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yyo\Desktop\"/>
    </mc:Choice>
  </mc:AlternateContent>
  <xr:revisionPtr revIDLastSave="0" documentId="13_ncr:1_{7A03FFB5-E2B7-47D8-9599-CBC65B3E7BE5}" xr6:coauthVersionLast="45" xr6:coauthVersionMax="45" xr10:uidLastSave="{00000000-0000-0000-0000-000000000000}"/>
  <bookViews>
    <workbookView xWindow="2205" yWindow="2205" windowWidth="21600" windowHeight="11835" tabRatio="801" firstSheet="2" activeTab="4" xr2:uid="{00000000-000D-0000-FFFF-FFFF00000000}"/>
  </bookViews>
  <sheets>
    <sheet name="Category Statistics" sheetId="4" r:id="rId1"/>
    <sheet name="Outcomes Based on Launch Date" sheetId="6" r:id="rId2"/>
    <sheet name="Theater Outcomes by Launch Date" sheetId="7" r:id="rId3"/>
    <sheet name="Kickstarter" sheetId="1" r:id="rId4"/>
    <sheet name="Sheet4" sheetId="15" r:id="rId5"/>
    <sheet name="Outcome Based on Goals" sheetId="8" r:id="rId6"/>
    <sheet name="Subcategory Statistics" sheetId="5" r:id="rId7"/>
  </sheets>
  <definedNames>
    <definedName name="_xlnm._FilterDatabase" localSheetId="3" hidden="1">Kickstarter!$A$1:$U$4118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F2" i="8"/>
  <c r="D2" i="8" l="1"/>
  <c r="B2" i="8"/>
  <c r="E5" i="8"/>
  <c r="E11" i="8"/>
  <c r="D12" i="8"/>
  <c r="B12" i="8"/>
  <c r="D11" i="8"/>
  <c r="H11" i="8" s="1"/>
  <c r="B11" i="8"/>
  <c r="F11" i="8" s="1"/>
  <c r="D10" i="8"/>
  <c r="B10" i="8"/>
  <c r="D9" i="8"/>
  <c r="B9" i="8"/>
  <c r="D8" i="8"/>
  <c r="B8" i="8"/>
  <c r="E8" i="8" s="1"/>
  <c r="D7" i="8"/>
  <c r="B7" i="8"/>
  <c r="E7" i="8" s="1"/>
  <c r="D6" i="8"/>
  <c r="B6" i="8"/>
  <c r="D5" i="8"/>
  <c r="H5" i="8" s="1"/>
  <c r="B5" i="8"/>
  <c r="F5" i="8" s="1"/>
  <c r="D4" i="8"/>
  <c r="B4" i="8"/>
  <c r="D3" i="8"/>
  <c r="B3" i="8"/>
  <c r="E13" i="8"/>
  <c r="C12" i="8"/>
  <c r="C11" i="8"/>
  <c r="G11" i="8" s="1"/>
  <c r="C10" i="8"/>
  <c r="C9" i="8"/>
  <c r="C8" i="8"/>
  <c r="G8" i="8" s="1"/>
  <c r="C7" i="8"/>
  <c r="C6" i="8"/>
  <c r="C5" i="8"/>
  <c r="G5" i="8" s="1"/>
  <c r="C4" i="8"/>
  <c r="C3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8" l="1"/>
  <c r="H7" i="8"/>
  <c r="G7" i="8"/>
  <c r="F7" i="8"/>
  <c r="G6" i="8"/>
  <c r="H13" i="8"/>
  <c r="G13" i="8"/>
  <c r="F13" i="8"/>
  <c r="H8" i="8"/>
  <c r="F12" i="8"/>
  <c r="H6" i="8"/>
  <c r="H9" i="8"/>
  <c r="E12" i="8"/>
  <c r="G12" i="8" s="1"/>
  <c r="E6" i="8"/>
  <c r="F6" i="8" s="1"/>
  <c r="F8" i="8"/>
  <c r="E10" i="8"/>
  <c r="H10" i="8" s="1"/>
  <c r="E4" i="8"/>
  <c r="F4" i="8" s="1"/>
  <c r="E9" i="8"/>
  <c r="G9" i="8" s="1"/>
  <c r="E3" i="8"/>
  <c r="F3" i="8" s="1"/>
  <c r="E2" i="8"/>
  <c r="G2" i="8" s="1"/>
  <c r="F10" i="8" l="1"/>
  <c r="H3" i="8"/>
  <c r="F9" i="8"/>
  <c r="G10" i="8"/>
  <c r="H2" i="8"/>
  <c r="G3" i="8"/>
  <c r="H12" i="8"/>
  <c r="H4" i="8"/>
</calcChain>
</file>

<file path=xl/sharedStrings.xml><?xml version="1.0" encoding="utf-8"?>
<sst xmlns="http://schemas.openxmlformats.org/spreadsheetml/2006/main" count="33090" uniqueCount="8403">
  <si>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</si>
  <si>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</si>
  <si>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</si>
  <si>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</si>
  <si>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</si>
  <si>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</si>
  <si>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</si>
  <si>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</si>
  <si>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</si>
  <si>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</si>
  <si>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</si>
  <si>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</si>
  <si>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</si>
  <si>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</si>
  <si>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</si>
  <si>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</si>
  <si>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</si>
  <si>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</si>
  <si>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</si>
  <si>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</si>
  <si>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</si>
  <si>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</si>
  <si>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</si>
  <si>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</si>
  <si>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</si>
  <si>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</si>
  <si>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</si>
  <si>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</si>
  <si>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</si>
  <si>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</si>
  <si>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</si>
  <si>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</si>
  <si>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</si>
  <si>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</si>
  <si>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</si>
  <si>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</si>
  <si>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</si>
  <si>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</si>
  <si>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</si>
  <si>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</si>
  <si>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</si>
  <si>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</si>
  <si>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</si>
  <si>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</si>
  <si>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</si>
  <si>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</si>
  <si>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</si>
  <si>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</si>
  <si>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</si>
  <si>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</si>
  <si>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</si>
  <si>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</si>
  <si>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</si>
  <si>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</si>
  <si>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</si>
  <si>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</si>
  <si>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</si>
  <si>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</si>
  <si>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</si>
  <si>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</si>
  <si>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</si>
  <si>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</si>
  <si>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</si>
  <si>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</si>
  <si>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</si>
  <si>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</si>
  <si>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</si>
  <si>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</si>
  <si>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</si>
  <si>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</si>
  <si>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</si>
  <si>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</si>
  <si>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</si>
  <si>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</si>
  <si>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</si>
  <si>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</si>
  <si>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</si>
  <si>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</si>
  <si>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</si>
  <si>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</si>
  <si>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</si>
  <si>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</si>
  <si>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</si>
  <si>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</si>
  <si>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</si>
  <si>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</si>
  <si>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</si>
  <si>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</si>
  <si>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</si>
  <si>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</si>
  <si>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</si>
  <si>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</si>
  <si>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</si>
  <si>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</si>
  <si>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</si>
  <si>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</si>
  <si>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</si>
  <si>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</si>
  <si>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</si>
  <si>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</si>
  <si>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</si>
  <si>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</si>
  <si>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</si>
  <si>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</si>
  <si>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</si>
  <si>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</si>
  <si>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</si>
  <si>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</si>
  <si>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</si>
  <si>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</si>
  <si>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</si>
  <si>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</si>
  <si>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</si>
  <si>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</si>
  <si>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</si>
  <si>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</si>
  <si>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</si>
  <si>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</si>
  <si>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</si>
  <si>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</si>
  <si>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</si>
  <si>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</si>
  <si>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</si>
  <si>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</si>
  <si>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</si>
  <si>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</si>
  <si>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</si>
  <si>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</si>
  <si>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</si>
  <si>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</si>
  <si>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</si>
  <si>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</si>
  <si>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</si>
  <si>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</si>
  <si>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</si>
  <si>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</si>
  <si>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</si>
  <si>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</si>
  <si>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</si>
  <si>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</si>
  <si>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</si>
  <si>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</si>
  <si>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</si>
  <si>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</si>
  <si>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</si>
  <si>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</si>
  <si>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</si>
  <si>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</si>
  <si>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</si>
  <si>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</si>
  <si>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</si>
  <si>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</si>
  <si>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</si>
  <si>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</si>
  <si>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</si>
  <si>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</si>
  <si>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</si>
  <si>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</si>
  <si>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</si>
  <si>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</si>
  <si>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</si>
  <si>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</si>
  <si>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</si>
  <si>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</si>
  <si>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</si>
  <si>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</si>
  <si>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</si>
  <si>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</si>
  <si>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</si>
  <si>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</si>
  <si>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</si>
  <si>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</si>
  <si>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</si>
  <si>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</si>
  <si>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</si>
  <si>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</si>
  <si>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</si>
  <si>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</si>
  <si>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</si>
  <si>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</si>
  <si>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</si>
  <si>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</si>
  <si>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</si>
  <si>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</si>
  <si>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</si>
  <si>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</si>
  <si>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</si>
  <si>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</si>
  <si>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</si>
  <si>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</si>
  <si>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</si>
  <si>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</si>
  <si>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</si>
  <si>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</si>
  <si>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</si>
  <si>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</si>
  <si>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</si>
  <si>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</si>
  <si>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</si>
  <si>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</si>
  <si>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</si>
  <si>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</si>
  <si>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</si>
  <si>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</si>
  <si>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</si>
  <si>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</si>
  <si>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</si>
  <si>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</si>
  <si>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</si>
  <si>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</si>
  <si>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</si>
  <si>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</si>
  <si>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</si>
  <si>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</si>
  <si>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</si>
  <si>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</si>
  <si>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</si>
  <si>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</si>
  <si>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</si>
  <si>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</si>
  <si>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</si>
  <si>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</si>
  <si>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</si>
  <si>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</si>
  <si>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</si>
  <si>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</si>
  <si>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</si>
  <si>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</si>
  <si>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</si>
  <si>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</si>
  <si>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</si>
  <si>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</si>
  <si>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</si>
  <si>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</si>
  <si>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</si>
  <si>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</si>
  <si>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</si>
  <si>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</si>
  <si>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</si>
  <si>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</si>
  <si>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</si>
  <si>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</si>
  <si>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</si>
  <si>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</si>
  <si>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</si>
  <si>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</si>
  <si>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</si>
  <si>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</si>
  <si>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</si>
  <si>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</si>
  <si>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</si>
  <si>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</si>
  <si>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</si>
  <si>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</si>
  <si>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</si>
  <si>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</si>
  <si>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</si>
  <si>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</si>
  <si>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</si>
  <si>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</si>
  <si>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</si>
  <si>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</si>
  <si>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</si>
  <si>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</si>
  <si>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</si>
  <si>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</si>
  <si>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</si>
  <si>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</si>
  <si>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</si>
  <si>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</si>
  <si>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</si>
  <si>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</si>
  <si>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</si>
  <si>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</si>
  <si>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</si>
  <si>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</si>
  <si>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</si>
  <si>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</si>
  <si>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</si>
  <si>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</si>
  <si>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</si>
  <si>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</si>
  <si>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</si>
  <si>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</si>
  <si>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</si>
  <si>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</si>
  <si>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</si>
  <si>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</si>
  <si>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</si>
  <si>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</si>
  <si>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</si>
  <si>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</si>
  <si>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</si>
  <si>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</si>
  <si>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</si>
  <si>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</si>
  <si>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</si>
  <si>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</si>
  <si>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</si>
  <si>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</si>
  <si>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</si>
  <si>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</si>
  <si>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</si>
  <si>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</si>
  <si>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</si>
  <si>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</si>
  <si>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</si>
  <si>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</si>
  <si>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</si>
  <si>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</si>
  <si>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</si>
  <si>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</si>
  <si>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</si>
  <si>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</si>
  <si>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</si>
  <si>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</si>
  <si>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</si>
  <si>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</si>
  <si>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</si>
  <si>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</si>
  <si>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</si>
  <si>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</si>
  <si>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</si>
  <si>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</si>
  <si>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</si>
  <si>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</si>
  <si>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</si>
  <si>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</si>
  <si>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</si>
  <si>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</si>
  <si>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</si>
  <si>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</si>
  <si>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</si>
  <si>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</si>
  <si>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</si>
  <si>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</si>
  <si>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</si>
  <si>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</si>
  <si>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</si>
  <si>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</si>
  <si>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</si>
  <si>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</si>
  <si>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</si>
  <si>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</si>
  <si>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</si>
  <si>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</si>
  <si>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</si>
  <si>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</si>
  <si>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</si>
  <si>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</si>
  <si>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</si>
  <si>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</si>
  <si>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</si>
  <si>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</si>
  <si>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</si>
  <si>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</si>
  <si>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</si>
  <si>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</si>
  <si>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</si>
  <si>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</si>
  <si>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</si>
  <si>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</si>
  <si>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</si>
  <si>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</si>
  <si>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</si>
  <si>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</si>
  <si>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</si>
  <si>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</si>
  <si>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</si>
  <si>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</si>
  <si>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</si>
  <si>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</si>
  <si>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</si>
  <si>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</si>
  <si>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</si>
  <si>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</si>
  <si>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</si>
  <si>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</si>
  <si>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</si>
  <si>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</si>
  <si>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</si>
  <si>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</si>
  <si>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</si>
  <si>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</si>
  <si>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</si>
  <si>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</si>
  <si>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</si>
  <si>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</si>
  <si>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</si>
  <si>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</si>
  <si>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</si>
  <si>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</si>
  <si>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</si>
  <si>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</si>
  <si>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</si>
  <si>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</si>
  <si>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</si>
  <si>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</si>
  <si>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</si>
  <si>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</si>
  <si>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</si>
  <si>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</si>
  <si>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</si>
  <si>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</si>
  <si>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</si>
  <si>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</si>
  <si>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</si>
  <si>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</si>
  <si>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</si>
  <si>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</si>
  <si>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</si>
  <si>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</si>
  <si>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</si>
  <si>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</si>
  <si>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</si>
  <si>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</si>
  <si>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</si>
  <si>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</si>
  <si>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</si>
  <si>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</si>
  <si>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</si>
  <si>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</si>
  <si>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</si>
  <si>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</si>
  <si>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</si>
  <si>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</si>
  <si>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</si>
  <si>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</si>
  <si>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</si>
  <si>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</si>
  <si>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</si>
  <si>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</si>
  <si>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</si>
  <si>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</si>
  <si>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</si>
  <si>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</si>
  <si>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</si>
  <si>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</si>
  <si>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</si>
  <si>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</si>
  <si>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</si>
  <si>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</si>
  <si>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</si>
  <si>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</si>
  <si>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</si>
  <si>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</si>
  <si>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</si>
  <si>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</si>
  <si>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</si>
  <si>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</si>
  <si>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</si>
  <si>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</si>
  <si>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</si>
  <si>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</si>
  <si>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</si>
  <si>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</si>
  <si>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</si>
  <si>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</si>
  <si>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</si>
  <si>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</si>
  <si>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</si>
  <si>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</si>
  <si>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</si>
  <si>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</si>
  <si>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</si>
  <si>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</si>
  <si>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</si>
  <si>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</si>
  <si>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</si>
  <si>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</si>
  <si>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</si>
  <si>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</si>
  <si>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</si>
  <si>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</si>
  <si>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</si>
  <si>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</si>
  <si>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</si>
  <si>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</si>
  <si>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</si>
  <si>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</si>
  <si>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</si>
  <si>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</si>
  <si>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</si>
  <si>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</si>
  <si>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</si>
  <si>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</si>
  <si>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</si>
  <si>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</si>
  <si>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</si>
  <si>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</si>
  <si>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</si>
  <si>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</si>
  <si>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</si>
  <si>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</si>
  <si>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</si>
  <si>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</si>
  <si>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</si>
  <si>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</si>
  <si>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</si>
  <si>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</si>
  <si>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</si>
  <si>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</si>
  <si>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</si>
  <si>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</si>
  <si>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</si>
  <si>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</si>
  <si>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</si>
  <si>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</si>
  <si>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</si>
  <si>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</si>
  <si>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</si>
  <si>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</si>
  <si>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</si>
  <si>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</si>
  <si>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</si>
  <si>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</si>
  <si>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</si>
  <si>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</si>
  <si>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</si>
  <si>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</si>
  <si>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</si>
  <si>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</si>
  <si>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</si>
  <si>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</si>
  <si>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</si>
  <si>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</si>
  <si>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</si>
  <si>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</si>
  <si>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</si>
  <si>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</si>
  <si>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</si>
  <si>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</si>
  <si>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</si>
  <si>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</si>
  <si>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</si>
  <si>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</si>
  <si>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</si>
  <si>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</si>
  <si>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</si>
  <si>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</si>
  <si>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</si>
  <si>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</si>
  <si>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</si>
  <si>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</si>
  <si>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</si>
  <si>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</si>
  <si>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</si>
  <si>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</si>
  <si>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</si>
  <si>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</si>
  <si>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</si>
  <si>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</si>
  <si>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</si>
  <si>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</si>
  <si>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</si>
  <si>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</si>
  <si>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</si>
  <si>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</si>
  <si>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</si>
  <si>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</si>
  <si>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</si>
  <si>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</si>
  <si>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</si>
  <si>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</si>
  <si>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</si>
  <si>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</si>
  <si>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</si>
  <si>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</si>
  <si>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</si>
  <si>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</si>
  <si>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</si>
  <si>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</si>
  <si>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</si>
  <si>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</si>
  <si>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</si>
  <si>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</si>
  <si>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</si>
  <si>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</si>
  <si>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</si>
  <si>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</si>
  <si>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</si>
  <si>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</si>
  <si>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</si>
  <si>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</si>
  <si>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</si>
  <si>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</si>
  <si>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</si>
  <si>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</si>
  <si>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</si>
  <si>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</si>
  <si>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</si>
  <si>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</si>
  <si>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</si>
  <si>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</si>
  <si>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</si>
  <si>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</si>
  <si>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</si>
  <si>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</si>
  <si>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</si>
  <si>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</si>
  <si>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</si>
  <si>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</si>
  <si>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</si>
  <si>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</si>
  <si>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</si>
  <si>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</si>
  <si>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</si>
  <si>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</si>
  <si>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</si>
  <si>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</si>
  <si>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</si>
  <si>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</si>
  <si>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</si>
  <si>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</si>
  <si>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</si>
  <si>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</si>
  <si>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</si>
  <si>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</si>
  <si>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</si>
  <si>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</si>
  <si>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</si>
  <si>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</si>
  <si>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</si>
  <si>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</si>
  <si>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</si>
  <si>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</si>
  <si>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</si>
  <si>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</si>
  <si>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</si>
  <si>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</si>
  <si>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</si>
  <si>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</si>
  <si>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</si>
  <si>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</si>
  <si>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</si>
  <si>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</si>
  <si>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</si>
  <si>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</si>
  <si>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</si>
  <si>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</si>
  <si>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</si>
  <si>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</si>
  <si>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</si>
  <si>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</si>
  <si>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</si>
  <si>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</si>
  <si>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</si>
  <si>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</si>
  <si>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</si>
  <si>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</si>
  <si>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</si>
  <si>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</si>
  <si>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</si>
  <si>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</si>
  <si>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</si>
  <si>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</si>
  <si>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</si>
  <si>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</si>
  <si>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</si>
  <si>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</si>
  <si>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</si>
  <si>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</si>
  <si>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</si>
  <si>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</si>
  <si>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</si>
  <si>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</si>
  <si>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</si>
  <si>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</si>
  <si>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</si>
  <si>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</si>
  <si>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</si>
  <si>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</si>
  <si>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</si>
  <si>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</si>
  <si>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</si>
  <si>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</si>
  <si>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</si>
  <si>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</si>
  <si>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</si>
  <si>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</si>
  <si>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</si>
  <si>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</si>
  <si>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</si>
  <si>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</si>
  <si>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</si>
  <si>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</si>
  <si>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</si>
  <si>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</si>
  <si>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</si>
  <si>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</si>
  <si>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</si>
  <si>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</si>
  <si>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</si>
  <si>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</si>
  <si>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</si>
  <si>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</si>
  <si>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</si>
  <si>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</si>
  <si>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</si>
  <si>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</si>
  <si>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</si>
  <si>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</si>
  <si>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</si>
  <si>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</si>
  <si>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</si>
  <si>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</si>
  <si>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</si>
  <si>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</si>
  <si>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</si>
  <si>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</si>
  <si>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</si>
  <si>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</si>
  <si>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</si>
  <si>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</si>
  <si>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</si>
  <si>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</si>
  <si>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</si>
  <si>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</si>
  <si>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</si>
  <si>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</si>
  <si>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</si>
  <si>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</si>
  <si>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</si>
  <si>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</si>
  <si>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</si>
  <si>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</si>
  <si>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</si>
  <si>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</si>
  <si>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</si>
  <si>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</si>
  <si>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</si>
  <si>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</si>
  <si>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</si>
  <si>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</si>
  <si>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</si>
  <si>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</si>
  <si>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</si>
  <si>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</si>
  <si>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</si>
  <si>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</si>
  <si>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</si>
  <si>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</si>
  <si>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</si>
  <si>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</si>
  <si>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</si>
  <si>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</si>
  <si>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</si>
  <si>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</si>
  <si>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</si>
  <si>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</si>
  <si>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</si>
  <si>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</si>
  <si>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</si>
  <si>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</si>
  <si>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</si>
  <si>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</si>
  <si>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</si>
  <si>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</si>
  <si>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</si>
  <si>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</si>
  <si>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</si>
  <si>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</si>
  <si>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</si>
  <si>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</si>
  <si>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</si>
  <si>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</si>
  <si>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</si>
  <si>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</si>
  <si>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</si>
  <si>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</si>
  <si>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</si>
  <si>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</si>
  <si>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</si>
  <si>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</si>
  <si>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</si>
  <si>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</si>
  <si>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</si>
  <si>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</si>
  <si>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</si>
  <si>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</si>
  <si>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</si>
  <si>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</si>
  <si>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</si>
  <si>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</si>
  <si>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</si>
  <si>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</si>
  <si>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</si>
  <si>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</si>
  <si>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</si>
  <si>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</si>
  <si>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</si>
  <si>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</si>
  <si>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</si>
  <si>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</si>
  <si>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</si>
  <si>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</si>
  <si>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</si>
  <si>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</si>
  <si>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</si>
  <si>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</si>
  <si>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</si>
  <si>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</si>
  <si>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</si>
  <si>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</si>
  <si>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</si>
  <si>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</si>
  <si>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</si>
  <si>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</si>
  <si>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</si>
  <si>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</si>
  <si>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</si>
  <si>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</si>
  <si>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</si>
  <si>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</si>
  <si>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</si>
  <si>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</si>
  <si>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</si>
  <si>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</si>
  <si>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</si>
  <si>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</si>
  <si>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</si>
  <si>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</si>
  <si>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</si>
  <si>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</si>
  <si>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</si>
  <si>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</si>
  <si>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</si>
  <si>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</si>
  <si>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</si>
  <si>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</si>
  <si>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</si>
  <si>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</si>
  <si>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</si>
  <si>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</si>
  <si>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</si>
  <si>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</si>
  <si>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</si>
  <si>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</si>
  <si>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</si>
  <si>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</si>
  <si>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</si>
  <si>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</si>
  <si>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</si>
  <si>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</si>
  <si>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</si>
  <si>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</si>
  <si>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</si>
  <si>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</si>
  <si>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</si>
  <si>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</si>
  <si>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</si>
  <si>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</si>
  <si>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</si>
  <si>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</si>
  <si>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</si>
  <si>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</si>
  <si>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</si>
  <si>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</si>
  <si>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</si>
  <si>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</si>
  <si>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</si>
  <si>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</si>
  <si>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</si>
  <si>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</si>
  <si>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</si>
  <si>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</si>
  <si>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</si>
  <si>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</si>
  <si>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</si>
  <si>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</si>
  <si>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</si>
  <si>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</si>
  <si>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</si>
  <si>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</si>
  <si>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</si>
  <si>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</si>
  <si>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</si>
  <si>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</si>
  <si>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</si>
  <si>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</si>
  <si>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</si>
  <si>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</si>
  <si>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</si>
  <si>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</si>
  <si>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</si>
  <si>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</si>
  <si>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</si>
  <si>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</si>
  <si>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</si>
  <si>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</si>
  <si>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</si>
  <si>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</si>
  <si>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</si>
  <si>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</si>
  <si>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</si>
  <si>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</si>
  <si>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</si>
  <si>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</si>
  <si>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</si>
  <si>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</si>
  <si>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</si>
  <si>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</si>
  <si>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</si>
  <si>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</si>
  <si>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</si>
  <si>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</si>
  <si>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</si>
  <si>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</si>
  <si>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</si>
  <si>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</si>
  <si>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</si>
  <si>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</si>
  <si>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</si>
  <si>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</si>
  <si>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</si>
  <si>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</si>
  <si>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</si>
  <si>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</si>
  <si>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</si>
  <si>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</si>
  <si>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</si>
  <si>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</si>
  <si>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</si>
  <si>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</si>
  <si>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</si>
  <si>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</si>
  <si>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</si>
  <si>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</si>
  <si>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</si>
  <si>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</si>
  <si>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</si>
  <si>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</si>
  <si>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</si>
  <si>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</si>
  <si>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</si>
  <si>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</si>
  <si>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</si>
  <si>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</si>
  <si>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</si>
  <si>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</si>
  <si>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</si>
  <si>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</si>
  <si>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</si>
  <si>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</si>
  <si>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</si>
  <si>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</si>
  <si>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</si>
  <si>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</si>
  <si>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</si>
  <si>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</si>
  <si>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</si>
  <si>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</si>
  <si>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</si>
  <si>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</si>
  <si>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</si>
  <si>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</si>
  <si>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</si>
  <si>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</si>
  <si>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</si>
  <si>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</si>
  <si>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</si>
  <si>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</si>
  <si>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</si>
  <si>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</si>
  <si>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</si>
  <si>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</si>
  <si>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</si>
  <si>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</si>
  <si>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</si>
  <si>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</si>
  <si>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</si>
  <si>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</si>
  <si>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</si>
  <si>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</si>
  <si>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</si>
  <si>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</si>
  <si>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</si>
  <si>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</si>
  <si>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</si>
  <si>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</si>
  <si>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</si>
  <si>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</si>
  <si>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</si>
  <si>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</si>
  <si>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</si>
  <si>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</si>
  <si>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</si>
  <si>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</si>
  <si>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</si>
  <si>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</si>
  <si>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</si>
  <si>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</si>
  <si>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</si>
  <si>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</si>
  <si>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</si>
  <si>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</si>
  <si>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</si>
  <si>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</si>
  <si>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</si>
  <si>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</si>
  <si>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</si>
  <si>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</si>
  <si>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</si>
  <si>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</si>
  <si>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</si>
  <si>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</si>
  <si>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</si>
  <si>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</si>
  <si>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</si>
  <si>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</si>
  <si>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</si>
  <si>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</si>
  <si>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</si>
  <si>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</si>
  <si>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</si>
  <si>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</si>
  <si>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</si>
  <si>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</si>
  <si>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</si>
  <si>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</si>
  <si>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</si>
  <si>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</si>
  <si>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</si>
  <si>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</si>
  <si>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</si>
  <si>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</si>
  <si>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</si>
  <si>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</si>
  <si>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</si>
  <si>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</si>
  <si>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</si>
  <si>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</si>
  <si>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</si>
  <si>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</si>
  <si>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</si>
  <si>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</si>
  <si>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</si>
  <si>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</si>
  <si>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</si>
  <si>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</si>
  <si>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</si>
  <si>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</si>
  <si>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</si>
  <si>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</si>
  <si>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</si>
  <si>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</si>
  <si>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</si>
  <si>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</si>
  <si>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</si>
  <si>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</si>
  <si>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</si>
  <si>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</si>
  <si>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</si>
  <si>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</si>
  <si>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</si>
  <si>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</si>
  <si>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</si>
  <si>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</si>
  <si>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</si>
  <si>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</si>
  <si>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</si>
  <si>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</si>
  <si>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</si>
  <si>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</si>
  <si>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</si>
  <si>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</si>
  <si>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</si>
  <si>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</si>
  <si>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</si>
  <si>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</si>
  <si>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</si>
  <si>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</si>
  <si>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</si>
  <si>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</si>
  <si>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</si>
  <si>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</si>
  <si>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</si>
  <si>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</si>
  <si>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</si>
  <si>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</si>
  <si>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</si>
  <si>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</si>
  <si>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</si>
  <si>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</si>
  <si>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</si>
  <si>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</si>
  <si>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</si>
  <si>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</si>
  <si>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</si>
  <si>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</si>
  <si>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</si>
  <si>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</si>
  <si>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</si>
  <si>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</si>
  <si>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</si>
  <si>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</si>
  <si>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</si>
  <si>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</si>
  <si>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</si>
  <si>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</si>
  <si>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</si>
  <si>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</si>
  <si>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</si>
  <si>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</si>
  <si>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</si>
  <si>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</si>
  <si>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</si>
  <si>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</si>
  <si>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</si>
  <si>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</si>
  <si>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</si>
  <si>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</si>
  <si>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</si>
  <si>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</si>
  <si>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</si>
  <si>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</si>
  <si>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</si>
  <si>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</si>
  <si>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</si>
  <si>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</si>
  <si>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</si>
  <si>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</si>
  <si>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</si>
  <si>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</si>
  <si>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</si>
  <si>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</si>
  <si>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</si>
  <si>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</si>
  <si>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</si>
  <si>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</si>
  <si>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</si>
  <si>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</si>
  <si>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</si>
  <si>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</si>
  <si>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</si>
  <si>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</si>
  <si>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</si>
  <si>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</si>
  <si>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</si>
  <si>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</si>
  <si>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</si>
  <si>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</si>
  <si>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</si>
  <si>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</si>
  <si>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</si>
  <si>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</si>
  <si>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</si>
  <si>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</si>
  <si>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</si>
  <si>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</si>
  <si>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</si>
  <si>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</si>
  <si>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</si>
  <si>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</si>
  <si>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</si>
  <si>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</si>
  <si>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</si>
  <si>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</si>
  <si>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</si>
  <si>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</si>
  <si>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</si>
  <si>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</si>
  <si>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</si>
  <si>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</si>
  <si>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</si>
  <si>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</si>
  <si>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</si>
  <si>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</si>
  <si>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</si>
  <si>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</si>
  <si>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</si>
  <si>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</si>
  <si>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</si>
  <si>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</si>
  <si>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</si>
  <si>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</si>
  <si>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</si>
  <si>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</si>
  <si>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</si>
  <si>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</si>
  <si>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</si>
  <si>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</si>
  <si>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</si>
  <si>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</si>
  <si>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</si>
  <si>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</si>
  <si>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</si>
  <si>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</si>
  <si>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</si>
  <si>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</si>
  <si>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</si>
  <si>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</si>
  <si>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</si>
  <si>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</si>
  <si>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</si>
  <si>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</si>
  <si>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</si>
  <si>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</si>
  <si>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</si>
  <si>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</si>
  <si>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</si>
  <si>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</si>
  <si>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</si>
  <si>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</si>
  <si>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</si>
  <si>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</si>
  <si>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</si>
  <si>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</si>
  <si>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</si>
  <si>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</si>
  <si>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</si>
  <si>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</si>
  <si>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</si>
  <si>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</si>
  <si>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</si>
  <si>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</si>
  <si>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</si>
  <si>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</si>
  <si>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</si>
  <si>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</si>
  <si>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</si>
  <si>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</si>
  <si>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</si>
  <si>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</si>
  <si>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</si>
  <si>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</si>
  <si>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</si>
  <si>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</si>
  <si>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</si>
  <si>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</si>
  <si>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</si>
  <si>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</si>
  <si>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</si>
  <si>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</si>
  <si>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</si>
  <si>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</si>
  <si>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</si>
  <si>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</si>
  <si>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</si>
  <si>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</si>
  <si>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</si>
  <si>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</si>
  <si>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</si>
  <si>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</si>
  <si>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</si>
  <si>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</si>
  <si>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</si>
  <si>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</si>
  <si>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</si>
  <si>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</si>
  <si>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</si>
  <si>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</si>
  <si>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</si>
  <si>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</si>
  <si>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</si>
  <si>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</si>
  <si>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</si>
  <si>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</si>
  <si>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</si>
  <si>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</si>
  <si>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</si>
  <si>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</si>
  <si>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</si>
  <si>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</si>
  <si>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</si>
  <si>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</si>
  <si>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</si>
  <si>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</si>
  <si>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</si>
  <si>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</si>
  <si>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</si>
  <si>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</si>
  <si>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</si>
  <si>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</si>
  <si>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</si>
  <si>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</si>
  <si>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</si>
  <si>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</si>
  <si>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</si>
  <si>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</si>
  <si>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</si>
  <si>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</si>
  <si>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</si>
  <si>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</si>
  <si>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</si>
  <si>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</si>
  <si>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</si>
  <si>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</si>
  <si>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</si>
  <si>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</si>
  <si>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</si>
  <si>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</si>
  <si>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</si>
  <si>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</si>
  <si>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</si>
  <si>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</si>
  <si>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</si>
  <si>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</si>
  <si>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</si>
  <si>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</si>
  <si>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</si>
  <si>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</si>
  <si>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</si>
  <si>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</si>
  <si>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</si>
  <si>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</si>
  <si>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</si>
  <si>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</si>
  <si>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</si>
  <si>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</si>
  <si>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</si>
  <si>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</si>
  <si>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</si>
  <si>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</si>
  <si>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</si>
  <si>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</si>
  <si>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</si>
  <si>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</si>
  <si>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</si>
  <si>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</si>
  <si>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</si>
  <si>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</si>
  <si>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</si>
  <si>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</si>
  <si>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</si>
  <si>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</si>
  <si>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</si>
  <si>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</si>
  <si>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</si>
  <si>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</si>
  <si>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</si>
  <si>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</si>
  <si>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</si>
  <si>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</si>
  <si>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</si>
  <si>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</si>
  <si>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</si>
  <si>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</si>
  <si>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</si>
  <si>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</si>
  <si>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</si>
  <si>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</si>
  <si>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</si>
  <si>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</si>
  <si>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</si>
  <si>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</si>
  <si>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</si>
  <si>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</si>
  <si>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</si>
  <si>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</si>
  <si>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</si>
  <si>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</si>
  <si>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</si>
  <si>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</si>
  <si>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</si>
  <si>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</si>
  <si>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</si>
  <si>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</si>
  <si>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</si>
  <si>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</si>
  <si>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</si>
  <si>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</si>
  <si>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</si>
  <si>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</si>
  <si>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</si>
  <si>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</si>
  <si>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</si>
  <si>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</si>
  <si>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</si>
  <si>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</si>
  <si>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</si>
  <si>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</si>
  <si>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</si>
  <si>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</si>
  <si>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</si>
  <si>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</si>
  <si>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</si>
  <si>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</si>
  <si>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</si>
  <si>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</si>
  <si>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</si>
  <si>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</si>
  <si>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</si>
  <si>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</si>
  <si>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</si>
  <si>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</si>
  <si>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</si>
  <si>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</si>
  <si>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</si>
  <si>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</si>
  <si>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</si>
  <si>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</si>
  <si>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</si>
  <si>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</si>
  <si>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</si>
  <si>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</si>
  <si>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</si>
  <si>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</si>
  <si>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</si>
  <si>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</si>
  <si>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</si>
  <si>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</si>
  <si>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</si>
  <si>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</si>
  <si>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</si>
  <si>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</si>
  <si>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</si>
  <si>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</si>
  <si>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</si>
  <si>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</si>
  <si>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</si>
  <si>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</si>
  <si>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</si>
  <si>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</si>
  <si>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</si>
  <si>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</si>
  <si>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</si>
  <si>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</si>
  <si>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</si>
  <si>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</si>
  <si>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</si>
  <si>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</si>
  <si>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</si>
  <si>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</si>
  <si>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</si>
  <si>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</si>
  <si>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</si>
  <si>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</si>
  <si>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</si>
  <si>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</si>
  <si>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</si>
  <si>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</si>
  <si>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</si>
  <si>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</si>
  <si>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</si>
  <si>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</si>
  <si>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</si>
  <si>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</si>
  <si>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</si>
  <si>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</si>
  <si>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</si>
  <si>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</si>
  <si>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</si>
  <si>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</si>
  <si>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</si>
  <si>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</si>
  <si>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</si>
  <si>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</si>
  <si>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</si>
  <si>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</si>
  <si>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</si>
  <si>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</si>
  <si>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</si>
  <si>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</si>
  <si>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</si>
  <si>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</si>
  <si>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</si>
  <si>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</si>
  <si>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</si>
  <si>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</si>
  <si>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</si>
  <si>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</si>
  <si>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</si>
  <si>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</si>
  <si>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</si>
  <si>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</si>
  <si>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</si>
  <si>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</si>
  <si>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</si>
  <si>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</si>
  <si>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</si>
  <si>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</si>
  <si>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</si>
  <si>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</si>
  <si>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</si>
  <si>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</si>
  <si>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</si>
  <si>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</si>
  <si>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</si>
  <si>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</si>
  <si>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</si>
  <si>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</si>
  <si>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</si>
  <si>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</si>
  <si>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</si>
  <si>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</si>
  <si>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</si>
  <si>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</si>
  <si>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</si>
  <si>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</si>
  <si>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</si>
  <si>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</si>
  <si>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</si>
  <si>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</si>
  <si>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</si>
  <si>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</si>
  <si>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</si>
  <si>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</si>
  <si>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</si>
  <si>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</si>
  <si>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</si>
  <si>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</si>
  <si>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</si>
  <si>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</si>
  <si>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</si>
  <si>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</si>
  <si>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</si>
  <si>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</si>
  <si>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</si>
  <si>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</si>
  <si>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</si>
  <si>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</si>
  <si>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</si>
  <si>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</si>
  <si>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</si>
  <si>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</si>
  <si>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</si>
  <si>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</si>
  <si>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</si>
  <si>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</si>
  <si>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</si>
  <si>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</si>
  <si>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</si>
  <si>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</si>
  <si>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</si>
  <si>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</si>
  <si>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</si>
  <si>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</si>
  <si>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</si>
  <si>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</si>
  <si>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</si>
  <si>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</si>
  <si>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</si>
  <si>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</si>
  <si>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</si>
  <si>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</si>
  <si>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</si>
  <si>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</si>
  <si>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</si>
  <si>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</si>
  <si>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</si>
  <si>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</si>
  <si>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</si>
  <si>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</si>
  <si>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</si>
  <si>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</si>
  <si>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</si>
  <si>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</si>
  <si>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</si>
  <si>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</si>
  <si>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</si>
  <si>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</si>
  <si>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</si>
  <si>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</si>
  <si>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</si>
  <si>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</si>
  <si>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</si>
  <si>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</si>
  <si>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</si>
  <si>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</si>
  <si>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</si>
  <si>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</si>
  <si>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</si>
  <si>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</si>
  <si>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</si>
  <si>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</si>
  <si>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</si>
  <si>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</si>
  <si>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</si>
  <si>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</si>
  <si>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</si>
  <si>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</si>
  <si>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</si>
  <si>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</si>
  <si>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</si>
  <si>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</si>
  <si>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</si>
  <si>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</si>
  <si>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</si>
  <si>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</si>
  <si>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</si>
  <si>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</si>
  <si>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</si>
  <si>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</si>
  <si>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</si>
  <si>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</si>
  <si>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</si>
  <si>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</si>
  <si>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</si>
  <si>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</si>
  <si>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</si>
  <si>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</si>
  <si>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</si>
  <si>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</si>
  <si>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</si>
  <si>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</si>
  <si>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</si>
  <si>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</si>
  <si>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</si>
  <si>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</si>
  <si>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</si>
  <si>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</si>
  <si>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</si>
  <si>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</si>
  <si>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</si>
  <si>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</si>
  <si>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</si>
  <si>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</si>
  <si>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</si>
  <si>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</si>
  <si>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</si>
  <si>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</si>
  <si>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</si>
  <si>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</si>
  <si>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</si>
  <si>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</si>
  <si>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</si>
  <si>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</si>
  <si>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</si>
  <si>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</si>
  <si>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</si>
  <si>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</si>
  <si>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</si>
  <si>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</si>
  <si>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</si>
  <si>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</si>
  <si>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</si>
  <si>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</si>
  <si>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</si>
  <si>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</si>
  <si>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</si>
  <si>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</si>
  <si>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</si>
  <si>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</si>
  <si>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</si>
  <si>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</si>
  <si>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</si>
  <si>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</si>
  <si>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</si>
  <si>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</si>
  <si>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</si>
  <si>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</si>
  <si>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</si>
  <si>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</si>
  <si>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</si>
  <si>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</si>
  <si>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</si>
  <si>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</si>
  <si>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</si>
  <si>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</si>
  <si>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</si>
  <si>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</si>
  <si>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</si>
  <si>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</si>
  <si>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</si>
  <si>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</si>
  <si>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</si>
  <si>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</si>
  <si>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</si>
  <si>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</si>
  <si>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</si>
  <si>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</si>
  <si>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</si>
  <si>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</si>
  <si>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</si>
  <si>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</si>
  <si>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</si>
  <si>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</si>
  <si>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</si>
  <si>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</si>
  <si>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</si>
  <si>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</si>
  <si>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</si>
  <si>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</si>
  <si>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</si>
  <si>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</si>
  <si>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</si>
  <si>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</si>
  <si>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</si>
  <si>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</si>
  <si>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</si>
  <si>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</si>
  <si>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</si>
  <si>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</si>
  <si>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</si>
  <si>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</si>
  <si>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</si>
  <si>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</si>
  <si>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</si>
  <si>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</si>
  <si>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</si>
  <si>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</si>
  <si>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</si>
  <si>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</si>
  <si>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</si>
  <si>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</si>
  <si>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</si>
  <si>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</si>
  <si>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</si>
  <si>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</si>
  <si>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</si>
  <si>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</si>
  <si>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</si>
  <si>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</si>
  <si>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</si>
  <si>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</si>
  <si>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</si>
  <si>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</si>
  <si>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</si>
  <si>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</si>
  <si>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</si>
  <si>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</si>
  <si>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</si>
  <si>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</si>
  <si>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</si>
  <si>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</si>
  <si>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</si>
  <si>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</si>
  <si>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</si>
  <si>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</si>
  <si>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</si>
  <si>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</si>
  <si>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</si>
  <si>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</si>
  <si>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</si>
  <si>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</si>
  <si>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</si>
  <si>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</si>
  <si>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</si>
  <si>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</si>
  <si>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</si>
  <si>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</si>
  <si>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</si>
  <si>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</si>
  <si>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</si>
  <si>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</si>
  <si>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</si>
  <si>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</si>
  <si>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</si>
  <si>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</si>
  <si>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</si>
  <si>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</si>
  <si>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</si>
  <si>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</si>
  <si>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</si>
  <si>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</si>
  <si>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</si>
  <si>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</si>
  <si>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</si>
  <si>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</si>
  <si>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</si>
  <si>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</si>
  <si>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</si>
  <si>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</si>
  <si>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</si>
  <si>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</si>
  <si>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</si>
  <si>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</si>
  <si>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</si>
  <si>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</si>
  <si>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</si>
  <si>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</si>
  <si>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</si>
  <si>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</si>
  <si>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</si>
  <si>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</si>
  <si>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</si>
  <si>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</si>
  <si>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</si>
  <si>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</si>
  <si>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</si>
  <si>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</si>
  <si>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</si>
  <si>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</si>
  <si>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</si>
  <si>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</si>
  <si>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</si>
  <si>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</si>
  <si>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</si>
  <si>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</si>
  <si>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</si>
  <si>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</si>
  <si>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</si>
  <si>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</si>
  <si>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</si>
  <si>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</si>
  <si>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</si>
  <si>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</si>
  <si>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</si>
  <si>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</si>
  <si>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</si>
  <si>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</si>
  <si>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</si>
  <si>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</si>
  <si>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</si>
  <si>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</si>
  <si>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</si>
  <si>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</si>
  <si>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</si>
  <si>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</si>
  <si>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</si>
  <si>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</si>
  <si>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</si>
  <si>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</si>
  <si>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</si>
  <si>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</si>
  <si>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</si>
  <si>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</si>
  <si>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</si>
  <si>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</si>
  <si>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</si>
  <si>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</si>
  <si>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</si>
  <si>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</si>
  <si>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</si>
  <si>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</si>
  <si>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</si>
  <si>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</si>
  <si>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</si>
  <si>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</si>
  <si>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</si>
  <si>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</si>
  <si>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</si>
  <si>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</si>
  <si>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</si>
  <si>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</si>
  <si>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</si>
  <si>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</si>
  <si>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</si>
  <si>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</si>
  <si>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</si>
  <si>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</si>
  <si>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</si>
  <si>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</si>
  <si>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</si>
  <si>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</si>
  <si>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</si>
  <si>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</si>
  <si>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</si>
  <si>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</si>
  <si>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</si>
  <si>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</si>
  <si>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</si>
  <si>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</si>
  <si>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</si>
  <si>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</si>
  <si>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</si>
  <si>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</si>
  <si>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</si>
  <si>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</si>
  <si>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</si>
  <si>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</si>
  <si>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</si>
  <si>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</si>
  <si>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</si>
  <si>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</si>
  <si>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</si>
  <si>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</si>
  <si>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</si>
  <si>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</si>
  <si>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</si>
  <si>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</si>
  <si>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</si>
  <si>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</si>
  <si>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</si>
  <si>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</si>
  <si>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</si>
  <si>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</si>
  <si>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</si>
  <si>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</si>
  <si>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</si>
  <si>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</si>
  <si>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</si>
  <si>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</si>
  <si>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</si>
  <si>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</si>
  <si>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</si>
  <si>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</si>
  <si>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</si>
  <si>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</si>
  <si>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</si>
  <si>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</si>
  <si>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</si>
  <si>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</si>
  <si>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</si>
  <si>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</si>
  <si>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</si>
  <si>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</si>
  <si>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</si>
  <si>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</si>
  <si>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</si>
  <si>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</si>
  <si>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</si>
  <si>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</si>
  <si>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</si>
  <si>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</si>
  <si>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</si>
  <si>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</si>
  <si>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</si>
  <si>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</si>
  <si>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</si>
  <si>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</si>
  <si>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</si>
  <si>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</si>
  <si>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</si>
  <si>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</si>
  <si>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</si>
  <si>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</si>
  <si>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</si>
  <si>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</si>
  <si>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</si>
  <si>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</si>
  <si>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</si>
  <si>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</si>
  <si>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</si>
  <si>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</si>
  <si>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</si>
  <si>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</si>
  <si>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</si>
  <si>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</si>
  <si>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</si>
  <si>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</si>
  <si>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</si>
  <si>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</si>
  <si>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</si>
  <si>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</si>
  <si>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</si>
  <si>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</si>
  <si>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</si>
  <si>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</si>
  <si>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</si>
  <si>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</si>
  <si>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</si>
  <si>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</si>
  <si>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</si>
  <si>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</si>
  <si>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</si>
  <si>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</si>
  <si>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</si>
  <si>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</si>
  <si>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</si>
  <si>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</si>
  <si>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</si>
  <si>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</si>
  <si>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</si>
  <si>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</si>
  <si>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</si>
  <si>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</si>
  <si>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</si>
  <si>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</si>
  <si>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</si>
  <si>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</si>
  <si>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</si>
  <si>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</si>
  <si>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</si>
  <si>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</si>
  <si>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</si>
  <si>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</si>
  <si>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</si>
  <si>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</si>
  <si>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</si>
  <si>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</si>
  <si>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</si>
  <si>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</si>
  <si>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</si>
  <si>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</si>
  <si>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</si>
  <si>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</si>
  <si>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</si>
  <si>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</si>
  <si>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</si>
  <si>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</si>
  <si>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</si>
  <si>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</si>
  <si>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</si>
  <si>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</si>
  <si>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</si>
  <si>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</si>
  <si>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</si>
  <si>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</si>
  <si>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</si>
  <si>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</si>
  <si>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</si>
  <si>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</si>
  <si>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</si>
  <si>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</si>
  <si>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</si>
  <si>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</si>
  <si>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</si>
  <si>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</si>
  <si>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</si>
  <si>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</si>
  <si>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</si>
  <si>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</si>
  <si>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</si>
  <si>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</si>
  <si>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</si>
  <si>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</si>
  <si>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</si>
  <si>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</si>
  <si>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</si>
  <si>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</si>
  <si>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</si>
  <si>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</si>
  <si>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</si>
  <si>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</si>
  <si>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</si>
  <si>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</si>
  <si>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</si>
  <si>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</si>
  <si>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</si>
  <si>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</si>
  <si>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</si>
  <si>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</si>
  <si>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</si>
  <si>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</si>
  <si>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</si>
  <si>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</si>
  <si>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</si>
  <si>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</si>
  <si>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</si>
  <si>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</si>
  <si>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</si>
  <si>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</si>
  <si>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</si>
  <si>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</si>
  <si>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</si>
  <si>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</si>
  <si>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</si>
  <si>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</si>
  <si>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</si>
  <si>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</si>
  <si>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</si>
  <si>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</si>
  <si>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</si>
  <si>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</si>
  <si>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</si>
  <si>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</si>
  <si>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</si>
  <si>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</si>
  <si>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</si>
  <si>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</si>
  <si>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</si>
  <si>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</si>
  <si>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</si>
  <si>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</si>
  <si>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</si>
  <si>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</si>
  <si>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</si>
  <si>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</si>
  <si>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</si>
  <si>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</si>
  <si>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</si>
  <si>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</si>
  <si>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</si>
  <si>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</si>
  <si>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</si>
  <si>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</si>
  <si>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</si>
  <si>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</si>
  <si>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</si>
  <si>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</si>
  <si>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</si>
  <si>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</si>
  <si>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</si>
  <si>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</si>
  <si>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</si>
  <si>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</si>
  <si>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</si>
  <si>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</si>
  <si>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</si>
  <si>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</si>
  <si>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</si>
  <si>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</si>
  <si>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</si>
  <si>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</si>
  <si>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</si>
  <si>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</si>
  <si>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</si>
  <si>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</si>
  <si>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</si>
  <si>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</si>
  <si>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</si>
  <si>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</si>
  <si>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</si>
  <si>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</si>
  <si>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</si>
  <si>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</si>
  <si>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</si>
  <si>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</si>
  <si>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</si>
  <si>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</si>
  <si>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</si>
  <si>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</si>
  <si>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</si>
  <si>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</si>
  <si>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</si>
  <si>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</si>
  <si>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</si>
  <si>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</si>
  <si>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</si>
  <si>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</si>
  <si>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</si>
  <si>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</si>
  <si>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</si>
  <si>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</si>
  <si>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</si>
  <si>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</si>
  <si>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</si>
  <si>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</si>
  <si>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</si>
  <si>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</si>
  <si>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</si>
  <si>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</si>
  <si>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</si>
  <si>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</si>
  <si>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</si>
  <si>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</si>
  <si>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</si>
  <si>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</si>
  <si>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</si>
  <si>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</si>
  <si>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</si>
  <si>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</si>
  <si>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</si>
  <si>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</si>
  <si>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</si>
  <si>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</si>
  <si>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</si>
  <si>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</si>
  <si>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</si>
  <si>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</si>
  <si>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</si>
  <si>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</si>
  <si>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</si>
  <si>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</si>
  <si>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</si>
  <si>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</si>
  <si>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</si>
  <si>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</si>
  <si>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</si>
  <si>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</si>
  <si>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</si>
  <si>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</si>
  <si>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</si>
  <si>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</si>
  <si>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</si>
  <si>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</si>
  <si>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</si>
  <si>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</si>
  <si>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</si>
  <si>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</si>
  <si>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</si>
  <si>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</si>
  <si>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</si>
  <si>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</si>
  <si>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</si>
  <si>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</si>
  <si>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</si>
  <si>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</si>
  <si>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</si>
  <si>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</si>
  <si>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</si>
  <si>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</si>
  <si>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</si>
  <si>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</si>
  <si>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</si>
  <si>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</si>
  <si>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</si>
  <si>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</si>
  <si>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</si>
  <si>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</si>
  <si>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</si>
  <si>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</si>
  <si>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</si>
  <si>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</si>
  <si>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</si>
  <si>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</si>
  <si>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</si>
  <si>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</si>
  <si>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</si>
  <si>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</si>
  <si>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</si>
  <si>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</si>
  <si>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</si>
  <si>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</si>
  <si>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</si>
  <si>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</si>
  <si>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</si>
  <si>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</si>
  <si>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</si>
  <si>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</si>
  <si>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</si>
  <si>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</si>
  <si>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</si>
  <si>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</si>
  <si>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</si>
  <si>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</si>
  <si>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</si>
  <si>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</si>
  <si>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</si>
  <si>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</si>
  <si>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</si>
  <si>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</si>
  <si>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</si>
  <si>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</si>
  <si>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</si>
  <si>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</si>
  <si>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</si>
  <si>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</si>
  <si>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</si>
  <si>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</si>
  <si>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</si>
  <si>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</si>
  <si>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</si>
  <si>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</si>
  <si>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</si>
  <si>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</si>
  <si>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</si>
  <si>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</si>
  <si>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</si>
  <si>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</si>
  <si>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</si>
  <si>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</si>
  <si>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</si>
  <si>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</si>
  <si>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</si>
  <si>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</si>
  <si>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</si>
  <si>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</si>
  <si>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</si>
  <si>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</si>
  <si>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</si>
  <si>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</si>
  <si>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</si>
  <si>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</si>
  <si>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</si>
  <si>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</si>
  <si>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</si>
  <si>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</si>
  <si>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</si>
  <si>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</si>
  <si>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</si>
  <si>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</si>
  <si>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</si>
  <si>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</si>
  <si>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</si>
  <si>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</si>
  <si>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</si>
  <si>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</si>
  <si>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</si>
  <si>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</si>
  <si>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</si>
  <si>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</si>
  <si>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</si>
  <si>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</si>
  <si>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</si>
  <si>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</si>
  <si>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</si>
  <si>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</si>
  <si>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</si>
  <si>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</si>
  <si>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</si>
  <si>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</si>
  <si>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</si>
  <si>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</si>
  <si>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</si>
  <si>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</si>
  <si>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</si>
  <si>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</si>
  <si>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</si>
  <si>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</si>
  <si>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</si>
  <si>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</si>
  <si>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</si>
  <si>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</si>
  <si>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</si>
  <si>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</si>
  <si>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</si>
  <si>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</si>
  <si>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</si>
  <si>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</si>
  <si>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</si>
  <si>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</si>
  <si>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</si>
  <si>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</si>
  <si>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</si>
  <si>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</si>
  <si>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</si>
  <si>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</si>
  <si>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</si>
  <si>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</si>
  <si>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</si>
  <si>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</si>
  <si>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</si>
  <si>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</si>
  <si>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</si>
  <si>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</si>
  <si>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</si>
  <si>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</si>
  <si>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</si>
  <si>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</si>
  <si>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</si>
  <si>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</si>
  <si>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</si>
  <si>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</si>
  <si>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</si>
  <si>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</si>
  <si>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</si>
  <si>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</si>
  <si>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</si>
  <si>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</si>
  <si>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</si>
  <si>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</si>
  <si>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</si>
  <si>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</si>
  <si>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</si>
  <si>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</si>
  <si>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</si>
  <si>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</si>
  <si>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</si>
  <si>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</si>
  <si>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</si>
  <si>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</si>
  <si>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</si>
  <si>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</si>
  <si>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</si>
  <si>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</si>
  <si>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</si>
  <si>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</si>
  <si>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</si>
  <si>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</si>
  <si>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</si>
  <si>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</si>
  <si>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</si>
  <si>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</si>
  <si>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</si>
  <si>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</si>
  <si>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</si>
  <si>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</si>
  <si>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</si>
  <si>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</si>
  <si>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</si>
  <si>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</si>
  <si>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</si>
  <si>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</si>
  <si>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</si>
  <si>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</si>
  <si>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</si>
  <si>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</si>
  <si>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</si>
  <si>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</si>
  <si>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</si>
  <si>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</si>
  <si>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</si>
  <si>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</si>
  <si>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</si>
  <si>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</si>
  <si>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</si>
  <si>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</si>
  <si>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</si>
  <si>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</si>
  <si>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</si>
  <si>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</si>
  <si>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</si>
  <si>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</si>
  <si>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</si>
  <si>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</si>
  <si>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</si>
  <si>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</si>
  <si>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</si>
  <si>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</si>
  <si>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</si>
  <si>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</si>
  <si>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</si>
  <si>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</si>
  <si>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</si>
  <si>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</si>
  <si>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</si>
  <si>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</si>
  <si>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</si>
  <si>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</si>
  <si>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</si>
  <si>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</si>
  <si>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</si>
  <si>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</si>
  <si>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</si>
  <si>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</si>
  <si>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</si>
  <si>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</si>
  <si>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</si>
  <si>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</si>
  <si>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</si>
  <si>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</si>
  <si>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</si>
  <si>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</si>
  <si>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</si>
  <si>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</si>
  <si>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</si>
  <si>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</si>
  <si>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</si>
  <si>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</si>
  <si>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</si>
  <si>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</si>
  <si>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</si>
  <si>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</si>
  <si>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</si>
  <si>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</si>
  <si>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</si>
  <si>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</si>
  <si>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</si>
  <si>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</si>
  <si>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</si>
  <si>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</si>
  <si>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</si>
  <si>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</si>
  <si>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</si>
  <si>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</si>
  <si>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</si>
  <si>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</si>
  <si>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</si>
  <si>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</si>
  <si>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</si>
  <si>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</si>
  <si>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</si>
  <si>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</si>
  <si>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</si>
  <si>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</si>
  <si>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</si>
  <si>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</si>
  <si>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</si>
  <si>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</si>
  <si>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</si>
  <si>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</si>
  <si>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</si>
  <si>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</si>
  <si>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</si>
  <si>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</si>
  <si>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</si>
  <si>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</si>
  <si>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</si>
  <si>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</si>
  <si>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</si>
  <si>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</si>
  <si>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</si>
  <si>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</si>
  <si>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</si>
  <si>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</si>
  <si>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</si>
  <si>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</si>
  <si>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</si>
  <si>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</si>
  <si>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</si>
  <si>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</si>
  <si>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</si>
  <si>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</si>
  <si>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</si>
  <si>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</si>
  <si>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</si>
  <si>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</si>
  <si>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</si>
  <si>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</si>
  <si>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</si>
  <si>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</si>
  <si>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</si>
  <si>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</si>
  <si>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</si>
  <si>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</si>
  <si>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</si>
  <si>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</si>
  <si>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</si>
  <si>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</si>
  <si>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</si>
  <si>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</si>
  <si>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</si>
  <si>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</si>
  <si>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</si>
  <si>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</si>
  <si>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</si>
  <si>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</si>
  <si>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</si>
  <si>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</si>
  <si>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</si>
  <si>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</si>
  <si>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</si>
  <si>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</si>
  <si>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</si>
  <si>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</si>
  <si>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</si>
  <si>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</si>
  <si>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</si>
  <si>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</si>
  <si>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</si>
  <si>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</si>
  <si>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</si>
  <si>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</si>
  <si>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</si>
  <si>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</si>
  <si>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</si>
  <si>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</si>
  <si>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</si>
  <si>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</si>
  <si>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</si>
  <si>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</si>
  <si>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</si>
  <si>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</si>
  <si>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</si>
  <si>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</si>
  <si>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</si>
  <si>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</si>
  <si>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</si>
  <si>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</si>
  <si>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</si>
  <si>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</si>
  <si>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</si>
  <si>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</si>
  <si>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</si>
  <si>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</si>
  <si>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</si>
  <si>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</si>
  <si>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</si>
  <si>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</si>
  <si>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</si>
  <si>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</si>
  <si>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</si>
  <si>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</si>
  <si>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</si>
  <si>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</si>
  <si>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</si>
  <si>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</si>
  <si>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</si>
  <si>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</si>
  <si>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</si>
  <si>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</si>
  <si>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</si>
  <si>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</si>
  <si>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</si>
  <si>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</si>
  <si>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</si>
  <si>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</si>
  <si>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</si>
  <si>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</si>
  <si>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</si>
  <si>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</si>
  <si>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</si>
  <si>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</si>
  <si>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</si>
  <si>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</si>
  <si>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</si>
  <si>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</si>
  <si>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</si>
  <si>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</si>
  <si>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</si>
  <si>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</si>
  <si>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</si>
  <si>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</si>
  <si>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</si>
  <si>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</si>
  <si>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</si>
  <si>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</si>
  <si>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</si>
  <si>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</si>
  <si>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</si>
  <si>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</si>
  <si>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</si>
  <si>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</si>
  <si>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</si>
  <si>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</si>
  <si>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</si>
  <si>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</si>
  <si>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</si>
  <si>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</si>
  <si>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</si>
  <si>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</si>
  <si>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</si>
  <si>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</si>
  <si>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</si>
  <si>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</si>
  <si>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</si>
  <si>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</si>
  <si>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</si>
  <si>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</si>
  <si>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</si>
  <si>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</si>
  <si>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</si>
  <si>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</si>
  <si>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</si>
  <si>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</si>
  <si>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</si>
  <si>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</si>
  <si>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</si>
  <si>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</si>
  <si>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</si>
  <si>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</si>
  <si>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</si>
  <si>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</si>
  <si>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</si>
  <si>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</si>
  <si>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</si>
  <si>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</si>
  <si>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</si>
  <si>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</si>
  <si>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</si>
  <si>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</si>
  <si>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</si>
  <si>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</si>
  <si>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</si>
  <si>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</si>
  <si>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</si>
  <si>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</si>
  <si>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</si>
  <si>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</si>
  <si>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</si>
  <si>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</si>
  <si>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</si>
  <si>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</si>
  <si>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</si>
  <si>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</si>
  <si>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</si>
  <si>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</si>
  <si>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</si>
  <si>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</si>
  <si>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</si>
  <si>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</si>
  <si>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</si>
  <si>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</si>
  <si>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</si>
  <si>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</si>
  <si>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</si>
  <si>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</si>
  <si>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</si>
  <si>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</si>
  <si>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</si>
  <si>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</si>
  <si>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</si>
  <si>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</si>
  <si>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</si>
  <si>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</si>
  <si>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</si>
  <si>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</si>
  <si>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</si>
  <si>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</si>
  <si>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</si>
  <si>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</si>
  <si>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</si>
  <si>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</si>
  <si>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</si>
  <si>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</si>
  <si>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</si>
  <si>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</si>
  <si>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</si>
  <si>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</si>
  <si>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</si>
  <si>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</si>
  <si>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</si>
  <si>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</si>
  <si>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</si>
  <si>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</si>
  <si>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</si>
  <si>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</si>
  <si>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</si>
  <si>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</si>
  <si>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</si>
  <si>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</si>
  <si>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</si>
  <si>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</si>
  <si>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</si>
  <si>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</si>
  <si>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</si>
  <si>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</si>
  <si>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</si>
  <si>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</si>
  <si>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</si>
  <si>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</si>
  <si>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</si>
  <si>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</si>
  <si>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</si>
  <si>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</si>
  <si>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</si>
  <si>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</si>
  <si>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</si>
  <si>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</si>
  <si>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</si>
  <si>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</si>
  <si>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</si>
  <si>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</si>
  <si>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</si>
  <si>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</si>
  <si>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</si>
  <si>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</si>
  <si>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</si>
  <si>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</si>
  <si>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</si>
  <si>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</si>
  <si>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</si>
  <si>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</si>
  <si>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</si>
  <si>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</si>
  <si>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</si>
  <si>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</si>
  <si>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</si>
  <si>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</si>
  <si>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</si>
  <si>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</si>
  <si>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</si>
  <si>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</si>
  <si>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</si>
  <si>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</si>
  <si>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</si>
  <si>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</si>
  <si>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</si>
  <si>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</si>
  <si>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</si>
  <si>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</si>
  <si>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</si>
  <si>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</si>
  <si>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</si>
  <si>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</si>
  <si>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</si>
  <si>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</si>
  <si>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</si>
  <si>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</si>
  <si>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</si>
  <si>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</si>
  <si>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</si>
  <si>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</si>
  <si>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</si>
  <si>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</si>
  <si>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</si>
  <si>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</si>
  <si>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</si>
  <si>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</si>
  <si>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</si>
  <si>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</si>
  <si>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</si>
  <si>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</si>
  <si>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</si>
  <si>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</si>
  <si>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</si>
  <si>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</si>
  <si>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</si>
  <si>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</si>
  <si>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</si>
  <si>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</si>
  <si>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</si>
  <si>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</si>
  <si>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</si>
  <si>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</si>
  <si>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</si>
  <si>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</si>
  <si>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</si>
  <si>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</si>
  <si>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</si>
  <si>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</si>
  <si>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</si>
  <si>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</si>
  <si>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</si>
  <si>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</si>
  <si>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</si>
  <si>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</si>
  <si>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</si>
  <si>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</si>
  <si>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</si>
  <si>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</si>
  <si>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</si>
  <si>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</si>
  <si>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</si>
  <si>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</si>
  <si>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</si>
  <si>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</si>
  <si>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</si>
  <si>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</si>
  <si>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</si>
  <si>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</si>
  <si>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</si>
  <si>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</si>
  <si>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</si>
  <si>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</si>
  <si>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</si>
  <si>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</si>
  <si>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</si>
  <si>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</si>
  <si>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</si>
  <si>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</si>
  <si>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</si>
  <si>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</si>
  <si>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</si>
  <si>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</si>
  <si>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</si>
  <si>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</si>
  <si>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</si>
  <si>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</si>
  <si>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</si>
  <si>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</si>
  <si>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</si>
  <si>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</si>
  <si>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</si>
  <si>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</si>
  <si>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</si>
  <si>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</si>
  <si>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</si>
  <si>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</si>
  <si>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</si>
  <si>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</si>
  <si>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</si>
  <si>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</si>
  <si>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</si>
  <si>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</si>
  <si>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</si>
  <si>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</si>
  <si>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</si>
  <si>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</si>
  <si>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</si>
  <si>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</si>
  <si>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</si>
  <si>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</si>
  <si>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</si>
  <si>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</si>
  <si>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</si>
  <si>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</si>
  <si>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</si>
  <si>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</si>
  <si>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</si>
  <si>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</si>
  <si>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</si>
  <si>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</si>
  <si>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</si>
  <si>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</si>
  <si>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</si>
  <si>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</si>
  <si>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</si>
  <si>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</si>
  <si>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</si>
  <si>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</si>
  <si>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</si>
  <si>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</si>
  <si>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</si>
  <si>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</si>
  <si>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</si>
  <si>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</si>
  <si>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</si>
  <si>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</si>
  <si>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</si>
  <si>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</si>
  <si>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</si>
  <si>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</si>
  <si>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</si>
  <si>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</si>
  <si>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</si>
  <si>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</si>
  <si>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</si>
  <si>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</si>
  <si>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</si>
  <si>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</si>
  <si>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</si>
  <si>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</si>
  <si>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</si>
  <si>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</si>
  <si>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</si>
  <si>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</si>
  <si>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</si>
  <si>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</si>
  <si>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</si>
  <si>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</si>
  <si>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</si>
  <si>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</si>
  <si>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</si>
  <si>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</si>
  <si>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</si>
  <si>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</si>
  <si>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</si>
  <si>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</si>
  <si>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</si>
  <si>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</si>
  <si>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</si>
  <si>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</si>
  <si>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</si>
  <si>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</si>
  <si>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</si>
  <si>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</si>
  <si>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</si>
  <si>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</si>
  <si>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</si>
  <si>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</si>
  <si>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</si>
  <si>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</si>
  <si>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</si>
  <si>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</si>
  <si>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</si>
  <si>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</si>
  <si>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</si>
  <si>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</si>
  <si>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</si>
  <si>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</si>
  <si>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</si>
  <si>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</si>
  <si>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</si>
  <si>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</si>
  <si>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</si>
  <si>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</si>
  <si>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</si>
  <si>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</si>
  <si>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</si>
  <si>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</si>
  <si>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</si>
  <si>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</si>
  <si>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</si>
  <si>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</si>
  <si>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</si>
  <si>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</si>
  <si>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</si>
  <si>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</si>
  <si>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</si>
  <si>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</si>
  <si>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</si>
  <si>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</si>
  <si>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</si>
  <si>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</si>
  <si>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</si>
  <si>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</si>
  <si>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</si>
  <si>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</si>
  <si>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</si>
  <si>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</si>
  <si>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</si>
  <si>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</si>
  <si>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</si>
  <si>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</si>
  <si>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</si>
  <si>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</si>
  <si>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</si>
  <si>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</si>
  <si>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</si>
  <si>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</si>
  <si>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</si>
  <si>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</si>
  <si>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</si>
  <si>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</si>
  <si>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</si>
  <si>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</si>
  <si>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</si>
  <si>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</si>
  <si>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</si>
  <si>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</si>
  <si>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</si>
  <si>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</si>
  <si>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</si>
  <si>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</si>
  <si>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</si>
  <si>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</si>
  <si>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</si>
  <si>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</si>
  <si>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</si>
  <si>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</si>
  <si>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</si>
  <si>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</si>
  <si>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</si>
  <si>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</si>
  <si>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</si>
  <si>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</si>
  <si>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</si>
  <si>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</si>
  <si>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</si>
  <si>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</si>
  <si>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</si>
  <si>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</si>
  <si>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</si>
  <si>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</si>
  <si>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</si>
  <si>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</si>
  <si>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</si>
  <si>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</si>
  <si>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</si>
  <si>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</si>
  <si>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</si>
  <si>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</si>
  <si>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</si>
  <si>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</si>
  <si>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</si>
  <si>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</si>
  <si>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</si>
  <si>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</si>
  <si>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</si>
  <si>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</si>
  <si>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</si>
  <si>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</si>
  <si>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</si>
  <si>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</si>
  <si>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</si>
  <si>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</si>
  <si>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</si>
  <si>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</si>
  <si>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</si>
  <si>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</si>
  <si>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</si>
  <si>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</si>
  <si>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</si>
  <si>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</si>
  <si>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</si>
  <si>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</si>
  <si>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</si>
  <si>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</si>
  <si>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</si>
  <si>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</si>
  <si>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</si>
  <si>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</si>
  <si>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</si>
  <si>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</si>
  <si>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</si>
  <si>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</si>
  <si>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</si>
  <si>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</si>
  <si>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</si>
  <si>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</si>
  <si>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</si>
  <si>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</si>
  <si>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</si>
  <si>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</si>
  <si>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</si>
  <si>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</si>
  <si>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</si>
  <si>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</si>
  <si>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</si>
  <si>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</si>
  <si>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</si>
  <si>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</si>
  <si>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</si>
  <si>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</si>
  <si>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</si>
  <si>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</si>
  <si>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</si>
  <si>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</si>
  <si>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</si>
  <si>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</si>
  <si>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</si>
  <si>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</si>
  <si>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</si>
  <si>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</si>
  <si>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</si>
  <si>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</si>
  <si>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</si>
  <si>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</si>
  <si>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</si>
  <si>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</si>
  <si>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</si>
  <si>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</si>
  <si>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</si>
  <si>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</si>
  <si>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</si>
  <si>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</si>
  <si>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</si>
  <si>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</si>
  <si>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</si>
  <si>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</si>
  <si>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</si>
  <si>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</si>
  <si>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</si>
  <si>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</si>
  <si>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</si>
  <si>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</si>
  <si>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</si>
  <si>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</si>
  <si>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</si>
  <si>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</si>
  <si>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</si>
  <si>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</si>
  <si>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</si>
  <si>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</si>
  <si>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</si>
  <si>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</si>
  <si>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</si>
  <si>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</si>
  <si>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</si>
  <si>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</si>
  <si>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</si>
  <si>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</si>
  <si>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</si>
  <si>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</si>
  <si>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</si>
  <si>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</si>
  <si>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</si>
  <si>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</si>
  <si>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</si>
  <si>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</si>
  <si>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</si>
  <si>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</si>
  <si>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</si>
  <si>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</si>
  <si>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</si>
  <si>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</si>
  <si>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</si>
  <si>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</si>
  <si>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</si>
  <si>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</si>
  <si>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</si>
  <si>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</si>
  <si>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</si>
  <si>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</si>
  <si>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</si>
  <si>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</si>
  <si>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</si>
  <si>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</si>
  <si>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</si>
  <si>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</si>
  <si>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</si>
  <si>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</si>
  <si>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</si>
  <si>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</si>
  <si>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</si>
  <si>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</si>
  <si>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</si>
  <si>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</si>
  <si>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</si>
  <si>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</si>
  <si>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</si>
  <si>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</si>
  <si>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</si>
  <si>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</si>
  <si>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</si>
  <si>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</si>
  <si>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</si>
  <si>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</si>
  <si>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</si>
  <si>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</si>
  <si>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</si>
  <si>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</si>
  <si>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</si>
  <si>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</si>
  <si>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</si>
  <si>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</si>
  <si>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</si>
  <si>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</si>
  <si>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</si>
  <si>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</si>
  <si>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</si>
  <si>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</si>
  <si>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</si>
  <si>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</si>
  <si>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</si>
  <si>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</si>
  <si>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</si>
  <si>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</si>
  <si>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</si>
  <si>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</si>
  <si>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</si>
  <si>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</si>
  <si>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</si>
  <si>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</si>
  <si>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</si>
  <si>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</si>
  <si>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</si>
  <si>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</si>
  <si>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</si>
  <si>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</si>
  <si>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</si>
  <si>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</si>
  <si>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</si>
  <si>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</si>
  <si>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</si>
  <si>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</si>
  <si>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</si>
  <si>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</si>
  <si>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</si>
  <si>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</si>
  <si>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</si>
  <si>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</si>
  <si>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</si>
  <si>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</si>
  <si>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</si>
  <si>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</si>
  <si>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</si>
  <si>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</si>
  <si>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</si>
  <si>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</si>
  <si>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</si>
  <si>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</si>
  <si>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</si>
  <si>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</si>
  <si>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</si>
  <si>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</si>
  <si>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</si>
  <si>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</si>
  <si>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</si>
  <si>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</si>
  <si>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</si>
  <si>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</si>
  <si>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</si>
  <si>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</si>
  <si>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</si>
  <si>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</si>
  <si>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</si>
  <si>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</si>
  <si>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</si>
  <si>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</si>
  <si>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</si>
  <si>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</si>
  <si>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</si>
  <si>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</si>
  <si>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</si>
  <si>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</si>
  <si>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</si>
  <si>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</si>
  <si>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</si>
  <si>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</si>
  <si>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</si>
  <si>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</si>
  <si>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</si>
  <si>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</si>
  <si>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</si>
  <si>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</si>
  <si>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</si>
  <si>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</si>
  <si>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</si>
  <si>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</si>
  <si>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</si>
  <si>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</si>
  <si>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</si>
  <si>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</si>
  <si>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</si>
  <si>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</si>
  <si>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</si>
  <si>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</si>
  <si>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</si>
  <si>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</si>
  <si>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</si>
  <si>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</si>
  <si>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</si>
  <si>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</si>
  <si>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</si>
  <si>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</si>
  <si>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</si>
  <si>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</si>
  <si>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</si>
  <si>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</si>
  <si>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</si>
  <si>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</si>
  <si>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</si>
  <si>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</si>
  <si>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</si>
  <si>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</si>
  <si>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</si>
  <si>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</si>
  <si>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</si>
  <si>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</si>
  <si>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</si>
  <si>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</si>
  <si>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</si>
  <si>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</si>
  <si>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</si>
  <si>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</si>
  <si>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</si>
  <si>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</si>
  <si>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</si>
  <si>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</si>
  <si>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</si>
  <si>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</si>
  <si>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</si>
  <si>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</si>
  <si>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</si>
  <si>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</si>
  <si>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</si>
  <si>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</si>
  <si>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</si>
  <si>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</si>
  <si>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</si>
  <si>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</si>
  <si>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</si>
  <si>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</si>
  <si>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</si>
  <si>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</si>
  <si>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</si>
  <si>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</si>
  <si>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</si>
  <si>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</si>
  <si>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</si>
  <si>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</si>
  <si>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</si>
  <si>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</si>
  <si>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</si>
  <si>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</si>
  <si>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</si>
  <si>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</si>
  <si>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</si>
  <si>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</si>
  <si>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</si>
  <si>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</si>
  <si>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</si>
  <si>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</si>
  <si>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</si>
  <si>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</si>
  <si>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</si>
  <si>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</si>
  <si>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</si>
  <si>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</si>
  <si>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</si>
  <si>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</si>
  <si>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</si>
  <si>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</si>
  <si>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</si>
  <si>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</si>
  <si>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</si>
  <si>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</si>
  <si>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</si>
  <si>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</si>
  <si>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</si>
  <si>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</si>
  <si>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</si>
  <si>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</si>
  <si>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</si>
  <si>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</si>
  <si>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</si>
  <si>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</si>
  <si>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</si>
  <si>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</si>
  <si>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</si>
  <si>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</si>
  <si>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</si>
  <si>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</si>
  <si>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</si>
  <si>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</si>
  <si>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</si>
  <si>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</si>
  <si>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</si>
  <si>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</si>
  <si>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</si>
  <si>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</si>
  <si>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</si>
  <si>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</si>
  <si>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</si>
  <si>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</si>
  <si>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</si>
  <si>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</si>
  <si>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</si>
  <si>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</si>
  <si>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</si>
  <si>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</si>
  <si>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</si>
  <si>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</si>
  <si>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</si>
  <si>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</si>
  <si>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</si>
  <si>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</si>
  <si>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</si>
  <si>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</si>
  <si>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</si>
  <si>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</si>
  <si>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</si>
  <si>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</si>
  <si>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</si>
  <si>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</si>
  <si>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</si>
  <si>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</si>
  <si>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</si>
  <si>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</si>
  <si>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</si>
  <si>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</si>
  <si>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</si>
  <si>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</si>
  <si>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</si>
  <si>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</si>
  <si>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</si>
  <si>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</si>
  <si>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</si>
  <si>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</si>
  <si>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</si>
  <si>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</si>
  <si>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</si>
  <si>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</si>
  <si>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</si>
  <si>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</si>
  <si>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</si>
  <si>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</si>
  <si>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</si>
  <si>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</si>
  <si>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</si>
  <si>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</si>
  <si>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</si>
  <si>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</si>
  <si>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</si>
  <si>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</si>
  <si>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</si>
  <si>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</si>
  <si>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</si>
  <si>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</si>
  <si>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</si>
  <si>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</si>
  <si>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</si>
  <si>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</si>
  <si>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</si>
  <si>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</si>
  <si>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</si>
  <si>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</si>
  <si>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</si>
  <si>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</si>
  <si>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</si>
  <si>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</si>
  <si>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</si>
  <si>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</si>
  <si>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</si>
  <si>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</si>
  <si>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</si>
  <si>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</si>
  <si>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</si>
  <si>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</si>
  <si>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</si>
  <si>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</si>
  <si>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</si>
  <si>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</si>
  <si>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</si>
  <si>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</si>
  <si>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</si>
  <si>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</si>
  <si>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</si>
  <si>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</si>
  <si>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</si>
  <si>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</si>
  <si>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</si>
  <si>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</si>
  <si>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</si>
  <si>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</si>
  <si>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</si>
  <si>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</si>
  <si>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</si>
  <si>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</si>
  <si>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</si>
  <si>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</si>
  <si>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</si>
  <si>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</si>
  <si>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</si>
  <si>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</si>
  <si>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</si>
  <si>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</si>
  <si>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</si>
  <si>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</si>
  <si>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</si>
  <si>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</si>
  <si>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</si>
  <si>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</si>
  <si>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</si>
  <si>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</si>
  <si>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</si>
  <si>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</si>
  <si>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</si>
  <si>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</si>
  <si>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</si>
  <si>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</si>
  <si>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</si>
  <si>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</si>
  <si>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</si>
  <si>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</si>
  <si>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</si>
  <si>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</si>
  <si>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</si>
  <si>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</si>
  <si>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</si>
  <si>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</si>
  <si>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</si>
  <si>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</si>
  <si>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</si>
  <si>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</si>
  <si>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</si>
  <si>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</si>
  <si>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</si>
  <si>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</si>
  <si>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</si>
  <si>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</si>
  <si>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</si>
  <si>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</si>
  <si>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</si>
  <si>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</si>
  <si>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</si>
  <si>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</si>
  <si>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</si>
  <si>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</si>
  <si>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</si>
  <si>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</si>
  <si>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</si>
  <si>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</si>
  <si>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</si>
  <si>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</si>
  <si>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</si>
  <si>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</si>
  <si>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</si>
  <si>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</si>
  <si>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</si>
  <si>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</si>
  <si>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</si>
  <si>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</si>
  <si>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</si>
  <si>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</si>
  <si>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</si>
  <si>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</si>
  <si>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</si>
  <si>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</si>
  <si>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</si>
  <si>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</si>
  <si>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</si>
  <si>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</si>
  <si>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</si>
  <si>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</si>
  <si>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</si>
  <si>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</si>
  <si>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</si>
  <si>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</si>
  <si>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</si>
  <si>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</si>
  <si>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</si>
  <si>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</si>
  <si>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</si>
  <si>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</si>
  <si>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</si>
  <si>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</si>
  <si>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</si>
  <si>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</si>
  <si>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</si>
  <si>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</si>
  <si>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</si>
  <si>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</si>
  <si>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</si>
  <si>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</si>
  <si>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</si>
  <si>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</si>
  <si>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</si>
  <si>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</si>
  <si>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</si>
  <si>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</si>
  <si>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</si>
  <si>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</si>
  <si>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</si>
  <si>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</si>
  <si>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</si>
  <si>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</si>
  <si>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</si>
  <si>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</si>
  <si>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</si>
  <si>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</si>
  <si>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</si>
  <si>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</si>
  <si>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</si>
  <si>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</si>
  <si>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</si>
  <si>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</si>
  <si>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</si>
  <si>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</si>
  <si>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</si>
  <si>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</si>
  <si>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</si>
  <si>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</si>
  <si>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</si>
  <si>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</si>
  <si>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</si>
  <si>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</si>
  <si>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</si>
  <si>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</si>
  <si>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</si>
  <si>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</si>
  <si>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</si>
  <si>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</si>
  <si>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</si>
  <si>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</si>
  <si>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</si>
  <si>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</si>
  <si>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</si>
  <si>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</si>
  <si>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</si>
  <si>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</si>
  <si>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</si>
  <si>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</si>
  <si>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</si>
  <si>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</si>
  <si>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</si>
  <si>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</si>
  <si>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</si>
  <si>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</si>
  <si>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</si>
  <si>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</si>
  <si>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</si>
  <si>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</si>
  <si>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</si>
  <si>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</si>
  <si>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</si>
  <si>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</si>
  <si>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</si>
  <si>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</si>
  <si>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</si>
  <si>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</si>
  <si>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</si>
  <si>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</si>
  <si>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</si>
  <si>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</si>
  <si>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</si>
  <si>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</si>
  <si>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</si>
  <si>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</si>
  <si>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</si>
  <si>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</si>
  <si>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</si>
  <si>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</si>
  <si>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</si>
  <si>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</si>
  <si>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</si>
  <si>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</si>
  <si>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</si>
  <si>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</si>
  <si>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</si>
  <si>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</si>
  <si>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</si>
  <si>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</si>
  <si>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</si>
  <si>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</si>
  <si>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</si>
  <si>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</si>
  <si>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</si>
  <si>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</si>
  <si>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</si>
  <si>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</si>
  <si>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</si>
  <si>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</si>
  <si>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</si>
  <si>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</si>
  <si>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</si>
  <si>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</si>
  <si>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</si>
  <si>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</si>
  <si>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</si>
  <si>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</si>
  <si>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</si>
  <si>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</si>
  <si>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</si>
  <si>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</si>
  <si>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</si>
  <si>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</si>
  <si>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</si>
  <si>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</si>
  <si>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</si>
  <si>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</si>
  <si>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</si>
  <si>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</si>
  <si>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</si>
  <si>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</si>
  <si>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</si>
  <si>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</si>
  <si>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</si>
  <si>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</si>
  <si>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</si>
  <si>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</si>
  <si>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</si>
  <si>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</si>
  <si>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</si>
  <si>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</si>
  <si>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</si>
  <si>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</si>
  <si>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</si>
  <si>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</si>
  <si>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</si>
  <si>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</si>
  <si>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</si>
  <si>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</si>
  <si>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</si>
  <si>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</si>
  <si>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</si>
  <si>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</si>
  <si>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</si>
  <si>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</si>
  <si>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</si>
  <si>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</si>
  <si>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</si>
  <si>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</si>
  <si>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</si>
  <si>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</si>
  <si>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</si>
  <si>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</si>
  <si>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</si>
  <si>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</si>
  <si>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</si>
  <si>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</si>
  <si>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</si>
  <si>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</si>
  <si>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</si>
  <si>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</si>
  <si>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</si>
  <si>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</si>
  <si>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</si>
  <si>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</si>
  <si>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</si>
  <si>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</si>
  <si>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</si>
  <si>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</si>
  <si>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</si>
  <si>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</si>
  <si>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</si>
  <si>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</si>
  <si>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</si>
  <si>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</si>
  <si>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</si>
  <si>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</si>
  <si>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</si>
  <si>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</si>
  <si>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</si>
  <si>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</si>
  <si>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</si>
  <si>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</si>
  <si>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</si>
  <si>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</si>
  <si>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</si>
  <si>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</si>
  <si>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</si>
  <si>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</si>
  <si>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</si>
  <si>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</si>
  <si>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</si>
  <si>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</si>
  <si>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</si>
  <si>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</si>
  <si>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</si>
  <si>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</si>
  <si>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</si>
  <si>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</si>
  <si>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</si>
  <si>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</si>
  <si>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</si>
  <si>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</si>
  <si>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</si>
  <si>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</si>
  <si>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</si>
  <si>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</si>
  <si>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</si>
  <si>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</si>
  <si>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</si>
  <si>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</si>
  <si>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</si>
  <si>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</si>
  <si>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</si>
  <si>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</si>
  <si>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</si>
  <si>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</si>
  <si>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</si>
  <si>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</si>
  <si>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</si>
  <si>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</si>
  <si>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</si>
  <si>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</si>
  <si>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</si>
  <si>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</si>
  <si>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</si>
  <si>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</si>
  <si>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</si>
  <si>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</si>
  <si>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</si>
  <si>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</si>
  <si>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</si>
  <si>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</si>
  <si>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</si>
  <si>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</si>
  <si>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</si>
  <si>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</si>
  <si>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</si>
  <si>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</si>
  <si>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</si>
  <si>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</si>
  <si>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</si>
  <si>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</si>
  <si>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</si>
  <si>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</si>
  <si>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</si>
  <si>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</si>
  <si>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</si>
  <si>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</si>
  <si>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</si>
  <si>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</si>
  <si>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</si>
  <si>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</si>
  <si>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</si>
  <si>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</si>
  <si>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</si>
  <si>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</si>
  <si>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</si>
  <si>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</si>
  <si>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</si>
  <si>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</si>
  <si>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</si>
  <si>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</si>
  <si>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</si>
  <si>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</si>
  <si>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</si>
  <si>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</si>
  <si>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</si>
  <si>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</si>
  <si>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</si>
  <si>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</si>
  <si>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</si>
  <si>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</si>
  <si>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</si>
  <si>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</si>
  <si>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</si>
  <si>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</si>
  <si>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</si>
  <si>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</si>
  <si>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</si>
  <si>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</si>
  <si>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</si>
  <si>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</si>
  <si>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</si>
  <si>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</si>
  <si>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</si>
  <si>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</si>
  <si>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</si>
  <si>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</si>
  <si>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</si>
  <si>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</si>
  <si>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</si>
  <si>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</si>
  <si>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</si>
  <si>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</si>
  <si>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</si>
  <si>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</si>
  <si>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</si>
  <si>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</si>
  <si>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</si>
  <si>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</si>
  <si>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</si>
  <si>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</si>
  <si>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</si>
  <si>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</si>
  <si>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</si>
  <si>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</si>
  <si>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</si>
  <si>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</si>
  <si>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</si>
  <si>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</si>
  <si>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</si>
  <si>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</si>
  <si>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</si>
  <si>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</si>
  <si>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</si>
  <si>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</si>
  <si>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</si>
  <si>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</si>
  <si>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</si>
  <si>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</si>
  <si>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</si>
  <si>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</si>
  <si>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</si>
  <si>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</si>
  <si>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</si>
  <si>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</si>
  <si>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</si>
  <si>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</si>
  <si>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</si>
  <si>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</si>
  <si>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</si>
  <si>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</si>
  <si>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</si>
  <si>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</si>
  <si>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</si>
  <si>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</si>
  <si>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</si>
  <si>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</si>
  <si>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</si>
  <si>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</si>
  <si>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</si>
  <si>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</si>
  <si>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</si>
  <si>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</si>
  <si>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</si>
  <si>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</si>
  <si>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</si>
  <si>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</si>
  <si>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</si>
  <si>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</si>
  <si>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</si>
  <si>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</si>
  <si>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</si>
  <si>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</si>
  <si>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</si>
  <si>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</si>
  <si>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</si>
  <si>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</si>
  <si>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</si>
  <si>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</si>
  <si>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</si>
  <si>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</si>
  <si>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</si>
  <si>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</si>
  <si>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</si>
  <si>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</si>
  <si>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</si>
  <si>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</si>
  <si>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</si>
  <si>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</si>
  <si>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</si>
  <si>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</si>
  <si>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</si>
  <si>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</si>
  <si>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</si>
  <si>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</si>
  <si>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</si>
  <si>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</si>
  <si>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</si>
  <si>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</si>
  <si>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</si>
  <si>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</si>
  <si>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</si>
  <si>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</si>
  <si>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</si>
  <si>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</si>
  <si>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</si>
  <si>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</si>
  <si>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</si>
  <si>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</si>
  <si>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</si>
  <si>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</si>
  <si>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</si>
  <si>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</si>
  <si>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</si>
  <si>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</si>
  <si>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</si>
  <si>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</si>
  <si>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</si>
  <si>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</si>
  <si>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</si>
  <si>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</si>
  <si>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</si>
  <si>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</si>
  <si>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</si>
  <si>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</si>
  <si>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</si>
  <si>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</si>
  <si>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</si>
  <si>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</si>
  <si>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</si>
  <si>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</si>
  <si>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</si>
  <si>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</si>
  <si>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</si>
  <si>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</si>
  <si>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</si>
  <si>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</si>
  <si>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</si>
  <si>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</si>
  <si>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</si>
  <si>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</si>
  <si>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</si>
  <si>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</si>
  <si>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</si>
  <si>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</si>
  <si>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</si>
  <si>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</si>
  <si>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</si>
  <si>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</si>
  <si>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</si>
  <si>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</si>
  <si>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</si>
  <si>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</si>
  <si>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</si>
  <si>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</si>
  <si>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</si>
  <si>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</si>
  <si>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</si>
  <si>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</si>
  <si>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</si>
  <si>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</si>
  <si>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</si>
  <si>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</si>
  <si>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</si>
  <si>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</si>
  <si>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</si>
  <si>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</si>
  <si>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</si>
  <si>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</si>
  <si>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</si>
  <si>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</si>
  <si>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</si>
  <si>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</si>
  <si>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</si>
  <si>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</si>
  <si>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</si>
  <si>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</si>
  <si>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</si>
  <si>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</si>
  <si>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</si>
  <si>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</si>
  <si>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</si>
  <si>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</si>
  <si>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</si>
  <si>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</si>
  <si>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</si>
  <si>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</si>
  <si>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</si>
  <si>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</si>
  <si>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</si>
  <si>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</si>
  <si>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</si>
  <si>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</si>
  <si>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</si>
  <si>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</si>
  <si>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</si>
  <si>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</si>
  <si>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</si>
  <si>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</si>
  <si>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</si>
  <si>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</si>
  <si>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</si>
  <si>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</si>
  <si>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</si>
  <si>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</si>
  <si>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</si>
  <si>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</si>
  <si>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</si>
  <si>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</si>
  <si>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</si>
  <si>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</si>
  <si>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</si>
  <si>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</si>
  <si>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</si>
  <si>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</si>
  <si>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</si>
  <si>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</si>
  <si>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</si>
  <si>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</si>
  <si>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</si>
  <si>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</si>
  <si>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</si>
  <si>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</si>
  <si>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</si>
  <si>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</si>
  <si>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</si>
  <si>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</si>
  <si>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</si>
  <si>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</si>
  <si>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</si>
  <si>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</si>
  <si>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</si>
  <si>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</si>
  <si>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</si>
  <si>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</si>
  <si>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</si>
  <si>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</si>
  <si>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</si>
  <si>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</si>
  <si>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</si>
  <si>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</si>
  <si>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</si>
  <si>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</si>
  <si>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</si>
  <si>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</si>
  <si>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</si>
  <si>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</si>
  <si>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</si>
  <si>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</si>
  <si>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</si>
  <si>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</si>
  <si>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</si>
  <si>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</si>
  <si>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</si>
  <si>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</si>
  <si>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</si>
  <si>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</si>
  <si>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</si>
  <si>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</si>
  <si>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</si>
  <si>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</si>
  <si>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</si>
  <si>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</si>
  <si>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</si>
  <si>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</si>
  <si>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</si>
  <si>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</si>
  <si>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</si>
  <si>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</si>
  <si>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</si>
  <si>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</si>
  <si>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</si>
  <si>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</si>
  <si>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</si>
  <si>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</si>
  <si>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</si>
  <si>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</si>
  <si>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</si>
  <si>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</si>
  <si>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</si>
  <si>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</si>
  <si>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</si>
  <si>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</si>
  <si>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</si>
  <si>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</si>
  <si>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</si>
  <si>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</si>
  <si>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</si>
  <si>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</si>
  <si>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</si>
  <si>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</si>
  <si>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</si>
  <si>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</si>
  <si>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</si>
  <si>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</si>
  <si>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</si>
  <si>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</si>
  <si>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</si>
  <si>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</si>
  <si>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</si>
  <si>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</si>
  <si>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</si>
  <si>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</si>
  <si>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</si>
  <si>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</si>
  <si>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</si>
  <si>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</si>
  <si>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</si>
  <si>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</si>
  <si>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</si>
  <si>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</si>
  <si>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</si>
  <si>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</si>
  <si>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</si>
  <si>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</si>
  <si>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</si>
  <si>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</si>
  <si>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</si>
  <si>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</si>
  <si>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</si>
  <si>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</si>
  <si>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</si>
  <si>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</si>
  <si>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</si>
  <si>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</si>
  <si>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</si>
  <si>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</si>
  <si>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</si>
  <si>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</si>
  <si>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</si>
  <si>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</si>
  <si>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</si>
  <si>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</si>
  <si>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</si>
  <si>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</si>
  <si>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</si>
  <si>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</si>
  <si>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</si>
  <si>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</si>
  <si>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</si>
  <si>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</si>
  <si>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</si>
  <si>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</si>
  <si>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</si>
  <si>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</si>
  <si>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</si>
  <si>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</si>
  <si>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</si>
  <si>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</si>
  <si>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</si>
  <si>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</si>
  <si>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</si>
  <si>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</si>
  <si>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</si>
  <si>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</si>
  <si>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</si>
  <si>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</si>
  <si>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</si>
  <si>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</si>
  <si>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</si>
  <si>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</si>
  <si>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</si>
  <si>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</si>
  <si>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</si>
  <si>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</si>
  <si>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</si>
  <si>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</si>
  <si>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</si>
  <si>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</si>
  <si>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</si>
  <si>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</si>
  <si>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</si>
  <si>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</si>
  <si>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</si>
  <si>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</si>
  <si>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</si>
  <si>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</si>
  <si>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</si>
  <si>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</si>
  <si>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</si>
  <si>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</si>
  <si>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</si>
  <si>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</si>
  <si>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</si>
  <si>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</si>
  <si>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</si>
  <si>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</si>
  <si>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</si>
  <si>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</si>
  <si>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</si>
  <si>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</si>
  <si>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</si>
  <si>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</si>
  <si>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</si>
  <si>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</si>
  <si>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</si>
  <si>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</si>
  <si>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</si>
  <si>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</si>
  <si>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</si>
  <si>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</si>
  <si>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</si>
  <si>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</si>
  <si>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</si>
  <si>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</si>
  <si>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</si>
  <si>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</si>
  <si>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</si>
  <si>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</si>
  <si>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</si>
  <si>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</si>
  <si>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</si>
  <si>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</si>
  <si>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</si>
  <si>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</si>
  <si>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</si>
  <si>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</si>
  <si>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</si>
  <si>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</si>
  <si>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</si>
  <si>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</si>
  <si>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</si>
  <si>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</si>
  <si>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</si>
  <si>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</si>
  <si>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</si>
  <si>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</si>
  <si>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</si>
  <si>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</si>
  <si>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</si>
  <si>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</si>
  <si>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</si>
  <si>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</si>
  <si>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</si>
  <si>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</si>
  <si>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</si>
  <si>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</si>
  <si>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</si>
  <si>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</si>
  <si>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</si>
  <si>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</si>
  <si>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</si>
  <si>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</si>
  <si>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</si>
  <si>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</si>
  <si>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</si>
  <si>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</si>
  <si>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</si>
  <si>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</si>
  <si>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</si>
  <si>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</si>
  <si>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</si>
  <si>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</si>
  <si>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</si>
  <si>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</si>
  <si>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</si>
  <si>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</si>
  <si>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</si>
  <si>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</si>
  <si>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</si>
  <si>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</si>
  <si>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</si>
  <si>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</si>
  <si>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</si>
  <si>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</si>
  <si>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</si>
  <si>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</si>
  <si>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</si>
  <si>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</si>
  <si>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</si>
  <si>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</si>
  <si>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</si>
  <si>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</si>
  <si>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</si>
  <si>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</si>
  <si>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</si>
  <si>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</si>
  <si>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</si>
  <si>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</si>
  <si>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</si>
  <si>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</si>
  <si>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</si>
  <si>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</si>
  <si>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</si>
  <si>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</si>
  <si>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</si>
  <si>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</si>
  <si>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</si>
  <si>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</si>
  <si>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</si>
  <si>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</si>
  <si>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</si>
  <si>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</si>
  <si>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</si>
  <si>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</si>
  <si>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</si>
  <si>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</si>
  <si>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</si>
  <si>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</si>
  <si>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</si>
  <si>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</si>
  <si>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</si>
  <si>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</si>
  <si>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</si>
  <si>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</si>
  <si>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</si>
  <si>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</si>
  <si>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</si>
  <si>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</si>
  <si>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</si>
  <si>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</si>
  <si>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</si>
  <si>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</si>
  <si>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</si>
  <si>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</si>
  <si>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</si>
  <si>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</si>
  <si>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</si>
  <si>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</si>
  <si>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</si>
  <si>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</si>
  <si>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</si>
  <si>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</si>
  <si>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</si>
  <si>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</si>
  <si>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</si>
  <si>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</si>
  <si>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</si>
  <si>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</si>
  <si>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</si>
  <si>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</si>
  <si>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</si>
  <si>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</si>
  <si>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</si>
  <si>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</si>
  <si>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</si>
  <si>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</si>
  <si>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</si>
  <si>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</si>
  <si>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</si>
  <si>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</si>
  <si>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</si>
  <si>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</si>
  <si>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</si>
  <si>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</si>
  <si>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</si>
  <si>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</si>
  <si>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</si>
  <si>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</si>
  <si>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</si>
  <si>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</si>
  <si>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</si>
  <si>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</si>
  <si>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</si>
  <si>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</si>
  <si>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</si>
  <si>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</si>
  <si>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</si>
  <si>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</si>
  <si>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</si>
  <si>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</si>
  <si>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</si>
  <si>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</si>
  <si>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</si>
  <si>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</si>
  <si>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</si>
  <si>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</si>
  <si>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</si>
  <si>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</si>
  <si>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</si>
  <si>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</si>
  <si>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</si>
  <si>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</si>
  <si>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</si>
  <si>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</si>
  <si>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</si>
  <si>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</si>
  <si>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</si>
  <si>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</si>
  <si>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</si>
  <si>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</si>
  <si>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</si>
  <si>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</si>
  <si>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</si>
  <si>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</si>
  <si>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</si>
  <si>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</si>
  <si>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</si>
  <si>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</si>
  <si>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</si>
  <si>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</si>
  <si>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</si>
  <si>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</si>
  <si>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</si>
  <si>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</si>
  <si>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</si>
  <si>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</si>
  <si>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</si>
  <si>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</si>
  <si>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</si>
  <si>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</si>
  <si>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</si>
  <si>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</si>
  <si>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</si>
  <si>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</si>
  <si>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</si>
  <si>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</si>
  <si>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</si>
  <si>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</si>
  <si>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</si>
  <si>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</si>
  <si>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</si>
  <si>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</si>
  <si>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</si>
  <si>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</si>
  <si>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</si>
  <si>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</si>
  <si>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</si>
  <si>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</si>
  <si>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</si>
  <si>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</si>
  <si>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</si>
  <si>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</si>
  <si>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</si>
  <si>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</si>
  <si>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</si>
  <si>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</si>
  <si>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</si>
  <si>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</si>
  <si>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</si>
  <si>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</si>
  <si>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</si>
  <si>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</si>
  <si>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</si>
  <si>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</si>
  <si>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</si>
  <si>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</si>
  <si>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</si>
  <si>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</si>
  <si>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</si>
  <si>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</si>
  <si>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</si>
  <si>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</si>
  <si>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</si>
  <si>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</si>
  <si>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</si>
  <si>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</si>
  <si>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</si>
  <si>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</si>
  <si>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</si>
  <si>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</si>
  <si>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</si>
  <si>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</si>
  <si>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</si>
  <si>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</si>
  <si>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</si>
  <si>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</si>
  <si>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</si>
  <si>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</si>
  <si>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</si>
  <si>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</si>
  <si>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</si>
  <si>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</si>
  <si>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</si>
  <si>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</si>
  <si>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</si>
  <si>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</si>
  <si>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</si>
  <si>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</si>
  <si>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</si>
  <si>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</si>
  <si>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</si>
  <si>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</si>
  <si>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</si>
  <si>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</si>
  <si>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</si>
  <si>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</si>
  <si>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</si>
  <si>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</si>
  <si>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</si>
  <si>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</si>
  <si>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</si>
  <si>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</si>
  <si>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</si>
  <si>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</si>
  <si>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</si>
  <si>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</si>
  <si>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</si>
  <si>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</si>
  <si>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</si>
  <si>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</si>
  <si>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</si>
  <si>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</si>
  <si>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</si>
  <si>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</si>
  <si>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</si>
  <si>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</si>
  <si>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</si>
  <si>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</si>
  <si>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</si>
  <si>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</si>
  <si>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</si>
  <si>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</si>
  <si>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</si>
  <si>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</si>
  <si>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</si>
  <si>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</si>
  <si>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</si>
  <si>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</si>
  <si>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</si>
  <si>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</si>
  <si>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</si>
  <si>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</si>
  <si>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</si>
  <si>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</si>
  <si>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</si>
  <si>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</si>
  <si>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</si>
  <si>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</si>
  <si>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</si>
  <si>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</si>
  <si>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</si>
  <si>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</si>
  <si>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</si>
  <si>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</si>
  <si>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</si>
  <si>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</si>
  <si>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</si>
  <si>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</si>
  <si>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</si>
  <si>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</si>
  <si>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</si>
  <si>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</si>
  <si>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</si>
  <si>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</si>
  <si>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</si>
  <si>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</si>
  <si>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</si>
  <si>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</si>
  <si>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</si>
  <si>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</si>
  <si>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</si>
  <si>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</si>
  <si>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</si>
  <si>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</si>
  <si>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</si>
  <si>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</si>
  <si>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</si>
  <si>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</si>
  <si>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</si>
  <si>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</si>
  <si>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</si>
  <si>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</si>
  <si>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</si>
  <si>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</si>
  <si>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</si>
  <si>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</si>
  <si>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</si>
  <si>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</si>
  <si>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</si>
  <si>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</si>
  <si>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</si>
  <si>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</si>
  <si>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</si>
  <si>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</si>
  <si>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</si>
  <si>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</si>
  <si>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</si>
  <si>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</si>
  <si>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</si>
  <si>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</si>
  <si>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</si>
  <si>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</si>
  <si>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</si>
  <si>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</si>
  <si>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</si>
  <si>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</si>
  <si>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</si>
  <si>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</si>
  <si>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</si>
  <si>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</si>
  <si>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</si>
  <si>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</si>
  <si>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</si>
  <si>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</si>
  <si>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</si>
  <si>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</si>
  <si>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</si>
  <si>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</si>
  <si>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</si>
  <si>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</si>
  <si>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</si>
  <si>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</si>
  <si>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</si>
  <si>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</si>
  <si>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</si>
  <si>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</si>
  <si>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</si>
  <si>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</si>
  <si>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</si>
  <si>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</si>
  <si>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</si>
  <si>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</si>
  <si>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</si>
  <si>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</si>
  <si>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</si>
  <si>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</si>
  <si>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</si>
  <si>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</si>
  <si>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</si>
  <si>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</si>
  <si>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</si>
  <si>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</si>
  <si>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</si>
  <si>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</si>
  <si>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</si>
  <si>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</si>
  <si>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</si>
  <si>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</si>
  <si>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</si>
  <si>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</si>
  <si>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</si>
  <si>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</si>
  <si>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</si>
  <si>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</si>
  <si>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</si>
  <si>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</si>
  <si>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</si>
  <si>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</si>
  <si>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</si>
  <si>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</si>
  <si>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</si>
  <si>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</si>
  <si>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</si>
  <si>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</si>
  <si>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</si>
  <si>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</si>
  <si>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</si>
  <si>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</si>
  <si>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</si>
  <si>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</si>
  <si>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</si>
  <si>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</si>
  <si>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</si>
  <si>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</si>
  <si>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</si>
  <si>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</si>
  <si>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</si>
  <si>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</si>
  <si>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</si>
  <si>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</si>
  <si>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</si>
  <si>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</si>
  <si>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</si>
  <si>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</si>
  <si>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</si>
  <si>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</si>
  <si>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</si>
  <si>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</si>
  <si>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</si>
  <si>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</si>
  <si>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</si>
  <si>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</si>
  <si>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</si>
  <si>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</si>
  <si>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</si>
  <si>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</si>
  <si>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</si>
  <si>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</si>
  <si>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</si>
  <si>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</si>
  <si>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</si>
  <si>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</si>
  <si>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</si>
  <si>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</si>
  <si>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</si>
  <si>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</si>
  <si>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</si>
  <si>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</si>
  <si>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</si>
  <si>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</si>
  <si>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</si>
  <si>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</si>
  <si>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</si>
  <si>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</si>
  <si>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</si>
  <si>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</si>
  <si>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</si>
  <si>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</si>
  <si>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</si>
  <si>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</si>
  <si>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</si>
  <si>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</si>
  <si>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</si>
  <si>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</si>
  <si>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</si>
  <si>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</si>
  <si>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</si>
  <si>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</si>
  <si>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</si>
  <si>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</si>
  <si>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</si>
  <si>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</si>
  <si>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</si>
  <si>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</si>
  <si>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</si>
  <si>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</si>
  <si>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</si>
  <si>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</si>
  <si>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</si>
  <si>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</si>
  <si>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</si>
  <si>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</si>
  <si>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</si>
  <si>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</si>
  <si>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</si>
  <si>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</si>
  <si>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</si>
  <si>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</si>
  <si>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</si>
  <si>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</si>
  <si>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</si>
  <si>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</si>
  <si>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</si>
  <si>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</si>
  <si>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</si>
  <si>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</si>
  <si>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</si>
  <si>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</si>
  <si>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</si>
  <si>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</si>
  <si>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</si>
  <si>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</si>
  <si>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</si>
  <si>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</si>
  <si>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</si>
  <si>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</si>
  <si>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</si>
  <si>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</si>
  <si>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</si>
  <si>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</si>
  <si>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</si>
  <si>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</si>
  <si>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</si>
  <si>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</si>
  <si>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</si>
  <si>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</si>
  <si>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</si>
  <si>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</si>
  <si>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</si>
  <si>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</si>
  <si>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</si>
  <si>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</si>
  <si>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</si>
  <si>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</si>
  <si>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</si>
  <si>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</si>
  <si>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</si>
  <si>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</si>
  <si>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</si>
  <si>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</si>
  <si>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</si>
  <si>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</si>
  <si>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</si>
  <si>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</si>
  <si>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</si>
  <si>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</si>
  <si>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</si>
  <si>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</si>
  <si>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</si>
  <si>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</si>
  <si>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</si>
  <si>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</si>
  <si>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</si>
  <si>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</si>
  <si>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</si>
  <si>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</si>
  <si>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</si>
  <si>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</si>
  <si>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</si>
  <si>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</si>
  <si>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</si>
  <si>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</si>
  <si>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</si>
  <si>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</si>
  <si>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</si>
  <si>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</si>
  <si>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</si>
  <si>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</si>
  <si>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</si>
  <si>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</si>
  <si>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</si>
  <si>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</si>
  <si>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</si>
  <si>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</si>
  <si>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</si>
  <si>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</si>
  <si>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</si>
  <si>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</si>
  <si>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</si>
  <si>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</si>
  <si>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</si>
  <si>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</si>
  <si>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</si>
  <si>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</si>
  <si>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</si>
  <si>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</si>
  <si>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</si>
  <si>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</si>
  <si>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</si>
  <si>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</si>
  <si>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</si>
  <si>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</si>
  <si>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</si>
  <si>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</si>
  <si>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</si>
  <si>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</si>
  <si>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</si>
  <si>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</si>
  <si>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</si>
  <si>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</si>
  <si>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</si>
  <si>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</si>
  <si>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</si>
  <si>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</si>
  <si>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</si>
  <si>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</si>
  <si>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</si>
  <si>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</si>
  <si>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</si>
  <si>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</si>
  <si>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</si>
  <si>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</si>
  <si>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</si>
  <si>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</si>
  <si>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</si>
  <si>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</si>
  <si>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</si>
  <si>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</si>
  <si>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</si>
  <si>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</si>
  <si>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</si>
  <si>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</si>
  <si>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</si>
  <si>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</si>
  <si>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</si>
  <si>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</si>
  <si>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</si>
  <si>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</si>
  <si>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</si>
  <si>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</si>
  <si>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</si>
  <si>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</si>
  <si>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</si>
  <si>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</si>
  <si>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</si>
  <si>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</si>
  <si>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</si>
  <si>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</si>
  <si>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</si>
  <si>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</si>
  <si>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</si>
  <si>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</si>
  <si>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</si>
  <si>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</si>
  <si>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</si>
  <si>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</si>
  <si>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</si>
  <si>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</si>
  <si>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</si>
  <si>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</si>
  <si>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</si>
  <si>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</si>
  <si>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</si>
  <si>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</si>
  <si>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</si>
  <si>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</si>
  <si>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</si>
  <si>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</si>
  <si>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</si>
  <si>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</si>
  <si>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</si>
  <si>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</si>
  <si>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</si>
  <si>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</si>
  <si>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</si>
  <si>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</si>
  <si>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</si>
  <si>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</si>
  <si>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</si>
  <si>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</si>
  <si>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</si>
  <si>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</si>
  <si>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</si>
  <si>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</si>
  <si>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</si>
  <si>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</si>
  <si>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</si>
  <si>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</si>
  <si>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</si>
  <si>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</si>
  <si>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</si>
  <si>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</si>
  <si>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</si>
  <si>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</si>
  <si>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</si>
  <si>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</si>
  <si>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</si>
  <si>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</si>
  <si>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</si>
  <si>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</si>
  <si>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</si>
  <si>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</si>
  <si>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</si>
  <si>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</si>
  <si>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</si>
  <si>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</si>
  <si>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</si>
  <si>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</si>
  <si>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</si>
  <si>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</si>
  <si>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</si>
  <si>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</si>
  <si>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</si>
  <si>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</si>
  <si>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</si>
  <si>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</si>
  <si>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</si>
  <si>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</si>
  <si>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</si>
  <si>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</si>
  <si>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</si>
  <si>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</si>
  <si>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</si>
  <si>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</si>
  <si>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</si>
  <si>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</si>
  <si>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</si>
  <si>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</si>
  <si>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</si>
  <si>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</si>
  <si>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</si>
  <si>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</si>
  <si>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</si>
  <si>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</si>
  <si>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</si>
  <si>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</si>
  <si>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</si>
  <si>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</si>
  <si>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</si>
  <si>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</si>
  <si>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</si>
  <si>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</si>
  <si>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</si>
  <si>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</si>
  <si>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</si>
  <si>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</si>
  <si>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</si>
  <si>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</si>
  <si>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</si>
  <si>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</si>
  <si>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</si>
  <si>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</si>
  <si>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</si>
  <si>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</si>
  <si>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</si>
  <si>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</si>
  <si>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</si>
  <si>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</si>
  <si>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</si>
  <si>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</si>
  <si>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</si>
  <si>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</si>
  <si>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</si>
  <si>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</si>
  <si>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</si>
  <si>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</si>
  <si>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</si>
  <si>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</si>
  <si>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</si>
  <si>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</si>
  <si>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</si>
  <si>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</si>
  <si>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</si>
  <si>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</si>
  <si>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</si>
  <si>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</si>
  <si>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</si>
  <si>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</si>
  <si>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</si>
  <si>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</si>
  <si>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</si>
  <si>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</si>
  <si>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</si>
  <si>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</si>
  <si>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</si>
  <si>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</si>
  <si>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</si>
  <si>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</si>
  <si>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</si>
  <si>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</si>
  <si>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</si>
  <si>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</si>
  <si>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</si>
  <si>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</si>
  <si>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</si>
  <si>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</si>
  <si>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</si>
  <si>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</si>
  <si>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</si>
  <si>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</si>
  <si>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</si>
  <si>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</si>
  <si>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</si>
  <si>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</si>
  <si>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</si>
  <si>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</si>
  <si>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</si>
  <si>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</si>
  <si>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</si>
  <si>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</si>
  <si>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</si>
  <si>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</si>
  <si>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</si>
  <si>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</si>
  <si>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</si>
  <si>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</si>
  <si>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</si>
  <si>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</si>
  <si>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</si>
  <si>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</si>
  <si>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</si>
  <si>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</si>
  <si>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</si>
  <si>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</si>
  <si>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</si>
  <si>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</si>
  <si>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</si>
  <si>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</si>
  <si>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</si>
  <si>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</si>
  <si>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</si>
  <si>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</si>
  <si>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</si>
  <si>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</si>
  <si>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</si>
  <si>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</si>
  <si>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</si>
  <si>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</si>
  <si>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</si>
  <si>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</si>
  <si>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</si>
  <si>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</si>
  <si>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</si>
  <si>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</si>
  <si>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</si>
  <si>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</si>
  <si>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</si>
  <si>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</si>
  <si>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</si>
  <si>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</si>
  <si>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</si>
  <si>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</si>
  <si>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</si>
  <si>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</si>
  <si>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</si>
  <si>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</si>
  <si>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</si>
  <si>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</si>
  <si>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</si>
  <si>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</si>
  <si>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</si>
  <si>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</si>
  <si>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</si>
  <si>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</si>
  <si>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</si>
  <si>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</si>
  <si>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</si>
  <si>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</si>
  <si>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</si>
  <si>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</si>
  <si>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</si>
  <si>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</si>
  <si>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</si>
  <si>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</si>
  <si>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</si>
  <si>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</si>
  <si>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</si>
  <si>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</si>
  <si>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</si>
  <si>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</si>
  <si>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</si>
  <si>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</si>
  <si>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</si>
  <si>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</si>
  <si>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</si>
  <si>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</si>
  <si>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</si>
  <si>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</si>
  <si>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</si>
  <si>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</si>
  <si>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</si>
  <si>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</si>
  <si>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</si>
  <si>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</si>
  <si>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</si>
  <si>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</si>
  <si>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</si>
  <si>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</si>
  <si>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</si>
  <si>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</si>
  <si>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</si>
  <si>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</si>
  <si>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</si>
  <si>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</si>
  <si>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</si>
  <si>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</si>
  <si>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</si>
  <si>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</si>
  <si>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</si>
  <si>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</si>
  <si>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</si>
  <si>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</si>
  <si>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</si>
  <si>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</si>
  <si>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</si>
  <si>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</si>
  <si>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</si>
  <si>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</si>
  <si>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</si>
  <si>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</si>
  <si>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</si>
  <si>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</si>
  <si>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</si>
  <si>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</si>
  <si>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</si>
  <si>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</si>
  <si>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</si>
  <si>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</si>
  <si>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</si>
  <si>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</si>
  <si>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</si>
  <si>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</si>
  <si>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</si>
  <si>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</si>
  <si>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</si>
  <si>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</si>
  <si>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</si>
  <si>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</si>
  <si>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</si>
  <si>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</si>
  <si>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</si>
  <si>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</si>
  <si>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</si>
  <si>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</si>
  <si>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</si>
  <si>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</si>
  <si>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</si>
  <si>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</si>
  <si>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</si>
  <si>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</si>
  <si>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</si>
  <si>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</si>
  <si>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</si>
  <si>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</si>
  <si>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</si>
  <si>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</si>
  <si>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</si>
  <si>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</si>
  <si>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</si>
  <si>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</si>
  <si>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</si>
  <si>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</si>
  <si>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</si>
  <si>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</si>
  <si>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</si>
  <si>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</si>
  <si>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</si>
  <si>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</si>
  <si>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</si>
  <si>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</si>
  <si>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</si>
  <si>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</si>
  <si>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</si>
  <si>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</si>
  <si>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</si>
  <si>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</si>
  <si>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</si>
  <si>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</si>
  <si>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</si>
  <si>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</si>
  <si>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</si>
  <si>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</si>
  <si>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</si>
  <si>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</si>
  <si>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</si>
  <si>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</si>
  <si>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</si>
  <si>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</si>
  <si>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</si>
  <si>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</si>
  <si>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</si>
  <si>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</si>
  <si>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</si>
  <si>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</si>
  <si>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</si>
  <si>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</si>
  <si>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</si>
  <si>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</si>
  <si>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</si>
  <si>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</si>
  <si>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</si>
  <si>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</si>
  <si>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</si>
  <si>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</si>
  <si>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</si>
  <si>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</si>
  <si>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</si>
  <si>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</si>
  <si>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</si>
  <si>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</si>
  <si>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</si>
  <si>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</si>
  <si>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</si>
  <si>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</si>
  <si>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</si>
  <si>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</si>
  <si>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</si>
  <si>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</si>
  <si>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</si>
  <si>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</si>
  <si>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</si>
  <si>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</si>
  <si>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</si>
  <si>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</si>
  <si>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</si>
  <si>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</si>
  <si>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</si>
  <si>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</si>
  <si>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</si>
  <si>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</si>
  <si>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</si>
  <si>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</si>
  <si>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</si>
  <si>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</si>
  <si>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</si>
  <si>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</si>
  <si>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</si>
  <si>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</si>
  <si>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</si>
  <si>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</si>
  <si>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</si>
  <si>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</si>
  <si>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</si>
  <si>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</si>
  <si>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</si>
  <si>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</si>
  <si>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</si>
  <si>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</si>
  <si>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</si>
  <si>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</si>
  <si>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</si>
  <si>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</si>
  <si>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</si>
  <si>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</si>
  <si>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</si>
  <si>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</si>
  <si>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</si>
  <si>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</si>
  <si>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</si>
  <si>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</si>
  <si>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</si>
  <si>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</si>
  <si>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</si>
  <si>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</si>
  <si>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</si>
  <si>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</si>
  <si>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</si>
  <si>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</si>
  <si>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</si>
  <si>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</si>
  <si>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</si>
  <si>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</si>
  <si>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</si>
  <si>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</si>
  <si>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</si>
  <si>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</si>
  <si>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</si>
  <si>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</si>
  <si>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</si>
  <si>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</si>
  <si>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</si>
  <si>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</si>
  <si>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</si>
  <si>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</si>
  <si>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</si>
  <si>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</si>
  <si>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</si>
  <si>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</si>
  <si>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</si>
  <si>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</si>
  <si>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</si>
  <si>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</si>
  <si>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</si>
  <si>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</si>
  <si>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</si>
  <si>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</si>
  <si>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</si>
  <si>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</si>
  <si>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</si>
  <si>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</si>
  <si>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</si>
  <si>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</si>
  <si>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</si>
  <si>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</si>
  <si>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</si>
  <si>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</si>
  <si>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</si>
  <si>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</si>
  <si>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</si>
  <si>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</si>
  <si>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</si>
  <si>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</si>
  <si>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</si>
  <si>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</si>
  <si>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</si>
  <si>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</si>
  <si>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</si>
  <si>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</si>
  <si>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</si>
  <si>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</si>
  <si>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</si>
  <si>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</si>
  <si>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</si>
  <si>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</si>
  <si>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</si>
  <si>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</si>
  <si>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</si>
  <si>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</si>
  <si>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</si>
  <si>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</si>
  <si>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</si>
  <si>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</si>
  <si>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</si>
  <si>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</si>
  <si>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</si>
  <si>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</si>
  <si>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</si>
  <si>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</si>
  <si>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</si>
  <si>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</si>
  <si>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</si>
  <si>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</si>
  <si>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</si>
  <si>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</si>
  <si>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</si>
  <si>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</si>
  <si>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</si>
  <si>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</si>
  <si>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</si>
  <si>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</si>
  <si>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</si>
  <si>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</si>
  <si>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</si>
  <si>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</si>
  <si>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</si>
  <si>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</si>
  <si>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</si>
  <si>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</si>
  <si>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</si>
  <si>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</si>
  <si>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</si>
  <si>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</si>
  <si>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</si>
  <si>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</si>
  <si>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</si>
  <si>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</si>
  <si>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</si>
  <si>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</si>
  <si>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</si>
  <si>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</si>
  <si>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</si>
  <si>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</si>
  <si>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</si>
  <si>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</si>
  <si>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</si>
  <si>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</si>
  <si>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</si>
  <si>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</si>
  <si>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</si>
  <si>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</si>
  <si>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</si>
  <si>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</si>
  <si>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</si>
  <si>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</si>
  <si>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</si>
  <si>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</si>
  <si>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</si>
  <si>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</si>
  <si>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</si>
  <si>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</si>
  <si>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</si>
  <si>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</si>
  <si>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</si>
  <si>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</si>
  <si>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</si>
  <si>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</si>
  <si>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</si>
  <si>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</si>
  <si>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</si>
  <si>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</si>
  <si>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</si>
  <si>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</si>
  <si>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</si>
  <si>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</si>
  <si>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</si>
  <si>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</si>
  <si>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</si>
  <si>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</si>
  <si>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</si>
  <si>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</si>
  <si>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</si>
  <si>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</si>
  <si>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</si>
  <si>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</si>
  <si>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</si>
  <si>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</si>
  <si>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</si>
  <si>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</si>
  <si>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</si>
  <si>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</si>
  <si>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</si>
  <si>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</si>
  <si>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</si>
  <si>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</si>
  <si>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</si>
  <si>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</si>
  <si>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</si>
  <si>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</si>
  <si>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</si>
  <si>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</si>
  <si>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</si>
  <si>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</si>
  <si>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</si>
  <si>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</si>
  <si>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</si>
  <si>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</si>
  <si>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</si>
  <si>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</si>
  <si>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</si>
  <si>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</si>
  <si>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</si>
  <si>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</si>
  <si>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</si>
  <si>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</si>
  <si>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</si>
  <si>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</si>
  <si>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</si>
  <si>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</si>
  <si>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</si>
  <si>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</si>
  <si>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</si>
  <si>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</si>
  <si>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</si>
  <si>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</si>
  <si>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</si>
  <si>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</si>
  <si>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</si>
  <si>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</si>
  <si>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</si>
  <si>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</si>
  <si>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</si>
  <si>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</si>
  <si>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</si>
  <si>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</si>
  <si>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</si>
  <si>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</si>
  <si>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</si>
  <si>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</si>
  <si>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</si>
  <si>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</si>
  <si>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</si>
  <si>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</si>
  <si>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</si>
  <si>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</si>
  <si>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</si>
  <si>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</si>
  <si>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</si>
  <si>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</si>
  <si>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</si>
  <si>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</si>
  <si>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</si>
  <si>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</si>
  <si>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</si>
  <si>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</si>
  <si>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</si>
  <si>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</si>
  <si>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</si>
  <si>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</si>
  <si>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</si>
  <si>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</si>
  <si>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</si>
  <si>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</si>
  <si>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</si>
  <si>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</si>
  <si>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</si>
  <si>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</si>
  <si>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</si>
  <si>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</si>
  <si>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</si>
  <si>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</si>
  <si>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</si>
  <si>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</si>
  <si>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</si>
  <si>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</si>
  <si>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</si>
  <si>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</si>
  <si>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</si>
  <si>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</si>
  <si>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</si>
  <si>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</si>
  <si>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</si>
  <si>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</si>
  <si>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</si>
  <si>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</si>
  <si>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</si>
  <si>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</si>
  <si>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</si>
  <si>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</si>
  <si>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</si>
  <si>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</si>
  <si>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</si>
  <si>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</si>
  <si>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</si>
  <si>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</si>
  <si>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</si>
  <si>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</si>
  <si>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</si>
  <si>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</si>
  <si>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</si>
  <si>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</si>
  <si>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</si>
  <si>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</si>
  <si>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</si>
  <si>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</si>
  <si>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</si>
  <si>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</si>
  <si>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</si>
  <si>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</si>
  <si>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</si>
  <si>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</si>
  <si>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</si>
  <si>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</si>
  <si>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</si>
  <si>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</si>
  <si>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</si>
  <si>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</si>
  <si>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</si>
  <si>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</si>
  <si>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</si>
  <si>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</si>
  <si>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</si>
  <si>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</si>
  <si>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</si>
  <si>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</si>
  <si>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</si>
  <si>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</si>
  <si>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</si>
  <si>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</si>
  <si>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</si>
  <si>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</si>
  <si>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</si>
  <si>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</si>
  <si>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</si>
  <si>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</si>
  <si>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</si>
  <si>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</si>
  <si>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</si>
  <si>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</si>
  <si>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</si>
  <si>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</si>
  <si>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</si>
  <si>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</si>
  <si>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</si>
  <si>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</si>
  <si>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</si>
  <si>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</si>
  <si>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</si>
  <si>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</si>
  <si>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</si>
  <si>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</si>
  <si>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</si>
  <si>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</si>
  <si>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</si>
  <si>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</si>
  <si>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</si>
  <si>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</si>
  <si>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</si>
  <si>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</si>
  <si>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</si>
  <si>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</si>
  <si>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</si>
  <si>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</si>
  <si>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</si>
  <si>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</si>
  <si>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</si>
  <si>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</si>
  <si>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</si>
  <si>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</si>
  <si>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</si>
  <si>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</si>
  <si>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</si>
  <si>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</si>
  <si>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</si>
  <si>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</si>
  <si>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</si>
  <si>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</si>
  <si>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</si>
  <si>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</si>
  <si>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</si>
  <si>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</si>
  <si>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</si>
  <si>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</si>
  <si>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</si>
  <si>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</si>
  <si>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</si>
  <si>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</si>
  <si>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</si>
  <si>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</si>
  <si>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</si>
  <si>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</si>
  <si>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</si>
  <si>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</si>
  <si>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</si>
  <si>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</si>
  <si>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</si>
  <si>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</si>
  <si>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</si>
  <si>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</si>
  <si>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</si>
  <si>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</si>
  <si>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</si>
  <si>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</si>
  <si>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</si>
  <si>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</si>
  <si>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</si>
  <si>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</si>
  <si>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</si>
  <si>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</si>
  <si>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</si>
  <si>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</si>
  <si>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</si>
  <si>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</si>
  <si>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</si>
  <si>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</si>
  <si>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</si>
  <si>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</si>
  <si>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</si>
  <si>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</si>
  <si>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</si>
  <si>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</si>
  <si>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</si>
  <si>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</si>
  <si>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</si>
  <si>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</si>
  <si>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</si>
  <si>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</si>
  <si>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</si>
  <si>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</si>
  <si>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</si>
  <si>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</si>
  <si>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</si>
  <si>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</si>
  <si>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</si>
  <si>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</si>
  <si>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</si>
  <si>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</si>
  <si>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</si>
  <si>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</si>
  <si>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</si>
  <si>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</si>
  <si>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</si>
  <si>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</si>
  <si>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</si>
  <si>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</si>
  <si>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</si>
  <si>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</si>
  <si>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</si>
  <si>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</si>
  <si>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</si>
  <si>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</si>
  <si>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</si>
  <si>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</si>
  <si>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</si>
  <si>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</si>
  <si>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</si>
  <si>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</si>
  <si>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</si>
  <si>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</si>
  <si>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</si>
  <si>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</si>
  <si>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</si>
  <si>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</si>
  <si>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</si>
  <si>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</si>
  <si>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</si>
  <si>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</si>
  <si>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</si>
  <si>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</si>
  <si>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</si>
  <si>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</si>
  <si>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</si>
  <si>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</si>
  <si>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</si>
  <si>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</si>
  <si>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</si>
  <si>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</si>
  <si>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</si>
  <si>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</si>
  <si>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</si>
  <si>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</si>
  <si>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</si>
  <si>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</si>
  <si>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</si>
  <si>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</si>
  <si>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</si>
  <si>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</si>
  <si>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</si>
  <si>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</si>
  <si>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</si>
  <si>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</si>
  <si>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</si>
  <si>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</si>
  <si>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</si>
  <si>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</si>
  <si>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</si>
  <si>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</si>
  <si>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</si>
  <si>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</si>
  <si>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</si>
  <si>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</si>
  <si>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</si>
  <si>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</si>
  <si>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</si>
  <si>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</si>
  <si>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</si>
  <si>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</si>
  <si>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</si>
  <si>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</si>
  <si>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</si>
  <si>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</si>
  <si>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</si>
  <si>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</si>
  <si>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</si>
  <si>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</si>
  <si>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</si>
  <si>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</si>
  <si>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</si>
  <si>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</si>
  <si>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</si>
  <si>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</si>
  <si>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</si>
  <si>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</si>
  <si>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</si>
  <si>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</si>
  <si>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</si>
  <si>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</si>
  <si>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</si>
  <si>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</si>
  <si>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</si>
  <si>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</si>
  <si>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</si>
  <si>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</si>
  <si>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</si>
  <si>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</si>
  <si>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</si>
  <si>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</si>
  <si>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</si>
  <si>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</si>
  <si>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</si>
  <si>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</si>
  <si>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</si>
  <si>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</si>
  <si>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</si>
  <si>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</si>
  <si>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</si>
  <si>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</si>
  <si>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</si>
  <si>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</si>
  <si>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</si>
  <si>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</si>
  <si>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</si>
  <si>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</si>
  <si>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</si>
  <si>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</si>
  <si>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</si>
  <si>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</si>
  <si>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</si>
  <si>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</si>
  <si>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</si>
  <si>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</si>
  <si>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</si>
  <si>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</si>
  <si>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</si>
  <si>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</si>
  <si>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</si>
  <si>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</si>
  <si>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</si>
  <si>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</si>
  <si>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</si>
  <si>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</si>
  <si>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</si>
  <si>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</si>
  <si>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</si>
  <si>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</si>
  <si>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</si>
  <si>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</si>
  <si>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</si>
  <si>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</si>
  <si>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</si>
  <si>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</si>
  <si>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</si>
  <si>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</si>
  <si>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</si>
  <si>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</si>
  <si>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</si>
  <si>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</si>
  <si>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</si>
  <si>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</si>
  <si>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</si>
  <si>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</si>
  <si>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</si>
  <si>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</si>
  <si>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</si>
  <si>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</si>
  <si>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</si>
  <si>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</si>
  <si>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</si>
  <si>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</si>
  <si>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</si>
  <si>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</si>
  <si>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</si>
  <si>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</si>
  <si>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</si>
  <si>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</si>
  <si>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</si>
  <si>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</si>
  <si>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</si>
  <si>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</si>
  <si>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</si>
  <si>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</si>
  <si>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</si>
  <si>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</si>
  <si>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</si>
  <si>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</si>
  <si>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</si>
  <si>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</si>
  <si>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</si>
  <si>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</si>
  <si>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</si>
  <si>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</si>
  <si>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</si>
  <si>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</si>
  <si>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</si>
  <si>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</si>
  <si>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</si>
  <si>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</si>
  <si>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</si>
  <si>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</si>
  <si>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</si>
  <si>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</si>
  <si>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</si>
  <si>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</si>
  <si>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</si>
  <si>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</si>
  <si>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</si>
  <si>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</si>
  <si>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</si>
  <si>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</si>
  <si>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</si>
  <si>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</si>
  <si>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</si>
  <si>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</si>
  <si>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</si>
  <si>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</si>
  <si>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</si>
  <si>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</si>
  <si>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</si>
  <si>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</si>
  <si>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</si>
  <si>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</si>
  <si>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</si>
  <si>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</si>
  <si>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</si>
  <si>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</si>
  <si>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</si>
  <si>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</si>
  <si>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</si>
  <si>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</si>
  <si>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</si>
  <si>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</si>
  <si>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</si>
  <si>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</si>
  <si>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</si>
  <si>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</si>
  <si>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</si>
  <si>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</si>
  <si>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</si>
  <si>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</si>
  <si>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</si>
  <si>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</si>
  <si>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</si>
  <si>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</si>
  <si>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</si>
  <si>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</si>
  <si>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</si>
  <si>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</si>
  <si>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</si>
  <si>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</si>
  <si>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</si>
  <si>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</si>
  <si>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</si>
  <si>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</si>
  <si>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</si>
  <si>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</si>
  <si>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</si>
  <si>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</si>
  <si>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</si>
  <si>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</si>
  <si>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</si>
  <si>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</si>
  <si>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</si>
  <si>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</si>
  <si>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</si>
  <si>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</si>
  <si>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</si>
  <si>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</si>
  <si>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</si>
  <si>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</si>
  <si>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</si>
  <si>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</si>
  <si>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</si>
  <si>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</si>
  <si>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</si>
  <si>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</si>
  <si>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</si>
  <si>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</si>
  <si>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</si>
  <si>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</si>
  <si>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</si>
  <si>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</si>
  <si>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</si>
  <si>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</si>
  <si>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</si>
  <si>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</si>
  <si>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</si>
  <si>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</si>
  <si>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</si>
  <si>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</si>
  <si>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</si>
  <si>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</si>
  <si>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</si>
  <si>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</si>
  <si>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</si>
  <si>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</si>
  <si>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</si>
  <si>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</si>
  <si>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</si>
  <si>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</si>
  <si>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</si>
  <si>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</si>
  <si>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</si>
  <si>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</si>
  <si>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</si>
  <si>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</si>
  <si>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</si>
  <si>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</si>
  <si>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</si>
  <si>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</si>
  <si>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</si>
  <si>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</si>
  <si>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</si>
  <si>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</si>
  <si>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</si>
  <si>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</si>
  <si>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</si>
  <si>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</si>
  <si>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</si>
  <si>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</si>
  <si>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</si>
  <si>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</si>
  <si>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</si>
  <si>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</si>
  <si>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</si>
  <si>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</si>
  <si>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</si>
  <si>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</si>
  <si>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</si>
  <si>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</si>
  <si>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</si>
  <si>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</si>
  <si>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</si>
  <si>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</si>
  <si>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</si>
  <si>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</si>
  <si>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</si>
  <si>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</si>
  <si>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</si>
  <si>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</si>
  <si>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</si>
  <si>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</si>
  <si>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</si>
  <si>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</si>
  <si>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</si>
  <si>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</si>
  <si>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</si>
  <si>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</si>
  <si>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</si>
  <si>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</si>
  <si>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</si>
  <si>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</si>
  <si>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</si>
  <si>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</si>
  <si>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</si>
  <si>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</si>
  <si>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</si>
  <si>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</si>
  <si>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</si>
  <si>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</si>
  <si>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</si>
  <si>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</si>
  <si>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</si>
  <si>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</si>
  <si>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</si>
  <si>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</si>
  <si>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</si>
  <si>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</si>
  <si>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</si>
  <si>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</si>
  <si>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</si>
  <si>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</si>
  <si>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</si>
  <si>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</si>
  <si>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</si>
  <si>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</si>
  <si>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</si>
  <si>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</si>
  <si>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</si>
  <si>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</si>
  <si>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</si>
  <si>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</si>
  <si>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</si>
  <si>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</si>
  <si>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</si>
  <si>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</si>
  <si>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</si>
  <si>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</si>
  <si>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</si>
  <si>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</si>
  <si>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</si>
  <si>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</si>
  <si>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</si>
  <si>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</si>
  <si>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</si>
  <si>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</si>
  <si>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</si>
  <si>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</si>
  <si>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</si>
  <si>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</si>
  <si>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</si>
  <si>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</si>
  <si>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</si>
  <si>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</si>
  <si>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</si>
  <si>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</si>
  <si>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</si>
  <si>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</si>
  <si>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</si>
  <si>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</si>
  <si>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</si>
  <si>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</si>
  <si>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</si>
  <si>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</si>
  <si>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</si>
  <si>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</si>
  <si>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</si>
  <si>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</si>
  <si>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</si>
  <si>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</si>
  <si>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</si>
  <si>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</si>
  <si>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</si>
  <si>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</si>
  <si>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</si>
  <si>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</si>
  <si>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</si>
  <si>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</si>
  <si>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</si>
  <si>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</si>
  <si>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</si>
  <si>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</si>
  <si>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</si>
  <si>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</si>
  <si>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</si>
  <si>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</si>
  <si>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</si>
  <si>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</si>
  <si>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</si>
  <si>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</si>
  <si>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</si>
  <si>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</si>
  <si>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</si>
  <si>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</si>
  <si>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</si>
  <si>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</si>
  <si>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</si>
  <si>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</si>
  <si>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</si>
  <si>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</si>
  <si>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</si>
  <si>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</si>
  <si>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</si>
  <si>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</si>
  <si>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</si>
  <si>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</si>
  <si>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</si>
  <si>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</si>
  <si>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</si>
  <si>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</si>
  <si>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</si>
  <si>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</si>
  <si>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</si>
  <si>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</si>
  <si>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</si>
  <si>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</si>
  <si>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</si>
  <si>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</si>
  <si>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</si>
  <si>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</si>
  <si>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</si>
  <si>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</si>
  <si>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</si>
  <si>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</si>
  <si>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</si>
  <si>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</si>
  <si>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</si>
  <si>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</si>
  <si>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</si>
  <si>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</si>
  <si>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</si>
  <si>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</si>
  <si>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</si>
  <si>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</si>
  <si>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</si>
  <si>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</si>
  <si>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</si>
  <si>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</si>
  <si>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</si>
  <si>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</si>
  <si>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</si>
  <si>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</si>
  <si>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</si>
  <si>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</si>
  <si>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</si>
  <si>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</si>
  <si>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</si>
  <si>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</si>
  <si>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</si>
  <si>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</si>
  <si>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</si>
  <si>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</si>
  <si>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</si>
  <si>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</si>
  <si>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</si>
  <si>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</si>
  <si>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</si>
  <si>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</si>
  <si>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</si>
  <si>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</si>
  <si>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</si>
  <si>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</si>
  <si>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</si>
  <si>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</si>
  <si>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</si>
  <si>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</si>
  <si>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</si>
  <si>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</si>
  <si>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</si>
  <si>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</si>
  <si>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</si>
  <si>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</si>
  <si>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</si>
  <si>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</si>
  <si>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</si>
  <si>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</si>
  <si>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</si>
  <si>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</si>
  <si>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</si>
  <si>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</si>
  <si>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</si>
  <si>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</si>
  <si>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</si>
  <si>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</si>
  <si>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</si>
  <si>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</si>
  <si>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</si>
  <si>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</si>
  <si>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</si>
  <si>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</si>
  <si>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</si>
  <si>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</si>
  <si>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</si>
  <si>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</si>
  <si>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</si>
  <si>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</si>
  <si>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</si>
  <si>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</si>
  <si>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</si>
  <si>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</si>
  <si>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</si>
  <si>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</si>
  <si>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</si>
  <si>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</si>
  <si>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</si>
  <si>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</si>
  <si>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</si>
  <si>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</si>
  <si>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</si>
  <si>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</si>
  <si>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</si>
  <si>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</si>
  <si>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</si>
  <si>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</si>
  <si>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</si>
  <si>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</si>
  <si>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</si>
  <si>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</si>
  <si>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</si>
  <si>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</si>
  <si>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</si>
  <si>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</si>
  <si>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</si>
  <si>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</si>
  <si>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</si>
  <si>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</si>
  <si>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</si>
  <si>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</si>
  <si>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</si>
  <si>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</si>
  <si>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</si>
  <si>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</si>
  <si>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</si>
  <si>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</si>
  <si>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</si>
  <si>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</si>
  <si>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</si>
  <si>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</si>
  <si>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</si>
  <si>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</si>
  <si>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</si>
  <si>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</si>
  <si>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</si>
  <si>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</si>
  <si>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</si>
  <si>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</si>
  <si>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</si>
  <si>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</si>
  <si>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</si>
  <si>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</si>
  <si>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</si>
  <si>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</si>
  <si>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</si>
  <si>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</si>
  <si>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</si>
  <si>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</si>
  <si>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</si>
  <si>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</si>
  <si>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</si>
  <si>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</si>
  <si>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</si>
  <si>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</si>
  <si>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</si>
  <si>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</si>
  <si>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</si>
  <si>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</si>
  <si>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</si>
  <si>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</si>
  <si>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</si>
  <si>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</si>
  <si>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</si>
  <si>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</si>
  <si>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</si>
  <si>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</si>
  <si>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</si>
  <si>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</si>
  <si>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</si>
  <si>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</si>
  <si>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</si>
  <si>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</si>
  <si>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</si>
  <si>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</si>
  <si>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</si>
  <si>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</si>
  <si>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</si>
  <si>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</si>
  <si>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</si>
  <si>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</si>
  <si>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</si>
  <si>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</si>
  <si>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</si>
  <si>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</si>
  <si>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</si>
  <si>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</si>
  <si>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</si>
  <si>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</si>
  <si>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</si>
  <si>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</si>
  <si>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</si>
  <si>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</si>
  <si>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</si>
  <si>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</si>
  <si>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</si>
  <si>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</si>
  <si>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</si>
  <si>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</si>
  <si>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</si>
  <si>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</si>
  <si>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</si>
  <si>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</si>
  <si>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</si>
  <si>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</si>
  <si>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</si>
  <si>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</si>
  <si>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</si>
  <si>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</si>
  <si>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</si>
  <si>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</si>
  <si>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</si>
  <si>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</si>
  <si>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</si>
  <si>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</si>
  <si>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</si>
  <si>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</si>
  <si>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</si>
  <si>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</si>
  <si>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</si>
  <si>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</si>
  <si>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</si>
  <si>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</si>
  <si>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</si>
  <si>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</si>
  <si>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</si>
  <si>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</si>
  <si>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</si>
  <si>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</si>
  <si>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</si>
  <si>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</si>
  <si>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</si>
  <si>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</si>
  <si>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</si>
  <si>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</si>
  <si>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</si>
  <si>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</si>
  <si>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</si>
  <si>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</si>
  <si>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</si>
  <si>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</si>
  <si>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</si>
  <si>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</si>
  <si>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</si>
  <si>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</si>
  <si>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</si>
  <si>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</si>
  <si>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</si>
  <si>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</si>
  <si>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</si>
  <si>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</si>
  <si>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</si>
  <si>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</si>
  <si>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</si>
  <si>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</si>
  <si>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</si>
  <si>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</si>
  <si>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</si>
  <si>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</si>
  <si>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</si>
  <si>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</si>
  <si>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</si>
  <si>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</si>
  <si>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</si>
  <si>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</si>
  <si>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</si>
  <si>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</si>
  <si>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</si>
  <si>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</si>
  <si>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</si>
  <si>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</si>
  <si>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</si>
  <si>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</si>
  <si>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</si>
  <si>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</si>
  <si>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</si>
  <si>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</si>
  <si>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</si>
  <si>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</si>
  <si>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</si>
  <si>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</si>
  <si>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</si>
  <si>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</si>
  <si>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</si>
  <si>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</si>
  <si>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</si>
  <si>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</si>
  <si>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</si>
  <si>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</si>
  <si>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</si>
  <si>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</si>
  <si>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</si>
  <si>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</si>
  <si>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</si>
  <si>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</si>
  <si>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</si>
  <si>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</si>
  <si>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</si>
  <si>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</si>
  <si>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</si>
  <si>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</si>
  <si>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</si>
  <si>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</si>
  <si>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</si>
  <si>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</si>
  <si>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</si>
  <si>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</si>
  <si>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</si>
  <si>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</si>
  <si>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</si>
  <si>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</si>
  <si>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</si>
  <si>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</si>
  <si>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</si>
  <si>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</si>
  <si>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</si>
  <si>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</si>
  <si>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</si>
  <si>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</si>
  <si>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</si>
  <si>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</si>
  <si>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</si>
  <si>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</si>
  <si>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</si>
  <si>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</si>
  <si>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</si>
  <si>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</si>
  <si>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</si>
  <si>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</si>
  <si>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</si>
  <si>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</si>
  <si>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</si>
  <si>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</si>
  <si>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</si>
  <si>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</si>
  <si>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</si>
  <si>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</si>
  <si>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</si>
  <si>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</si>
  <si>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</si>
  <si>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</si>
  <si>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</si>
  <si>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</si>
  <si>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</si>
  <si>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</si>
  <si>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</si>
  <si>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</si>
  <si>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</si>
  <si>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</si>
  <si>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</si>
  <si>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</si>
  <si>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</si>
  <si>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</si>
  <si>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</si>
  <si>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</si>
  <si>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</si>
  <si>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</si>
  <si>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</si>
  <si>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</si>
  <si>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</si>
  <si>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</si>
  <si>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</si>
  <si>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</si>
  <si>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</si>
  <si>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</si>
  <si>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</si>
  <si>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</si>
  <si>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</si>
  <si>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</si>
  <si>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</si>
  <si>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</si>
  <si>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</si>
  <si>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</si>
  <si>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</si>
  <si>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</si>
  <si>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</si>
  <si>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</si>
  <si>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</si>
  <si>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</si>
  <si>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</si>
  <si>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</si>
  <si>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</si>
  <si>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</si>
  <si>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</si>
  <si>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</si>
  <si>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</si>
  <si>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</si>
  <si>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</si>
  <si>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</si>
  <si>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</si>
  <si>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</si>
  <si>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</si>
  <si>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</si>
  <si>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</si>
  <si>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</si>
  <si>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</si>
  <si>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</si>
  <si>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</si>
  <si>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</si>
  <si>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</si>
  <si>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</si>
  <si>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</si>
  <si>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</si>
  <si>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</si>
  <si>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</si>
  <si>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</si>
  <si>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</si>
  <si>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</si>
  <si>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</si>
  <si>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</si>
  <si>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</si>
  <si>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</si>
  <si>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</si>
  <si>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</si>
  <si>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</si>
  <si>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</si>
  <si>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</si>
  <si>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</si>
  <si>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</si>
  <si>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</si>
  <si>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</si>
  <si>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</si>
  <si>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</si>
  <si>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</si>
  <si>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</si>
  <si>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</si>
  <si>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</si>
  <si>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</si>
  <si>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</si>
  <si>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</si>
  <si>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</si>
  <si>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</si>
  <si>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</si>
  <si>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</si>
  <si>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</si>
  <si>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</si>
  <si>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</si>
  <si>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</si>
  <si>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</si>
  <si>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</si>
  <si>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</si>
  <si>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</si>
  <si>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</si>
  <si>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</si>
  <si>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</si>
  <si>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</si>
  <si>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</si>
  <si>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</si>
  <si>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</si>
  <si>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</si>
  <si>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</si>
  <si>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</si>
  <si>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</si>
  <si>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</si>
  <si>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</si>
  <si>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</si>
  <si>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</si>
  <si>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</si>
  <si>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</si>
  <si>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</si>
  <si>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</si>
  <si>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</si>
  <si>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</si>
  <si>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</si>
  <si>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</si>
  <si>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</si>
  <si>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</si>
  <si>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</si>
  <si>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</si>
  <si>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</si>
  <si>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</si>
  <si>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</si>
  <si>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</si>
  <si>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</si>
  <si>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</si>
  <si>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</si>
  <si>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</si>
  <si>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</si>
  <si>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</si>
  <si>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</si>
  <si>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</si>
  <si>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</si>
  <si>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</si>
  <si>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</si>
  <si>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</si>
  <si>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</si>
  <si>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</si>
  <si>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</si>
  <si>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</si>
  <si>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</si>
  <si>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</si>
  <si>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</si>
  <si>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</si>
  <si>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</si>
  <si>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</si>
  <si>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</si>
  <si>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</si>
  <si>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</si>
  <si>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</si>
  <si>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</si>
  <si>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</si>
  <si>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</si>
  <si>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</si>
  <si>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</si>
  <si>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</si>
  <si>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</si>
  <si>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</si>
  <si>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</si>
  <si>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</si>
  <si>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</si>
  <si>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</si>
  <si>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</si>
  <si>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</si>
  <si>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</si>
  <si>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</si>
  <si>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</si>
  <si>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</si>
  <si>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</si>
  <si>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</si>
  <si>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</si>
  <si>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</si>
  <si>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</si>
  <si>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</si>
  <si>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</si>
  <si>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</si>
  <si>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</si>
  <si>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</si>
  <si>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</si>
  <si>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</si>
  <si>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</si>
  <si>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</si>
  <si>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</si>
  <si>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</si>
  <si>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</si>
  <si>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</si>
  <si>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</si>
  <si>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</si>
  <si>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</si>
  <si>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</si>
  <si>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</si>
  <si>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</si>
  <si>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</si>
  <si>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</si>
  <si>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</si>
  <si>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</si>
  <si>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</si>
  <si>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</si>
  <si>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</si>
  <si>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</si>
  <si>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</si>
  <si>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</si>
  <si>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</si>
  <si>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</si>
  <si>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</si>
  <si>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</si>
  <si>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</si>
  <si>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</si>
  <si>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</si>
  <si>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</si>
  <si>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</si>
  <si>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</si>
  <si>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</si>
  <si>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</si>
  <si>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</si>
  <si>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</si>
  <si>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</si>
  <si>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</si>
  <si>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</si>
  <si>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</si>
  <si>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</si>
  <si>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</si>
  <si>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</si>
  <si>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</si>
  <si>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</si>
  <si>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</si>
  <si>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</si>
  <si>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</si>
  <si>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</si>
  <si>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</si>
  <si>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</si>
  <si>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</si>
  <si>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</si>
  <si>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</si>
  <si>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</si>
  <si>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</si>
  <si>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</si>
  <si>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</si>
  <si>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</si>
  <si>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</si>
  <si>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</si>
  <si>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</si>
  <si>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</si>
  <si>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</si>
  <si>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</si>
  <si>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</si>
  <si>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</si>
  <si>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</si>
  <si>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</si>
  <si>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</si>
  <si>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</si>
  <si>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</si>
  <si>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</si>
  <si>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</si>
  <si>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</si>
  <si>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</si>
  <si>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</si>
  <si>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</si>
  <si>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</si>
  <si>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</si>
  <si>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</si>
  <si>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</si>
  <si>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</si>
  <si>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</si>
  <si>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</si>
  <si>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</si>
  <si>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</si>
  <si>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</si>
  <si>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</si>
  <si>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</si>
  <si>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</si>
  <si>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</si>
  <si>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</si>
  <si>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</si>
  <si>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</si>
  <si>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</si>
  <si>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</si>
  <si>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</si>
  <si>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</si>
  <si>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</si>
  <si>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</si>
  <si>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</si>
  <si>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</si>
  <si>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</si>
  <si>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</si>
  <si>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</si>
  <si>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</si>
  <si>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</si>
  <si>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</si>
  <si>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</si>
  <si>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</si>
  <si>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</si>
  <si>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</si>
  <si>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</si>
  <si>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</si>
  <si>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</si>
  <si>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</si>
  <si>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</si>
  <si>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</si>
  <si>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</si>
  <si>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</si>
  <si>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</si>
  <si>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</si>
  <si>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</si>
  <si>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</si>
  <si>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</si>
  <si>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</si>
  <si>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</si>
  <si>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</si>
  <si>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</si>
  <si>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</si>
  <si>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</si>
  <si>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</si>
  <si>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</si>
  <si>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</si>
  <si>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</si>
  <si>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</si>
  <si>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</si>
  <si>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</si>
  <si>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</si>
  <si>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</si>
  <si>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</si>
  <si>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</si>
  <si>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</si>
  <si>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</si>
  <si>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</si>
  <si>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</si>
  <si>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</si>
  <si>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</si>
  <si>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</si>
  <si>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</si>
  <si>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</si>
  <si>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</si>
  <si>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</si>
  <si>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</si>
  <si>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</si>
  <si>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</si>
  <si>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</si>
  <si>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</si>
  <si>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</si>
  <si>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</si>
  <si>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</si>
  <si>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</si>
  <si>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</si>
  <si>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</si>
  <si>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</si>
  <si>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</si>
  <si>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</si>
  <si>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</si>
  <si>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</si>
  <si>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</si>
  <si>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</si>
  <si>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</si>
  <si>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</si>
  <si>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</si>
  <si>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</si>
  <si>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</si>
  <si>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</si>
  <si>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</si>
  <si>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</si>
  <si>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</si>
  <si>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</si>
  <si>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</si>
  <si>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</si>
  <si>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</si>
  <si>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</si>
  <si>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</si>
  <si>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</si>
  <si>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</si>
  <si>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</si>
  <si>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</si>
  <si>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</si>
  <si>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</si>
  <si>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</si>
  <si>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</si>
  <si>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</si>
  <si>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</si>
  <si>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</si>
  <si>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</si>
  <si>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</si>
  <si>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</si>
  <si>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</si>
  <si>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</si>
  <si>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</si>
  <si>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</si>
  <si>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</si>
  <si>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</si>
  <si>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</si>
  <si>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</si>
  <si>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</si>
  <si>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</si>
  <si>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</si>
  <si>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</si>
  <si>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</si>
  <si>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</si>
  <si>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</si>
  <si>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</si>
  <si>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</si>
  <si>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</si>
  <si>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</si>
  <si>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</si>
  <si>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</si>
  <si>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</si>
  <si>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</si>
  <si>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</si>
  <si>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</si>
  <si>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</si>
  <si>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</si>
  <si>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</si>
  <si>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</si>
  <si>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</si>
  <si>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</si>
  <si>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</si>
  <si>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</si>
  <si>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</si>
  <si>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</si>
  <si>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</si>
  <si>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</si>
  <si>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</si>
  <si>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</si>
  <si>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</si>
  <si>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</si>
  <si>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</si>
  <si>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</si>
  <si>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</si>
  <si>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</si>
  <si>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</si>
  <si>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</si>
  <si>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</si>
  <si>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</si>
  <si>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</si>
  <si>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</si>
  <si>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</si>
  <si>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</si>
  <si>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</si>
  <si>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</si>
  <si>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</si>
  <si>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</si>
  <si>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</si>
  <si>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</si>
  <si>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</si>
  <si>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</si>
  <si>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</si>
  <si>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</si>
  <si>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</si>
  <si>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</si>
  <si>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</si>
  <si>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</si>
  <si>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</si>
  <si>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</si>
  <si>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</si>
  <si>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</si>
  <si>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</si>
  <si>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</si>
  <si>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</si>
  <si>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</si>
  <si>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</si>
  <si>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</si>
  <si>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</si>
  <si>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</si>
  <si>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</si>
  <si>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</si>
  <si>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</si>
  <si>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</si>
  <si>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</si>
  <si>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</si>
  <si>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</si>
  <si>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</si>
  <si>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</si>
  <si>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</si>
  <si>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</si>
  <si>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</si>
  <si>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</si>
  <si>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</si>
  <si>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</si>
  <si>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</si>
  <si>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</si>
  <si>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</si>
  <si>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</si>
  <si>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</si>
  <si>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</si>
  <si>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</si>
  <si>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</si>
  <si>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</si>
  <si>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</si>
  <si>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</si>
  <si>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</si>
  <si>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</si>
  <si>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</si>
  <si>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</si>
  <si>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</si>
  <si>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</si>
  <si>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</si>
  <si>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</si>
  <si>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</si>
  <si>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</si>
  <si>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</si>
  <si>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</si>
  <si>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</si>
  <si>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</si>
  <si>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</si>
  <si>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</si>
  <si>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</si>
  <si>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</si>
  <si>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</si>
  <si>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</si>
  <si>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</si>
  <si>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</si>
  <si>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</si>
  <si>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</si>
  <si>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</si>
  <si>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</si>
  <si>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</si>
  <si>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</si>
  <si>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</si>
  <si>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</si>
  <si>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</si>
  <si>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</si>
  <si>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</si>
  <si>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</si>
  <si>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</si>
  <si>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</si>
  <si>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</si>
  <si>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</si>
  <si>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</si>
  <si>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</si>
  <si>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</si>
  <si>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</si>
  <si>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</si>
  <si>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</si>
  <si>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</si>
  <si>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</si>
  <si>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</si>
  <si>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</si>
  <si>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</si>
  <si>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</si>
  <si>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</si>
  <si>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</si>
  <si>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</si>
  <si>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</si>
  <si>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</si>
  <si>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</si>
  <si>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</si>
  <si>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</si>
  <si>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</si>
  <si>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</si>
  <si>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</si>
  <si>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</si>
  <si>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</si>
  <si>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</si>
  <si>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</si>
  <si>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</si>
  <si>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</si>
  <si>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</si>
  <si>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</si>
  <si>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</si>
  <si>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</si>
  <si>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</si>
  <si>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</si>
  <si>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</si>
  <si>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</si>
  <si>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</si>
  <si>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</si>
  <si>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</si>
  <si>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</si>
  <si>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</si>
  <si>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</si>
  <si>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</si>
  <si>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</si>
  <si>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</si>
  <si>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</si>
  <si>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</si>
  <si>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</si>
  <si>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</si>
  <si>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</si>
  <si>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</si>
  <si>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</si>
  <si>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</si>
  <si>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</si>
  <si>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</si>
  <si>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</si>
  <si>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</si>
  <si>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</si>
  <si>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</si>
  <si>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</si>
  <si>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</si>
  <si>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</si>
  <si>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</si>
  <si>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</si>
  <si>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</si>
  <si>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</si>
  <si>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</si>
  <si>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</si>
  <si>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</si>
  <si>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</si>
  <si>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</si>
  <si>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</si>
  <si>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</si>
  <si>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</si>
  <si>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</si>
  <si>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</si>
  <si>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</si>
  <si>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</si>
  <si>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</si>
  <si>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</si>
  <si>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</si>
  <si>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</si>
  <si>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</si>
  <si>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</si>
  <si>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</si>
  <si>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</si>
  <si>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</si>
  <si>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</si>
  <si>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</si>
  <si>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</si>
  <si>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</si>
  <si>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</si>
  <si>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</si>
  <si>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</si>
  <si>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</si>
  <si>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</si>
  <si>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</si>
  <si>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</si>
  <si>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</si>
  <si>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</si>
  <si>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</si>
  <si>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</si>
  <si>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</si>
  <si>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</si>
  <si>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</si>
  <si>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</si>
  <si>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</si>
  <si>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</si>
  <si>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</si>
  <si>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</si>
  <si>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</si>
  <si>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</si>
  <si>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</si>
  <si>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</si>
  <si>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</si>
  <si>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</si>
  <si>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</si>
  <si>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</si>
  <si>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</si>
  <si>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</si>
  <si>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</si>
  <si>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</si>
  <si>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</si>
  <si>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</si>
  <si>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</si>
  <si>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</si>
  <si>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</si>
  <si>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</si>
  <si>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</si>
  <si>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</si>
  <si>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</si>
  <si>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</si>
  <si>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</si>
  <si>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</si>
  <si>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</si>
  <si>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</si>
  <si>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</si>
  <si>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</si>
  <si>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</si>
  <si>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</si>
  <si>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</si>
  <si>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</si>
  <si>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</si>
  <si>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</si>
  <si>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</si>
  <si>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</si>
  <si>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</si>
  <si>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</si>
  <si>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</si>
  <si>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</si>
  <si>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</si>
  <si>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</si>
  <si>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</si>
  <si>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</si>
  <si>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</si>
  <si>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</si>
  <si>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</si>
  <si>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</si>
  <si>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</si>
  <si>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</si>
  <si>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</si>
  <si>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</si>
  <si>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</si>
  <si>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</si>
  <si>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</si>
  <si>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</si>
  <si>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</si>
  <si>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</si>
  <si>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</si>
  <si>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</si>
  <si>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</si>
  <si>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</si>
  <si>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</si>
  <si>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</si>
  <si>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</si>
  <si>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</si>
  <si>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</si>
  <si>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</si>
  <si>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</si>
  <si>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</si>
  <si>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</si>
  <si>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</si>
  <si>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</si>
  <si>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</si>
  <si>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</si>
  <si>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</si>
  <si>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</si>
  <si>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</si>
  <si>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</si>
  <si>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</si>
  <si>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</si>
  <si>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</si>
  <si>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</si>
  <si>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</si>
  <si>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</si>
  <si>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</si>
  <si>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</si>
  <si>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</si>
  <si>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</si>
  <si>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</si>
  <si>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</si>
  <si>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</si>
  <si>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</si>
  <si>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</si>
  <si>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</si>
  <si>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</si>
  <si>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</si>
  <si>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</si>
  <si>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</si>
  <si>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</si>
  <si>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</si>
  <si>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</si>
  <si>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</si>
  <si>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</si>
  <si>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</si>
  <si>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</si>
  <si>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</si>
  <si>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</si>
  <si>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</si>
  <si>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</si>
  <si>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</si>
  <si>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</si>
  <si>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</si>
  <si>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</si>
  <si>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</si>
  <si>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</si>
  <si>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</si>
  <si>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</si>
  <si>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</si>
  <si>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</si>
  <si>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</si>
  <si>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</si>
  <si>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</si>
  <si>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</si>
  <si>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</si>
  <si>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</si>
  <si>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</si>
  <si>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</si>
  <si>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</si>
  <si>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</si>
  <si>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</si>
  <si>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</si>
  <si>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</si>
  <si>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</si>
  <si>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</si>
  <si>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</si>
  <si>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</si>
  <si>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</si>
  <si>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</si>
  <si>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</si>
  <si>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</si>
  <si>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</si>
  <si>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</si>
  <si>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</si>
  <si>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</si>
  <si>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</si>
  <si>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</si>
  <si>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</si>
  <si>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</si>
  <si>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</si>
  <si>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</si>
  <si>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</si>
  <si>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</si>
  <si>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</si>
  <si>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</si>
  <si>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</si>
  <si>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</si>
  <si>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</si>
  <si>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</si>
  <si>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</si>
  <si>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</si>
  <si>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</si>
  <si>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</si>
  <si>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</si>
  <si>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</si>
  <si>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</si>
  <si>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</si>
  <si>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</si>
  <si>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</si>
  <si>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</si>
  <si>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</si>
  <si>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</si>
  <si>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</si>
  <si>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</si>
  <si>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</si>
  <si>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</si>
  <si>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</si>
  <si>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</si>
  <si>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</si>
  <si>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</si>
  <si>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</si>
  <si>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</si>
  <si>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</si>
  <si>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</si>
  <si>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</si>
  <si>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</si>
  <si>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</si>
  <si>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</si>
  <si>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</si>
  <si>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</si>
  <si>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</si>
  <si>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</si>
  <si>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</si>
  <si>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</si>
  <si>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</si>
  <si>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</si>
  <si>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</si>
  <si>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</si>
  <si>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</si>
  <si>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</si>
  <si>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</si>
  <si>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</si>
  <si>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</si>
  <si>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</si>
  <si>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</si>
  <si>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</si>
  <si>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</si>
  <si>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</si>
  <si>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</si>
  <si>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</si>
  <si>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</si>
  <si>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</si>
  <si>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</si>
  <si>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</si>
  <si>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</si>
  <si>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</si>
  <si>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</si>
  <si>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</si>
  <si>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</si>
  <si>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</si>
  <si>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</si>
  <si>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</si>
  <si>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</si>
  <si>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</si>
  <si>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</si>
  <si>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</si>
  <si>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</si>
  <si>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</si>
  <si>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</si>
  <si>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</si>
  <si>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</si>
  <si>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</si>
  <si>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</si>
  <si>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</si>
  <si>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</si>
  <si>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</si>
  <si>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</si>
  <si>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</si>
  <si>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</si>
  <si>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</si>
  <si>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</si>
  <si>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</si>
  <si>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</si>
  <si>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</si>
  <si>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</si>
  <si>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</si>
  <si>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</si>
  <si>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</si>
  <si>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</si>
  <si>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</si>
  <si>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</si>
  <si>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</si>
  <si>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</si>
  <si>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</si>
  <si>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</si>
  <si>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</si>
  <si>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</si>
  <si>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</si>
  <si>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</si>
  <si>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</si>
  <si>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</si>
  <si>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</si>
  <si>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</si>
  <si>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</si>
  <si>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</si>
  <si>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</si>
  <si>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</si>
  <si>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</si>
  <si>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</si>
  <si>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</si>
  <si>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</si>
  <si>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</si>
  <si>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</si>
  <si>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</si>
  <si>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</si>
  <si>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</si>
  <si>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</si>
  <si>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</si>
  <si>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</si>
  <si>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</si>
  <si>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</si>
  <si>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</si>
  <si>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</si>
  <si>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</si>
  <si>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</si>
  <si>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</si>
  <si>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</si>
  <si>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</si>
  <si>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</si>
  <si>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</si>
  <si>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</si>
  <si>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</si>
  <si>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</si>
  <si>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</si>
  <si>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</si>
  <si>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</si>
  <si>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</si>
  <si>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</si>
  <si>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</si>
  <si>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</si>
  <si>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</si>
  <si>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</si>
  <si>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</si>
  <si>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</si>
  <si>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</si>
  <si>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</si>
  <si>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</si>
  <si>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</si>
  <si>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</si>
  <si>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</si>
  <si>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</si>
  <si>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</si>
  <si>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</si>
  <si>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</si>
  <si>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</si>
  <si>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</si>
  <si>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</si>
  <si>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</si>
  <si>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</si>
  <si>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</si>
  <si>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</si>
  <si>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</si>
  <si>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</si>
  <si>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</si>
  <si>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</si>
  <si>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</si>
  <si>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</si>
  <si>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</si>
  <si>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</si>
  <si>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</si>
  <si>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</si>
  <si>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</si>
  <si>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</si>
  <si>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</si>
  <si>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</si>
  <si>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</si>
  <si>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</si>
  <si>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</si>
  <si>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</si>
  <si>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</si>
  <si>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</si>
  <si>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</si>
  <si>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</si>
  <si>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</si>
  <si>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</si>
  <si>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</si>
  <si>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</si>
  <si>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</si>
  <si>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</si>
  <si>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</si>
  <si>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</si>
  <si>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</si>
  <si>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</si>
  <si>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</si>
  <si>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</si>
  <si>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</si>
  <si>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</si>
  <si>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</si>
  <si>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</si>
  <si>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</si>
  <si>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</si>
  <si>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</si>
  <si>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</si>
  <si>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</si>
  <si>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</si>
  <si>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</si>
  <si>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</si>
  <si>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</si>
  <si>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</si>
  <si>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</si>
  <si>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</si>
  <si>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</si>
  <si>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</si>
  <si>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</si>
  <si>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</si>
  <si>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</si>
  <si>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</si>
  <si>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</si>
  <si>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</si>
  <si>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</si>
  <si>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</si>
  <si>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</si>
  <si>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</si>
  <si>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</si>
  <si>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</si>
  <si>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</si>
  <si>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</si>
  <si>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</si>
  <si>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</si>
  <si>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</si>
  <si>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</si>
  <si>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</si>
  <si>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</si>
  <si>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</si>
  <si>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</si>
  <si>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</si>
  <si>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</si>
  <si>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</si>
  <si>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</si>
  <si>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</si>
  <si>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</si>
  <si>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</si>
  <si>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</si>
  <si>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</si>
  <si>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</si>
  <si>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</si>
  <si>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</si>
  <si>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</si>
  <si>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</si>
  <si>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</si>
  <si>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</si>
  <si>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</si>
  <si>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</si>
  <si>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</si>
  <si>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</si>
  <si>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</si>
  <si>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</si>
  <si>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</si>
  <si>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</si>
  <si>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</si>
  <si>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</si>
  <si>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</si>
  <si>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</si>
  <si>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</si>
  <si>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</si>
  <si>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</si>
  <si>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</si>
  <si>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</si>
  <si>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</si>
  <si>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</si>
  <si>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</si>
  <si>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</si>
  <si>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</si>
  <si>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</si>
  <si>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</si>
  <si>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</si>
  <si>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</si>
  <si>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</si>
  <si>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</si>
  <si>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</si>
  <si>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</si>
  <si>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</si>
  <si>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</si>
  <si>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</si>
  <si>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</si>
  <si>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</si>
  <si>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</si>
  <si>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</si>
  <si>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</si>
  <si>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</si>
  <si>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</si>
  <si>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</si>
  <si>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</si>
  <si>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</si>
  <si>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</si>
  <si>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</si>
  <si>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</si>
  <si>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</si>
  <si>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</si>
  <si>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</si>
  <si>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</si>
  <si>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</si>
  <si>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</si>
  <si>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</si>
  <si>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</si>
  <si>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</si>
  <si>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</si>
  <si>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</si>
  <si>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</si>
  <si>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</si>
  <si>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</si>
  <si>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</si>
  <si>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</si>
  <si>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</si>
  <si>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</si>
  <si>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</si>
  <si>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</si>
  <si>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</si>
  <si>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</si>
  <si>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</si>
  <si>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</si>
  <si>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</si>
  <si>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</si>
  <si>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</si>
  <si>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</si>
  <si>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</si>
  <si>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</si>
  <si>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</si>
  <si>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</si>
  <si>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</si>
  <si>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</si>
  <si>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</si>
  <si>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</si>
  <si>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</si>
  <si>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</si>
  <si>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</si>
  <si>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</si>
  <si>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</si>
  <si>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</si>
  <si>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</si>
  <si>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</si>
  <si>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</si>
  <si>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</si>
  <si>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</si>
  <si>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</si>
  <si>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</si>
  <si>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</si>
  <si>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</si>
  <si>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</si>
  <si>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</si>
  <si>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</si>
  <si>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</si>
  <si>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</si>
  <si>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</si>
  <si>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</si>
  <si>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</si>
  <si>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</si>
  <si>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</si>
  <si>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</si>
  <si>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</si>
  <si>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</si>
  <si>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</si>
  <si>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</si>
  <si>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</si>
  <si>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</si>
  <si>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</si>
  <si>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</si>
  <si>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</si>
  <si>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</si>
  <si>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</si>
  <si>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</si>
  <si>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</si>
  <si>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</si>
  <si>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</si>
  <si>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</si>
  <si>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</si>
  <si>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</si>
  <si>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</si>
  <si>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</si>
  <si>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</si>
  <si>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</si>
  <si>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</si>
  <si>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</si>
  <si>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</si>
  <si>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</si>
  <si>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</si>
  <si>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</si>
  <si>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</si>
  <si>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</si>
  <si>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</si>
  <si>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</si>
  <si>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</si>
  <si>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</si>
  <si>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</si>
  <si>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</si>
  <si>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</si>
  <si>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</si>
  <si>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</si>
  <si>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</si>
  <si>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</si>
  <si>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</si>
  <si>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</si>
  <si>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</si>
  <si>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</si>
  <si>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</si>
  <si>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</si>
  <si>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</si>
  <si>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</si>
  <si>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</si>
  <si>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</si>
  <si>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</si>
  <si>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</si>
  <si>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</si>
  <si>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</si>
  <si>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</si>
  <si>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</si>
  <si>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</si>
  <si>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</si>
  <si>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</si>
  <si>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</si>
  <si>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</si>
  <si>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</si>
  <si>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</si>
  <si>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</si>
  <si>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</si>
  <si>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</si>
  <si>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</si>
  <si>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</si>
  <si>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</si>
  <si>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</si>
  <si>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</si>
  <si>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</si>
  <si>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</si>
  <si>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</si>
  <si>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</si>
  <si>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</si>
  <si>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</si>
  <si>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</si>
  <si>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</si>
  <si>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</si>
  <si>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</si>
  <si>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</si>
  <si>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</si>
  <si>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</si>
  <si>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</si>
  <si>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</si>
  <si>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</si>
  <si>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</si>
  <si>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</si>
  <si>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</si>
  <si>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</si>
  <si>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</si>
  <si>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</si>
  <si>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</si>
  <si>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</si>
  <si>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</si>
  <si>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</si>
  <si>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</si>
  <si>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</si>
  <si>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</si>
  <si>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</si>
  <si>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</si>
  <si>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</si>
  <si>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</si>
  <si>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</si>
  <si>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</si>
  <si>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</si>
  <si>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</si>
  <si>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</si>
  <si>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</si>
  <si>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</si>
  <si>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</si>
  <si>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</si>
  <si>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</si>
  <si>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</si>
  <si>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</si>
  <si>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</si>
  <si>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</si>
  <si>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</si>
  <si>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</si>
  <si>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</si>
  <si>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</si>
  <si>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</si>
  <si>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</si>
  <si>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</si>
  <si>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</si>
  <si>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</si>
  <si>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</si>
  <si>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</si>
  <si>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</si>
  <si>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</si>
  <si>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</si>
  <si>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</si>
  <si>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</si>
  <si>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</si>
  <si>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</si>
  <si>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</si>
  <si>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</si>
  <si>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</si>
  <si>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</si>
  <si>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</si>
  <si>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</si>
  <si>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</si>
  <si>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</si>
  <si>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</si>
  <si>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</si>
  <si>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</si>
  <si>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</si>
  <si>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</si>
  <si>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</si>
  <si>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</si>
  <si>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</si>
  <si>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</si>
  <si>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</si>
  <si>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</si>
  <si>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</si>
  <si>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</si>
  <si>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</si>
  <si>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</si>
  <si>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</si>
  <si>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</si>
  <si>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</si>
  <si>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</si>
  <si>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</si>
  <si>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</si>
  <si>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</si>
  <si>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</si>
  <si>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</si>
  <si>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</si>
  <si>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</si>
  <si>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</si>
  <si>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</si>
  <si>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</si>
  <si>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</si>
  <si>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</si>
  <si>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</si>
  <si>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</si>
  <si>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</si>
  <si>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</si>
  <si>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</si>
  <si>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</si>
  <si>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</si>
  <si>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</si>
  <si>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</si>
  <si>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</si>
  <si>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</si>
  <si>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</si>
  <si>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</si>
  <si>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</si>
  <si>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</si>
  <si>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</si>
  <si>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</si>
  <si>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</si>
  <si>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</si>
  <si>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</si>
  <si>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</si>
  <si>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</si>
  <si>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</si>
  <si>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</si>
  <si>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</si>
  <si>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</si>
  <si>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</si>
  <si>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</si>
  <si>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</si>
  <si>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</si>
  <si>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</si>
  <si>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</si>
  <si>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</si>
  <si>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</si>
  <si>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</si>
  <si>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</si>
  <si>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</si>
  <si>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</si>
  <si>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</si>
  <si>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</si>
  <si>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</si>
  <si>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</si>
  <si>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</si>
  <si>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</si>
  <si>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</si>
  <si>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</si>
  <si>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</si>
  <si>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</si>
  <si>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</si>
  <si>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</si>
  <si>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</si>
  <si>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</si>
  <si>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</si>
  <si>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</si>
  <si>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</si>
  <si>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</si>
  <si>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</si>
  <si>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</si>
  <si>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</si>
  <si>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</si>
  <si>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</si>
  <si>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</si>
  <si>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</si>
  <si>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</si>
  <si>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</si>
  <si>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</si>
  <si>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</si>
  <si>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</si>
  <si>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</si>
  <si>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</si>
  <si>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</si>
  <si>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</si>
  <si>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</si>
  <si>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</si>
  <si>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</si>
  <si>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</si>
  <si>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</si>
  <si>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</si>
  <si>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</si>
  <si>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</si>
  <si>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</si>
  <si>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</si>
  <si>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</si>
  <si>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</si>
  <si>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</si>
  <si>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</si>
  <si>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</si>
  <si>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</si>
  <si>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</si>
  <si>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</si>
  <si>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</si>
  <si>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</si>
  <si>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</si>
  <si>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</si>
  <si>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</si>
  <si>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</si>
  <si>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</si>
  <si>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</si>
  <si>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</si>
  <si>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</si>
  <si>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</si>
  <si>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</si>
  <si>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</si>
  <si>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</si>
  <si>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</si>
  <si>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</si>
  <si>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</si>
  <si>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</si>
  <si>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</si>
  <si>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</si>
  <si>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</si>
  <si>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</si>
  <si>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</si>
  <si>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</si>
  <si>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</si>
  <si>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</si>
  <si>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</si>
  <si>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</si>
  <si>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</si>
  <si>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</si>
  <si>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</si>
  <si>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</si>
  <si>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</si>
  <si>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</si>
  <si>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</si>
  <si>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</si>
  <si>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</si>
  <si>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</si>
  <si>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</si>
  <si>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</si>
  <si>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</si>
  <si>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</si>
  <si>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</si>
  <si>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</si>
  <si>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</si>
  <si>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</si>
  <si>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</si>
  <si>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</si>
  <si>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</si>
  <si>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</si>
  <si>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</si>
  <si>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</si>
  <si>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</si>
  <si>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</si>
  <si>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</si>
  <si>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</si>
  <si>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</si>
  <si>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</si>
  <si>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</si>
  <si>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</si>
  <si>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</si>
  <si>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</si>
  <si>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</si>
  <si>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</si>
  <si>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</si>
  <si>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</si>
  <si>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</si>
  <si>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</si>
  <si>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</si>
  <si>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</si>
  <si>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</si>
  <si>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</si>
  <si>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</si>
  <si>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</si>
  <si>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</si>
  <si>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</si>
  <si>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</si>
  <si>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</si>
  <si>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</si>
  <si>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</si>
  <si>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</si>
  <si>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</si>
  <si>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</si>
  <si>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</si>
  <si>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</si>
  <si>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</si>
  <si>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</si>
  <si>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</si>
  <si>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</si>
  <si>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</si>
  <si>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</si>
  <si>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</si>
  <si>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</si>
  <si>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</si>
  <si>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</si>
  <si>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</si>
  <si>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</si>
  <si>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</si>
  <si>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</si>
  <si>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</si>
  <si>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</si>
  <si>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</si>
  <si>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</si>
  <si>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</si>
  <si>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</si>
  <si>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</si>
  <si>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</si>
  <si>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</si>
  <si>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</si>
  <si>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</si>
  <si>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</si>
  <si>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</si>
  <si>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</si>
  <si>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</si>
  <si>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</si>
  <si>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</si>
  <si>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</si>
  <si>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</si>
  <si>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</si>
  <si>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</si>
  <si>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</si>
  <si>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</si>
  <si>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</si>
  <si>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</si>
  <si>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</si>
  <si>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</si>
  <si>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</si>
  <si>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</si>
  <si>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</si>
  <si>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</si>
  <si>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</si>
  <si>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</si>
  <si>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</si>
  <si>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</si>
  <si>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</si>
  <si>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</si>
  <si>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</si>
  <si>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</si>
  <si>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</si>
  <si>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</si>
  <si>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</si>
  <si>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</si>
  <si>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</si>
  <si>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</si>
  <si>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</si>
  <si>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</si>
  <si>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</si>
  <si>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</si>
  <si>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</si>
  <si>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</si>
  <si>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</si>
  <si>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</si>
  <si>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</si>
  <si>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</si>
  <si>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</si>
  <si>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</si>
  <si>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</si>
  <si>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</si>
  <si>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</si>
  <si>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</si>
  <si>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</si>
  <si>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</si>
  <si>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</si>
  <si>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</si>
  <si>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</si>
  <si>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</si>
  <si>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</si>
  <si>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</si>
  <si>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</si>
  <si>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</si>
  <si>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</si>
  <si>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</si>
  <si>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</si>
  <si>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</si>
  <si>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</si>
  <si>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</si>
  <si>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</si>
  <si>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</si>
  <si>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</si>
  <si>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</si>
  <si>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</si>
  <si>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</si>
  <si>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</si>
  <si>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</si>
  <si>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</si>
  <si>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</si>
  <si>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</si>
  <si>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</si>
  <si>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</si>
  <si>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</si>
  <si>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</si>
  <si>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</si>
  <si>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</si>
  <si>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</si>
  <si>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</si>
  <si>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</si>
  <si>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</si>
  <si>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</si>
  <si>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</si>
  <si>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</si>
  <si>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</si>
  <si>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</si>
  <si>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</si>
  <si>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</si>
  <si>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</si>
  <si>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</si>
  <si>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</si>
  <si>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</si>
  <si>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</si>
  <si>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</si>
  <si>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</si>
  <si>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</si>
  <si>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</si>
  <si>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</si>
  <si>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</si>
  <si>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</si>
  <si>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</si>
  <si>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</si>
  <si>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</si>
  <si>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</si>
  <si>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</si>
  <si>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</si>
  <si>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</si>
  <si>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</si>
  <si>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</si>
  <si>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</si>
  <si>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</si>
  <si>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</si>
  <si>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</si>
  <si>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</si>
  <si>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</si>
  <si>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</si>
  <si>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</si>
  <si>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</si>
  <si>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</si>
  <si>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</si>
  <si>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</si>
  <si>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</si>
  <si>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</si>
  <si>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</si>
  <si>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</si>
  <si>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</si>
  <si>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</si>
  <si>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</si>
  <si>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</si>
  <si>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</si>
  <si>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</si>
  <si>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</si>
  <si>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</si>
  <si>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</si>
  <si>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</si>
  <si>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</si>
  <si>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</si>
  <si>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</si>
  <si>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</si>
  <si>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</si>
  <si>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</si>
  <si>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</si>
  <si>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</si>
  <si>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</si>
  <si>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</si>
  <si>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</si>
  <si>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</si>
  <si>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</si>
  <si>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</si>
  <si>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</si>
  <si>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</si>
  <si>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</si>
  <si>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</si>
  <si>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</si>
  <si>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</si>
  <si>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</si>
  <si>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</si>
  <si>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</si>
  <si>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</si>
  <si>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</si>
  <si>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</si>
  <si>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</si>
  <si>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</si>
  <si>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</si>
  <si>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</si>
  <si>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</si>
  <si>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</si>
  <si>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</si>
  <si>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</si>
  <si>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</si>
  <si>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</si>
  <si>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</si>
  <si>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</si>
  <si>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</si>
  <si>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</si>
  <si>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</si>
  <si>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</si>
  <si>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</si>
  <si>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</si>
  <si>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</si>
  <si>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</si>
  <si>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</si>
  <si>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</si>
  <si>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</si>
  <si>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</si>
  <si>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</si>
  <si>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</si>
  <si>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</si>
  <si>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</si>
  <si>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</si>
  <si>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</si>
  <si>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</si>
  <si>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</si>
  <si>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</si>
  <si>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</si>
  <si>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</si>
  <si>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</si>
  <si>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</si>
  <si>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</si>
  <si>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</si>
  <si>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</si>
  <si>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</si>
  <si>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</si>
  <si>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</si>
  <si>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</si>
  <si>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</si>
  <si>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</si>
  <si>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</si>
  <si>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</si>
  <si>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</si>
  <si>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</si>
  <si>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</si>
  <si>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</si>
  <si>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</si>
  <si>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</si>
  <si>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</si>
  <si>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</si>
  <si>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</si>
  <si>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</si>
  <si>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</si>
  <si>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</si>
  <si>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</si>
  <si>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</si>
  <si>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</si>
  <si>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</si>
  <si>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</si>
  <si>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</si>
  <si>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</si>
  <si>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</si>
  <si>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</si>
  <si>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</si>
  <si>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</si>
  <si>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</si>
  <si>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</si>
  <si>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</si>
  <si>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</si>
  <si>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</si>
  <si>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</si>
  <si>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</si>
  <si>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</si>
  <si>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</si>
  <si>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</si>
  <si>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</si>
  <si>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</si>
  <si>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</si>
  <si>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</si>
  <si>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</si>
  <si>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</si>
  <si>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</si>
  <si>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</si>
  <si>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</si>
  <si>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</si>
  <si>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</si>
  <si>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</si>
  <si>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</si>
  <si>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</si>
  <si>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</si>
  <si>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</si>
  <si>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</si>
  <si>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</si>
  <si>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</si>
  <si>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</si>
  <si>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</si>
  <si>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</si>
  <si>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</si>
  <si>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</si>
  <si>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</si>
  <si>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</si>
  <si>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</si>
  <si>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</si>
  <si>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</si>
  <si>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</si>
  <si>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</si>
  <si>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</si>
  <si>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</si>
  <si>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</si>
  <si>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</si>
  <si>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</si>
  <si>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</si>
  <si>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</si>
  <si>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</si>
  <si>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</si>
  <si>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</si>
  <si>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</si>
  <si>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</si>
  <si>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</si>
  <si>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</si>
  <si>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</si>
  <si>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</si>
  <si>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</si>
  <si>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</si>
  <si>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</si>
  <si>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</si>
  <si>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</si>
  <si>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</si>
  <si>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</si>
  <si>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</si>
  <si>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</si>
  <si>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</si>
  <si>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</si>
  <si>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</si>
  <si>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</si>
  <si>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</si>
  <si>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</si>
  <si>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</si>
  <si>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</si>
  <si>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</si>
  <si>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</si>
  <si>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</si>
  <si>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</si>
  <si>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</si>
  <si>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</si>
  <si>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</si>
  <si>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</si>
  <si>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</si>
  <si>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</si>
  <si>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</si>
  <si>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</si>
  <si>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</si>
  <si>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</si>
  <si>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</si>
  <si>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</si>
  <si>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</si>
  <si>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</si>
  <si>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</si>
  <si>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</si>
  <si>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</si>
  <si>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</si>
  <si>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</si>
  <si>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</si>
  <si>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</si>
  <si>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</si>
  <si>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</si>
  <si>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</si>
  <si>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</si>
  <si>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</si>
  <si>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</si>
  <si>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</si>
  <si>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</si>
  <si>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</si>
  <si>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</si>
  <si>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</si>
  <si>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</si>
  <si>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</si>
  <si>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</si>
  <si>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</si>
  <si>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</si>
  <si>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</si>
  <si>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</si>
  <si>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</si>
  <si>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</si>
  <si>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</si>
  <si>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</si>
  <si>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</si>
  <si>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</si>
  <si>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</si>
  <si>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</si>
  <si>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</si>
  <si>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</si>
  <si>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</si>
  <si>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</si>
  <si>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</si>
  <si>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</si>
  <si>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</si>
  <si>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</si>
  <si>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</si>
  <si>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</si>
  <si>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</si>
  <si>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</si>
  <si>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</si>
  <si>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</si>
  <si>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</si>
  <si>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</si>
  <si>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</si>
  <si>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</si>
  <si>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</si>
  <si>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</si>
  <si>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</si>
  <si>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</si>
  <si>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</si>
  <si>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</si>
  <si>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</si>
  <si>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</si>
  <si>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</si>
  <si>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</si>
  <si>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</si>
  <si>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</si>
  <si>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Percentage Successful</t>
  </si>
  <si>
    <t xml:space="preserve"> Percentage Failed </t>
  </si>
  <si>
    <t xml:space="preserve"> Percentage Canceled</t>
  </si>
  <si>
    <t>Equal or 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</si>
</sst>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/>
    <xf numFmtId="9" fontId="0" fillId="0" borderId="0" xfId="0" applyNumberFormat="1"/>
    <xf numFmtId="9" fontId="1" fillId="0" borderId="0" xfId="0" applyNumberFormat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numFmt numFmtId="13" formatCode="0%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Parent</a:t>
            </a:r>
            <a:r>
              <a:rPr lang="en-NZ" baseline="0"/>
              <a:t> Category Outcomes</a:t>
            </a:r>
            <a:endParaRPr lang="en-NZ"/>
          </a:p>
        </c:rich>
      </c:tx>
      <c:layout>
        <c:manualLayout>
          <c:xMode val="edge"/>
          <c:yMode val="edge"/>
          <c:x val="0.2719304461942257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0-4B6F-921F-4241819CC3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0-4B6F-921F-4241819CC3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0-4B6F-921F-4241819CC3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0-4B6F-921F-4241819CC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436968"/>
        <c:axId val="420437952"/>
      </c:barChart>
      <c:catAx>
        <c:axId val="420436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37952"/>
        <c:crosses val="autoZero"/>
        <c:auto val="1"/>
        <c:lblAlgn val="ctr"/>
        <c:lblOffset val="100"/>
        <c:noMultiLvlLbl val="0"/>
      </c:catAx>
      <c:valAx>
        <c:axId val="42043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3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E-4DDC-9A23-DF9078058B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E-4DDC-9A23-DF9078058B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2E-4DDC-9A23-DF9078058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864584"/>
        <c:axId val="540865568"/>
      </c:lineChart>
      <c:catAx>
        <c:axId val="54086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5568"/>
        <c:crosses val="autoZero"/>
        <c:auto val="1"/>
        <c:lblAlgn val="ctr"/>
        <c:lblOffset val="100"/>
        <c:noMultiLvlLbl val="0"/>
      </c:catAx>
      <c:valAx>
        <c:axId val="5408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Theater Outcomes Based on Launch</a:t>
            </a:r>
            <a:r>
              <a:rPr lang="en-NZ" baseline="0"/>
              <a:t> Date</a:t>
            </a:r>
            <a:endParaRPr lang="en-NZ"/>
          </a:p>
        </c:rich>
      </c:tx>
      <c:layout>
        <c:manualLayout>
          <c:xMode val="edge"/>
          <c:yMode val="edge"/>
          <c:x val="0.31288735723620864"/>
          <c:y val="4.28627325024552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857360170112732E-2"/>
          <c:y val="0.1986206608930168"/>
          <c:w val="0.75345431854035849"/>
          <c:h val="0.7160523897471423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1-40BD-8034-E998E1363BC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1-40BD-8034-E998E1363BC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91-40BD-8034-E998E136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307808"/>
        <c:axId val="484308136"/>
      </c:lineChart>
      <c:catAx>
        <c:axId val="48430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08136"/>
        <c:crosses val="autoZero"/>
        <c:auto val="1"/>
        <c:lblAlgn val="ctr"/>
        <c:lblOffset val="100"/>
        <c:noMultiLvlLbl val="0"/>
      </c:catAx>
      <c:valAx>
        <c:axId val="48430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0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Outcomes</a:t>
            </a:r>
            <a:r>
              <a:rPr lang="en-NZ" baseline="0"/>
              <a:t> Based on Goals</a:t>
            </a:r>
            <a:endParaRPr lang="en-NZ"/>
          </a:p>
        </c:rich>
      </c:tx>
      <c:layout>
        <c:manualLayout>
          <c:xMode val="edge"/>
          <c:yMode val="edge"/>
          <c:x val="0.36373577058202"/>
          <c:y val="2.3148009881262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808719598799312E-2"/>
          <c:y val="0.12028150991682661"/>
          <c:w val="0.88444200033916409"/>
          <c:h val="0.56601347096488175"/>
        </c:manualLayout>
      </c:layout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Equal or Greater than 50000</c:v>
                </c:pt>
              </c:strCache>
            </c:strRef>
          </c:cat>
          <c:val>
            <c:numRef>
              <c:f>Sheet4!$B$4:$B$16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B-40D1-96AA-F469906DB153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Equal or Greater than 50000</c:v>
                </c:pt>
              </c:strCache>
            </c:strRef>
          </c:cat>
          <c:val>
            <c:numRef>
              <c:f>Sheet4!$C$4:$C$16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B-40D1-96AA-F469906DB153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Equal or Greater than 50000</c:v>
                </c:pt>
              </c:strCache>
            </c:strRef>
          </c:cat>
          <c:val>
            <c:numRef>
              <c:f>Sheet4!$D$4:$D$16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B-40D1-96AA-F469906DB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010616"/>
        <c:axId val="488008976"/>
      </c:lineChart>
      <c:catAx>
        <c:axId val="48801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08976"/>
        <c:crosses val="autoZero"/>
        <c:auto val="1"/>
        <c:lblAlgn val="ctr"/>
        <c:lblOffset val="100"/>
        <c:noMultiLvlLbl val="0"/>
      </c:catAx>
      <c:valAx>
        <c:axId val="48800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1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548834213646061"/>
          <c:y val="0.79350552390164286"/>
          <c:w val="0.22540993203986798"/>
          <c:h val="0.129559448063233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59-4F3A-8DF7-9D929A0A32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59-4F3A-8DF7-9D929A0A323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59-4F3A-8DF7-9D929A0A323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59-4F3A-8DF7-9D929A0A3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867864"/>
        <c:axId val="540867208"/>
      </c:barChart>
      <c:catAx>
        <c:axId val="54086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7208"/>
        <c:crosses val="autoZero"/>
        <c:auto val="1"/>
        <c:lblAlgn val="ctr"/>
        <c:lblOffset val="100"/>
        <c:noMultiLvlLbl val="0"/>
      </c:catAx>
      <c:valAx>
        <c:axId val="54086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21</xdr:row>
      <xdr:rowOff>128587</xdr:rowOff>
    </xdr:from>
    <xdr:to>
      <xdr:col>6</xdr:col>
      <xdr:colOff>276225</xdr:colOff>
      <xdr:row>36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08F11-5C31-4160-88A7-2F5CAA209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21</xdr:row>
      <xdr:rowOff>114300</xdr:rowOff>
    </xdr:from>
    <xdr:to>
      <xdr:col>7</xdr:col>
      <xdr:colOff>209550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6791F-5D53-4E72-A3F6-CBDCD6F23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80961</xdr:colOff>
      <xdr:row>20</xdr:row>
      <xdr:rowOff>166686</xdr:rowOff>
    </xdr:from>
    <xdr:to>
      <xdr:col>7</xdr:col>
      <xdr:colOff>266699</xdr:colOff>
      <xdr:row>38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EC524-01BB-4A12-A189-712E68BEB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20</xdr:row>
      <xdr:rowOff>142874</xdr:rowOff>
    </xdr:from>
    <xdr:to>
      <xdr:col>6</xdr:col>
      <xdr:colOff>76201</xdr:colOff>
      <xdr:row>43</xdr:row>
      <xdr:rowOff>28573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A066E-A30F-4B8A-BE26-A326E8C72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17</xdr:row>
      <xdr:rowOff>9525</xdr:rowOff>
    </xdr:from>
    <xdr:to>
      <xdr:col>16</xdr:col>
      <xdr:colOff>28575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49C6F-C20B-4BB2-A20A-C6D15BE85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yo" refreshedDate="44220.803444791665" createdVersion="6" refreshedVersion="6" minRefreshableVersion="3" recordCount="4114" xr:uid="{380D23BA-5A43-474D-8BBF-48A57B24D7D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yo" refreshedDate="44220.838730555559" createdVersion="6" refreshedVersion="6" minRefreshableVersion="3" recordCount="4114" xr:uid="{63B192F1-9E79-4338-897A-5667E0C453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yo" refreshedDate="44220.84341076389" createdVersion="6" refreshedVersion="6" minRefreshableVersion="3" recordCount="4114" xr:uid="{22436194-BA84-40B7-8CF7-5C325E871299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0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3/05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3/0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yo" refreshedDate="44225.690878703703" createdVersion="6" refreshedVersion="6" minRefreshableVersion="3" recordCount="12" xr:uid="{77CDE552-4FA1-4981-8716-BD06AACF9CED}">
  <cacheSource type="worksheet">
    <worksheetSource ref="A1:H13" sheet="Outcome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Equal or 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 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8FDC2-346D-4AC8-AB1E-6353592207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C6525-F80F-4C92-85F8-BC00E13491B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DD15C-977B-496C-BA5A-F876B2329F66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E19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F63F2-779B-4423-B4C9-AE62D4C9BC3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0"/>
    <dataField name=" Percentage Failed " fld="6" baseField="0" baseItem="0"/>
    <dataField name=" Percentage Canceled" fld="7" baseField="0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0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68462-6444-402B-B824-4982462F79A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A78A3-951E-4249-9AEA-11C60D63489C}">
  <sheetPr codeName="Sheet1"/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1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1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1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1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1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1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1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1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1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638BD-4C2E-4140-BC7C-6D88C349A6DC}">
  <sheetPr codeName="Sheet3"/>
  <dimension ref="A1:E18"/>
  <sheetViews>
    <sheetView topLeftCell="A25"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8358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E447F-2594-4020-B13A-C52460F51221}">
  <sheetPr codeName="Sheet4"/>
  <dimension ref="A2:E19"/>
  <sheetViews>
    <sheetView workbookViewId="0">
      <selection activeCell="G28" sqref="G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9" t="s">
        <v>8358</v>
      </c>
      <c r="B2" t="s">
        <v>8315</v>
      </c>
    </row>
    <row r="3" spans="1:5" x14ac:dyDescent="0.25">
      <c r="A3" s="9" t="s">
        <v>8379</v>
      </c>
      <c r="B3" t="s">
        <v>8363</v>
      </c>
    </row>
    <row r="5" spans="1:5" x14ac:dyDescent="0.25">
      <c r="A5" s="9" t="s">
        <v>8362</v>
      </c>
      <c r="B5" s="9" t="s">
        <v>8360</v>
      </c>
    </row>
    <row r="6" spans="1:5" x14ac:dyDescent="0.25">
      <c r="A6" s="9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4" t="s">
        <v>8373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5">
      <c r="A8" s="14" t="s">
        <v>8374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5">
      <c r="A9" s="14" t="s">
        <v>8375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5">
      <c r="A10" s="14" t="s">
        <v>8376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5">
      <c r="A11" s="14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5">
      <c r="A12" s="14" t="s">
        <v>8377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5">
      <c r="A13" s="14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5">
      <c r="A14" s="14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5">
      <c r="A15" s="14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5">
      <c r="A16" s="14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25">
      <c r="A17" s="14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5">
      <c r="A18" s="14" t="s">
        <v>8378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5">
      <c r="A19" s="14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95" zoomScaleNormal="95" workbookViewId="0">
      <selection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" style="17" customWidth="1"/>
    <col min="5" max="5" width="16.42578125" style="6" customWidth="1"/>
    <col min="6" max="6" width="14.85546875" customWidth="1"/>
    <col min="7" max="7" width="17.85546875" customWidth="1"/>
    <col min="8" max="8" width="10.7109375" customWidth="1"/>
    <col min="9" max="9" width="19.28515625" customWidth="1"/>
    <col min="10" max="10" width="17.85546875" customWidth="1"/>
    <col min="11" max="11" width="15.42578125" customWidth="1"/>
    <col min="12" max="12" width="10.42578125" customWidth="1"/>
    <col min="13" max="13" width="21.85546875" customWidth="1"/>
    <col min="14" max="14" width="27.140625" customWidth="1"/>
    <col min="15" max="15" width="23.7109375" bestFit="1" customWidth="1"/>
    <col min="17" max="17" width="15.28515625" bestFit="1" customWidth="1"/>
    <col min="18" max="18" width="16.85546875" bestFit="1" customWidth="1"/>
    <col min="19" max="19" width="23.5703125" style="13" bestFit="1" customWidth="1"/>
    <col min="20" max="20" width="22.2851562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6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2" t="s">
        <v>8366</v>
      </c>
      <c r="U1" s="15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1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ROUND(E2/L2,2)</f>
        <v>63.92</v>
      </c>
      <c r="Q2" s="8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1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8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1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1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1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1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1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1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1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1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1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1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1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1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1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1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1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1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1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1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1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1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1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1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1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1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1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1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1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1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1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1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1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1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1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1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1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1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1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1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1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1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1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1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1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1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1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ROUND(E66/L66,2)</f>
        <v>86.67</v>
      </c>
      <c r="Q66" s="8" t="s">
        <v>8308</v>
      </c>
      <c r="R66" t="s">
        <v>8310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8" t="s">
        <v>8308</v>
      </c>
      <c r="R67" t="s">
        <v>8310</v>
      </c>
      <c r="S67" s="13">
        <f t="shared" si="7"/>
        <v>41835.821226851855</v>
      </c>
      <c r="T67" s="13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1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1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1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1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1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1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1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1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1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1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1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1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1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1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1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1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1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1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1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1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1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1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1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1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1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1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1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1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8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8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ROUND(E130/L130,2)</f>
        <v>311.17</v>
      </c>
      <c r="Q130" s="8" t="s">
        <v>8308</v>
      </c>
      <c r="R130" t="s">
        <v>8311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e">
        <f t="shared" si="11"/>
        <v>#DIV/0!</v>
      </c>
      <c r="Q131" s="8" t="s">
        <v>8308</v>
      </c>
      <c r="R131" t="s">
        <v>8311</v>
      </c>
      <c r="S131" s="13">
        <f t="shared" si="12"/>
        <v>41882.937303240738</v>
      </c>
      <c r="T131" s="13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8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1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8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8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8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8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8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8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8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8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8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8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8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8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8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8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8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8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1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1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8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1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ROUND(E194/L194,2)</f>
        <v>5.67</v>
      </c>
      <c r="Q194" s="8" t="s">
        <v>8308</v>
      </c>
      <c r="R194" t="s">
        <v>8312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e">
        <f t="shared" si="16"/>
        <v>#DIV/0!</v>
      </c>
      <c r="Q195" s="8" t="s">
        <v>8308</v>
      </c>
      <c r="R195" t="s">
        <v>8312</v>
      </c>
      <c r="S195" s="13">
        <f t="shared" si="17"/>
        <v>41911.934791666667</v>
      </c>
      <c r="T195" s="13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8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8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1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8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8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8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1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8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8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8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8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8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8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8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8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8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8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8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1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ROUND(E258/L258,2)</f>
        <v>65.760000000000005</v>
      </c>
      <c r="Q258" s="8" t="s">
        <v>8308</v>
      </c>
      <c r="R258" t="s">
        <v>8313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8" t="s">
        <v>8308</v>
      </c>
      <c r="R259" t="s">
        <v>8313</v>
      </c>
      <c r="S259" s="13">
        <f t="shared" si="22"/>
        <v>42479.626875000002</v>
      </c>
      <c r="T259" s="13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1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ROUND(E322/L322,2)</f>
        <v>134.91</v>
      </c>
      <c r="Q322" s="8" t="s">
        <v>8308</v>
      </c>
      <c r="R322" t="s">
        <v>8313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8" t="s">
        <v>8308</v>
      </c>
      <c r="R323" t="s">
        <v>8313</v>
      </c>
      <c r="S323" s="13">
        <f t="shared" si="27"/>
        <v>42647.446597222224</v>
      </c>
      <c r="T323" s="13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ROUND(E386/L386,2)</f>
        <v>58.54</v>
      </c>
      <c r="Q386" s="8" t="s">
        <v>8308</v>
      </c>
      <c r="R386" t="s">
        <v>8313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8" t="s">
        <v>8308</v>
      </c>
      <c r="R387" t="s">
        <v>8313</v>
      </c>
      <c r="S387" s="13">
        <f t="shared" si="32"/>
        <v>41934.584502314814</v>
      </c>
      <c r="T387" s="13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8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8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8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8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8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8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1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ROUND(E450/L450,2)</f>
        <v>20.5</v>
      </c>
      <c r="Q450" s="8" t="s">
        <v>8308</v>
      </c>
      <c r="R450" t="s">
        <v>8314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8" t="s">
        <v>8308</v>
      </c>
      <c r="R451" t="s">
        <v>8314</v>
      </c>
      <c r="S451" s="13">
        <f t="shared" si="37"/>
        <v>41534.568113425928</v>
      </c>
      <c r="T451" s="13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8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8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8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8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8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8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8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8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8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8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8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1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8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8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8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8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8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1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8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8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ROUND(E514/L514,2)</f>
        <v>5.5</v>
      </c>
      <c r="Q514" s="8" t="s">
        <v>8308</v>
      </c>
      <c r="R514" t="s">
        <v>8314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8" t="s">
        <v>8308</v>
      </c>
      <c r="R515" t="s">
        <v>8314</v>
      </c>
      <c r="S515" s="13">
        <f t="shared" si="42"/>
        <v>42552.653993055559</v>
      </c>
      <c r="T515" s="13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8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8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8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8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8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8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8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8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8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ROUND(E578/L578,2)</f>
        <v>1</v>
      </c>
      <c r="Q578" s="8" t="s">
        <v>8317</v>
      </c>
      <c r="R578" t="s">
        <v>8318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ref="U578:U641" si="49"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8" t="s">
        <v>8317</v>
      </c>
      <c r="R579" t="s">
        <v>8318</v>
      </c>
      <c r="S579" s="13">
        <f t="shared" si="47"/>
        <v>42450.589143518519</v>
      </c>
      <c r="T579" s="13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8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8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8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1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8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8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8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8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8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8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8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8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8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8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8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8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8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8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8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1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ROUND(E642/L642,2)</f>
        <v>50.5</v>
      </c>
      <c r="Q642" s="8" t="s">
        <v>8317</v>
      </c>
      <c r="R642" t="s">
        <v>8319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8" t="s">
        <v>8317</v>
      </c>
      <c r="R643" t="s">
        <v>8319</v>
      </c>
      <c r="S643" s="13">
        <f t="shared" si="52"/>
        <v>42199.57</v>
      </c>
      <c r="T643" s="13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1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ROUND(E706/L706,2)</f>
        <v>120.25</v>
      </c>
      <c r="Q706" s="8" t="s">
        <v>8317</v>
      </c>
      <c r="R706" t="s">
        <v>8319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8" t="s">
        <v>8317</v>
      </c>
      <c r="R707" t="s">
        <v>8319</v>
      </c>
      <c r="S707" s="13">
        <f t="shared" si="57"/>
        <v>42726.491643518515</v>
      </c>
      <c r="T707" s="13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8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8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8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8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e">
        <f t="shared" ref="P770:P833" si="61">ROUND(E770/L770,2)</f>
        <v>#DIV/0!</v>
      </c>
      <c r="Q770" s="8" t="s">
        <v>8320</v>
      </c>
      <c r="R770" t="s">
        <v>8322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8" t="s">
        <v>8320</v>
      </c>
      <c r="R771" t="s">
        <v>8322</v>
      </c>
      <c r="S771" s="13">
        <f t="shared" si="62"/>
        <v>41604.996458333335</v>
      </c>
      <c r="T771" s="13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8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ROUND(E834/L834,2)</f>
        <v>97.99</v>
      </c>
      <c r="Q834" s="8" t="s">
        <v>8323</v>
      </c>
      <c r="R834" t="s">
        <v>8324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1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8" t="s">
        <v>8323</v>
      </c>
      <c r="R835" t="s">
        <v>8324</v>
      </c>
      <c r="S835" s="13">
        <f t="shared" si="67"/>
        <v>41718.878182870372</v>
      </c>
      <c r="T835" s="13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1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8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8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ROUND(E898/L898,2)</f>
        <v>44.44</v>
      </c>
      <c r="Q898" s="8" t="s">
        <v>8323</v>
      </c>
      <c r="R898" t="s">
        <v>8327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si="71"/>
        <v>#DIV/0!</v>
      </c>
      <c r="Q899" s="8" t="s">
        <v>8323</v>
      </c>
      <c r="R899" t="s">
        <v>8327</v>
      </c>
      <c r="S899" s="13">
        <f t="shared" si="72"/>
        <v>41211.688750000001</v>
      </c>
      <c r="T899" s="13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8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8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8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8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8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1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8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8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8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8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1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ROUND(E962/L962,2)</f>
        <v>136.46</v>
      </c>
      <c r="Q962" s="8" t="s">
        <v>8317</v>
      </c>
      <c r="R962" t="s">
        <v>8319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8" t="s">
        <v>8317</v>
      </c>
      <c r="R963" t="s">
        <v>8319</v>
      </c>
      <c r="S963" s="13">
        <f t="shared" si="77"/>
        <v>42740.693692129629</v>
      </c>
      <c r="T963" s="13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8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ROUND(E1026/L1026,2)</f>
        <v>388.98</v>
      </c>
      <c r="Q1026" s="8" t="s">
        <v>8323</v>
      </c>
      <c r="R1026" t="s">
        <v>8328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8" t="s">
        <v>8323</v>
      </c>
      <c r="R1027" t="s">
        <v>8328</v>
      </c>
      <c r="S1027" s="13">
        <f t="shared" si="82"/>
        <v>42049.833761574075</v>
      </c>
      <c r="T1027" s="13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8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8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8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8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8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8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8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8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8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8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8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8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8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8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8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ROUND(E1090/L1090,2)</f>
        <v>43.42</v>
      </c>
      <c r="Q1090" s="8" t="s">
        <v>8331</v>
      </c>
      <c r="R1090" t="s">
        <v>8332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8" t="s">
        <v>8331</v>
      </c>
      <c r="R1091" t="s">
        <v>8332</v>
      </c>
      <c r="S1091" s="13">
        <f t="shared" si="87"/>
        <v>42151.189525462964</v>
      </c>
      <c r="T1091" s="13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8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8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8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8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8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8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8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8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8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8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8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ROUND(E1154/L1154,2)</f>
        <v>60.73</v>
      </c>
      <c r="Q1154" s="8" t="s">
        <v>8334</v>
      </c>
      <c r="R1154" t="s">
        <v>8335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8" t="s">
        <v>8334</v>
      </c>
      <c r="R1155" t="s">
        <v>8335</v>
      </c>
      <c r="S1155" s="13">
        <f t="shared" si="92"/>
        <v>42143.714178240742</v>
      </c>
      <c r="T1155" s="13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8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8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8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8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8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8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ROUND(E1218/L1218,2)</f>
        <v>91.88</v>
      </c>
      <c r="Q1218" s="8" t="s">
        <v>8336</v>
      </c>
      <c r="R1218" t="s">
        <v>8337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8" t="s">
        <v>8336</v>
      </c>
      <c r="R1219" t="s">
        <v>8337</v>
      </c>
      <c r="S1219" s="13">
        <f t="shared" si="97"/>
        <v>42535.809490740736</v>
      </c>
      <c r="T1219" s="13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8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8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8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8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8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8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ROUND(E1282/L1282,2)</f>
        <v>127.98</v>
      </c>
      <c r="Q1282" s="8" t="s">
        <v>8323</v>
      </c>
      <c r="R1282" t="s">
        <v>8324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8" t="s">
        <v>8323</v>
      </c>
      <c r="R1283" t="s">
        <v>8324</v>
      </c>
      <c r="S1283" s="13">
        <f t="shared" si="102"/>
        <v>41463.743472222224</v>
      </c>
      <c r="T1283" s="13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8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8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8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ROUND(E1346/L1346,2)</f>
        <v>40.76</v>
      </c>
      <c r="Q1346" s="8" t="s">
        <v>8320</v>
      </c>
      <c r="R1346" t="s">
        <v>8321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8" t="s">
        <v>8320</v>
      </c>
      <c r="R1347" t="s">
        <v>8321</v>
      </c>
      <c r="S1347" s="13">
        <f t="shared" si="107"/>
        <v>41799.814340277779</v>
      </c>
      <c r="T1347" s="13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ROUND(E1410/L1410,2)</f>
        <v>12</v>
      </c>
      <c r="Q1410" s="8" t="s">
        <v>8320</v>
      </c>
      <c r="R1410" t="s">
        <v>8339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si="111"/>
        <v>#DIV/0!</v>
      </c>
      <c r="Q1411" s="8" t="s">
        <v>8320</v>
      </c>
      <c r="R1411" t="s">
        <v>8339</v>
      </c>
      <c r="S1411" s="13">
        <f t="shared" si="112"/>
        <v>41945.133506944447</v>
      </c>
      <c r="T1411" s="13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8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8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8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8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8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8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8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8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8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8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8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8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8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8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8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ROUND(E1474/L1474,2)</f>
        <v>103.2</v>
      </c>
      <c r="Q1474" s="8" t="s">
        <v>8320</v>
      </c>
      <c r="R1474" t="s">
        <v>8340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8" t="s">
        <v>8320</v>
      </c>
      <c r="R1475" t="s">
        <v>8340</v>
      </c>
      <c r="S1475" s="13">
        <f t="shared" si="117"/>
        <v>40939.979618055557</v>
      </c>
      <c r="T1475" s="13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8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8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8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8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8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ROUND(E1538/L1538,2)</f>
        <v>66.02</v>
      </c>
      <c r="Q1538" s="8" t="s">
        <v>8336</v>
      </c>
      <c r="R1538" t="s">
        <v>8337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8" t="s">
        <v>8336</v>
      </c>
      <c r="R1539" t="s">
        <v>8337</v>
      </c>
      <c r="S1539" s="13">
        <f t="shared" si="122"/>
        <v>42552.315127314811</v>
      </c>
      <c r="T1539" s="13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8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8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8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8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8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8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8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8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8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8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8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8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8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8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8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ROUND(E1602/L1602,2)</f>
        <v>40.78</v>
      </c>
      <c r="Q1602" s="8" t="s">
        <v>8336</v>
      </c>
      <c r="R1602" t="s">
        <v>8343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8" t="s">
        <v>8323</v>
      </c>
      <c r="R1603" t="s">
        <v>8324</v>
      </c>
      <c r="S1603" s="13">
        <f t="shared" si="127"/>
        <v>40638.092974537038</v>
      </c>
      <c r="T1603" s="13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ROUND(E1666/L1666,2)</f>
        <v>34.380000000000003</v>
      </c>
      <c r="Q1666" s="8" t="s">
        <v>8323</v>
      </c>
      <c r="R1666" t="s">
        <v>8344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8" t="s">
        <v>8323</v>
      </c>
      <c r="R1667" t="s">
        <v>8344</v>
      </c>
      <c r="S1667" s="13">
        <f t="shared" si="132"/>
        <v>40564.649456018517</v>
      </c>
      <c r="T1667" s="13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8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8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8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8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8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8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ROUND(E1730/L1730,2)</f>
        <v>122.14</v>
      </c>
      <c r="Q1730" s="8" t="s">
        <v>8323</v>
      </c>
      <c r="R1730" t="s">
        <v>8345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si="136"/>
        <v>#DIV/0!</v>
      </c>
      <c r="Q1731" s="8" t="s">
        <v>8323</v>
      </c>
      <c r="R1731" t="s">
        <v>8345</v>
      </c>
      <c r="S1731" s="13">
        <f t="shared" si="137"/>
        <v>42471.052152777775</v>
      </c>
      <c r="T1731" s="13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8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8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8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8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8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ROUND(E1794/L1794,2)</f>
        <v>109.94</v>
      </c>
      <c r="Q1794" s="8" t="s">
        <v>8336</v>
      </c>
      <c r="R1794" t="s">
        <v>8337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8" t="s">
        <v>8336</v>
      </c>
      <c r="R1795" t="s">
        <v>8337</v>
      </c>
      <c r="S1795" s="13">
        <f t="shared" si="142"/>
        <v>41940.89166666667</v>
      </c>
      <c r="T1795" s="13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8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8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8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ROUND(E1858/L1858,2)</f>
        <v>53.29</v>
      </c>
      <c r="Q1858" s="8" t="s">
        <v>8323</v>
      </c>
      <c r="R1858" t="s">
        <v>8324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8" t="s">
        <v>8323</v>
      </c>
      <c r="R1859" t="s">
        <v>8324</v>
      </c>
      <c r="S1859" s="13">
        <f t="shared" si="147"/>
        <v>41864.76866898148</v>
      </c>
      <c r="T1859" s="13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8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8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8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8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ROUND(E1922/L1922,2)</f>
        <v>40.98</v>
      </c>
      <c r="Q1922" s="8" t="s">
        <v>8317</v>
      </c>
      <c r="R1922" t="s">
        <v>8346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8" t="s">
        <v>8323</v>
      </c>
      <c r="R1923" t="s">
        <v>8327</v>
      </c>
      <c r="S1923" s="13">
        <f t="shared" si="152"/>
        <v>41074.221562500003</v>
      </c>
      <c r="T1923" s="13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8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ROUND(E1986/L1986,2)</f>
        <v>453.14</v>
      </c>
      <c r="Q1986" s="8" t="s">
        <v>8336</v>
      </c>
      <c r="R1986" t="s">
        <v>8348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8" t="s">
        <v>8336</v>
      </c>
      <c r="R1987" t="s">
        <v>8348</v>
      </c>
      <c r="S1987" s="13">
        <f t="shared" si="157"/>
        <v>42555.698738425926</v>
      </c>
      <c r="T1987" s="13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8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8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8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ROUND(E2050/L2050,2)</f>
        <v>91.83</v>
      </c>
      <c r="Q2050" s="8" t="s">
        <v>8317</v>
      </c>
      <c r="R2050" t="s">
        <v>8347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8" t="s">
        <v>8317</v>
      </c>
      <c r="R2051" t="s">
        <v>8347</v>
      </c>
      <c r="S2051" s="13">
        <f t="shared" si="162"/>
        <v>41575.527349537035</v>
      </c>
      <c r="T2051" s="13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ROUND(E2114/L2114,2)</f>
        <v>27.27</v>
      </c>
      <c r="Q2114" s="8" t="s">
        <v>8323</v>
      </c>
      <c r="R2114" t="s">
        <v>8327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8" t="s">
        <v>8323</v>
      </c>
      <c r="R2115" t="s">
        <v>8327</v>
      </c>
      <c r="S2115" s="13">
        <f t="shared" si="167"/>
        <v>41870.86546296296</v>
      </c>
      <c r="T2115" s="13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8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8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ROUND(E2178/L2178,2)</f>
        <v>88.75</v>
      </c>
      <c r="Q2178" s="8" t="s">
        <v>8323</v>
      </c>
      <c r="R2178" t="s">
        <v>8324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8" t="s">
        <v>8323</v>
      </c>
      <c r="R2179" t="s">
        <v>8324</v>
      </c>
      <c r="S2179" s="13">
        <f t="shared" si="172"/>
        <v>42502.250775462962</v>
      </c>
      <c r="T2179" s="13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ROUND(E2242/L2242,2)</f>
        <v>140.97999999999999</v>
      </c>
      <c r="Q2242" s="8" t="s">
        <v>8331</v>
      </c>
      <c r="R2242" t="s">
        <v>8349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8" t="s">
        <v>8331</v>
      </c>
      <c r="R2243" t="s">
        <v>8349</v>
      </c>
      <c r="S2243" s="13">
        <f t="shared" si="177"/>
        <v>42766.827546296292</v>
      </c>
      <c r="T2243" s="13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ROUND(E2306/L2306,2)</f>
        <v>53.47</v>
      </c>
      <c r="Q2306" s="8" t="s">
        <v>8323</v>
      </c>
      <c r="R2306" t="s">
        <v>8327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8" t="s">
        <v>8323</v>
      </c>
      <c r="R2307" t="s">
        <v>8327</v>
      </c>
      <c r="S2307" s="13">
        <f t="shared" si="182"/>
        <v>41834.695277777777</v>
      </c>
      <c r="T2307" s="13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8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8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8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8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8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8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8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8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8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8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8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8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8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ROUND(E2370/L2370,2)</f>
        <v>50</v>
      </c>
      <c r="Q2370" s="8" t="s">
        <v>8317</v>
      </c>
      <c r="R2370" t="s">
        <v>8318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si="186"/>
        <v>#DIV/0!</v>
      </c>
      <c r="Q2371" s="8" t="s">
        <v>8317</v>
      </c>
      <c r="R2371" t="s">
        <v>8318</v>
      </c>
      <c r="S2371" s="13">
        <f t="shared" si="187"/>
        <v>42380.812627314815</v>
      </c>
      <c r="T2371" s="13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8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8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8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8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8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8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8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8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8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8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8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8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8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8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8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8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8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ROUND(E2434/L2434,2)</f>
        <v>1</v>
      </c>
      <c r="Q2434" s="8" t="s">
        <v>8334</v>
      </c>
      <c r="R2434" t="s">
        <v>8335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si="191"/>
        <v>#DIV/0!</v>
      </c>
      <c r="Q2435" s="8" t="s">
        <v>8334</v>
      </c>
      <c r="R2435" t="s">
        <v>8335</v>
      </c>
      <c r="S2435" s="13">
        <f t="shared" si="192"/>
        <v>42397.89980324074</v>
      </c>
      <c r="T2435" s="13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8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8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ROUND(E2498/L2498,2)</f>
        <v>600</v>
      </c>
      <c r="Q2498" s="8" t="s">
        <v>8323</v>
      </c>
      <c r="R2498" t="s">
        <v>8327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8" t="s">
        <v>8323</v>
      </c>
      <c r="R2499" t="s">
        <v>8327</v>
      </c>
      <c r="S2499" s="13">
        <f t="shared" si="197"/>
        <v>40730.878912037035</v>
      </c>
      <c r="T2499" s="13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8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8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8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8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8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8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8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8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8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8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ROUND(E2562/L2562,2)</f>
        <v>143</v>
      </c>
      <c r="Q2562" s="8" t="s">
        <v>8323</v>
      </c>
      <c r="R2562" t="s">
        <v>8352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si="201"/>
        <v>#DIV/0!</v>
      </c>
      <c r="Q2563" s="8" t="s">
        <v>8334</v>
      </c>
      <c r="R2563" t="s">
        <v>8335</v>
      </c>
      <c r="S2563" s="13">
        <f t="shared" si="202"/>
        <v>42260.528807870374</v>
      </c>
      <c r="T2563" s="13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8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8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8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8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8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8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8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8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8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8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8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ROUND(E2626/L2626,2)</f>
        <v>31.82</v>
      </c>
      <c r="Q2626" s="8" t="s">
        <v>8317</v>
      </c>
      <c r="R2626" t="s">
        <v>8353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8" t="s">
        <v>8317</v>
      </c>
      <c r="R2627" t="s">
        <v>8353</v>
      </c>
      <c r="S2627" s="13">
        <f t="shared" si="207"/>
        <v>42658.810277777782</v>
      </c>
      <c r="T2627" s="13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8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8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ROUND(E2690/L2690,2)</f>
        <v>5.29</v>
      </c>
      <c r="Q2690" s="8" t="s">
        <v>8334</v>
      </c>
      <c r="R2690" t="s">
        <v>8335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8" t="s">
        <v>8334</v>
      </c>
      <c r="R2691" t="s">
        <v>8335</v>
      </c>
      <c r="S2691" s="13">
        <f t="shared" si="212"/>
        <v>42551.961689814809</v>
      </c>
      <c r="T2691" s="13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8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8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8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8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ROUND(E2754/L2754,2)</f>
        <v>39.29</v>
      </c>
      <c r="Q2754" s="8" t="s">
        <v>8320</v>
      </c>
      <c r="R2754" t="s">
        <v>8356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8" t="s">
        <v>8320</v>
      </c>
      <c r="R2755" t="s">
        <v>8356</v>
      </c>
      <c r="S2755" s="13">
        <f t="shared" si="217"/>
        <v>41117.900729166664</v>
      </c>
      <c r="T2755" s="13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8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8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8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8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8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8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ROUND(E2818/L2818,2)</f>
        <v>25.13</v>
      </c>
      <c r="Q2818" s="8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8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8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8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8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8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8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8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8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8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ROUND(E2882/L2882,2)</f>
        <v>96.55</v>
      </c>
      <c r="Q2882" s="8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si="226"/>
        <v>#DIV/0!</v>
      </c>
      <c r="Q2883" s="8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8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8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8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8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ROUND(E2946/L2946,2)</f>
        <v>100</v>
      </c>
      <c r="Q2946" s="8" t="s">
        <v>8315</v>
      </c>
      <c r="R2946" t="s">
        <v>8355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si="231"/>
        <v>#DIV/0!</v>
      </c>
      <c r="Q2947" s="8" t="s">
        <v>8315</v>
      </c>
      <c r="R2947" t="s">
        <v>8355</v>
      </c>
      <c r="S2947" s="13">
        <f t="shared" si="232"/>
        <v>42118.139583333337</v>
      </c>
      <c r="T2947" s="13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8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8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8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8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8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ROUND(E3010/L3010,2)</f>
        <v>116.73</v>
      </c>
      <c r="Q3010" s="8" t="s">
        <v>8315</v>
      </c>
      <c r="R3010" t="s">
        <v>8355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8" t="s">
        <v>8315</v>
      </c>
      <c r="R3011" t="s">
        <v>8355</v>
      </c>
      <c r="S3011" s="13">
        <f t="shared" si="237"/>
        <v>41939.569907407407</v>
      </c>
      <c r="T3011" s="13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8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8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8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ROUND(E3074/L3074,2)</f>
        <v>1</v>
      </c>
      <c r="Q3074" s="8" t="s">
        <v>8315</v>
      </c>
      <c r="R3074" t="s">
        <v>8355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8" t="s">
        <v>8315</v>
      </c>
      <c r="R3075" t="s">
        <v>8355</v>
      </c>
      <c r="S3075" s="13">
        <f t="shared" si="242"/>
        <v>42111.684027777781</v>
      </c>
      <c r="T3075" s="13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8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8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8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8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ROUND(E3138/L3138,2)</f>
        <v>29.05</v>
      </c>
      <c r="Q3138" s="8" t="s">
        <v>8315</v>
      </c>
      <c r="R3138" t="s">
        <v>8316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8" t="s">
        <v>8315</v>
      </c>
      <c r="R3139" t="s">
        <v>8316</v>
      </c>
      <c r="S3139" s="13">
        <f t="shared" si="247"/>
        <v>42807.885057870371</v>
      </c>
      <c r="T3139" s="13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8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8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8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8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8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ROUND(E3202/L3202,2)</f>
        <v>1</v>
      </c>
      <c r="Q3202" s="8" t="s">
        <v>8315</v>
      </c>
      <c r="R3202" t="s">
        <v>8357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8" t="s">
        <v>8315</v>
      </c>
      <c r="R3203" t="s">
        <v>8357</v>
      </c>
      <c r="S3203" s="13">
        <f t="shared" si="252"/>
        <v>41861.767094907409</v>
      </c>
      <c r="T3203" s="13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8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ROUND(E3266/L3266,2)</f>
        <v>52.55</v>
      </c>
      <c r="Q3266" s="8" t="s">
        <v>8315</v>
      </c>
      <c r="R3266" t="s">
        <v>8316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8" t="s">
        <v>8315</v>
      </c>
      <c r="R3267" t="s">
        <v>8316</v>
      </c>
      <c r="S3267" s="13">
        <f t="shared" si="257"/>
        <v>42311.711979166663</v>
      </c>
      <c r="T3267" s="13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ROUND(E3330/L3330,2)</f>
        <v>292.77999999999997</v>
      </c>
      <c r="Q3330" s="8" t="s">
        <v>8315</v>
      </c>
      <c r="R3330" t="s">
        <v>8316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8" t="s">
        <v>8315</v>
      </c>
      <c r="R3331" t="s">
        <v>8316</v>
      </c>
      <c r="S3331" s="13">
        <f t="shared" si="262"/>
        <v>41837.323009259257</v>
      </c>
      <c r="T3331" s="13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ROUND(E3394/L3394,2)</f>
        <v>41.67</v>
      </c>
      <c r="Q3394" s="8" t="s">
        <v>8315</v>
      </c>
      <c r="R3394" t="s">
        <v>8316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8" t="s">
        <v>8315</v>
      </c>
      <c r="R3395" t="s">
        <v>8316</v>
      </c>
      <c r="S3395" s="13">
        <f t="shared" si="267"/>
        <v>41923.921643518523</v>
      </c>
      <c r="T3395" s="13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ROUND(E3458/L3458,2)</f>
        <v>358.69</v>
      </c>
      <c r="Q3458" s="8" t="s">
        <v>8315</v>
      </c>
      <c r="R3458" t="s">
        <v>8316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8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ROUND(E3522/L3522,2)</f>
        <v>95.95</v>
      </c>
      <c r="Q3522" s="8" t="s">
        <v>8315</v>
      </c>
      <c r="R3522" t="s">
        <v>8316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8" t="s">
        <v>8315</v>
      </c>
      <c r="R3523" t="s">
        <v>8316</v>
      </c>
      <c r="S3523" s="13">
        <f t="shared" si="277"/>
        <v>41881.361342592594</v>
      </c>
      <c r="T3523" s="13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ROUND(E3586/L3586,2)</f>
        <v>30.94</v>
      </c>
      <c r="Q3586" s="8" t="s">
        <v>8315</v>
      </c>
      <c r="R3586" t="s">
        <v>8316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8" t="s">
        <v>8315</v>
      </c>
      <c r="R3587" t="s">
        <v>8316</v>
      </c>
      <c r="S3587" s="13">
        <f t="shared" si="282"/>
        <v>41964.716319444444</v>
      </c>
      <c r="T3587" s="13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8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8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8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ROUND(E3650/L3650,2)</f>
        <v>550.04</v>
      </c>
      <c r="Q3650" s="8" t="s">
        <v>8315</v>
      </c>
      <c r="R3650" t="s">
        <v>8316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8" t="s">
        <v>8315</v>
      </c>
      <c r="R3651" t="s">
        <v>8316</v>
      </c>
      <c r="S3651" s="13">
        <f t="shared" si="287"/>
        <v>41780.712893518517</v>
      </c>
      <c r="T3651" s="13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ROUND(E3714/L3714,2)</f>
        <v>110.87</v>
      </c>
      <c r="Q3714" s="8" t="s">
        <v>8315</v>
      </c>
      <c r="R3714" t="s">
        <v>8316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8" t="s">
        <v>8315</v>
      </c>
      <c r="R3715" t="s">
        <v>8316</v>
      </c>
      <c r="S3715" s="13">
        <f t="shared" si="292"/>
        <v>42505.738032407404</v>
      </c>
      <c r="T3715" s="13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8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8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8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8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ROUND(E3778/L3778,2)</f>
        <v>90.82</v>
      </c>
      <c r="Q3778" s="8" t="s">
        <v>8315</v>
      </c>
      <c r="R3778" t="s">
        <v>8357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8" t="s">
        <v>8315</v>
      </c>
      <c r="R3779" t="s">
        <v>8357</v>
      </c>
      <c r="S3779" s="13">
        <f t="shared" si="297"/>
        <v>41887.111354166671</v>
      </c>
      <c r="T3779" s="13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8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8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8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8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ROUND(E3842/L3842,2)</f>
        <v>21.67</v>
      </c>
      <c r="Q3842" s="8" t="s">
        <v>8315</v>
      </c>
      <c r="R3842" t="s">
        <v>8316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8" t="s">
        <v>8315</v>
      </c>
      <c r="R3843" t="s">
        <v>8316</v>
      </c>
      <c r="S3843" s="13">
        <f t="shared" si="302"/>
        <v>41780.785729166666</v>
      </c>
      <c r="T3843" s="13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8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8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8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8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8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8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8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8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8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8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1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8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8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ROUND(E3906/L3906,2)</f>
        <v>1.5</v>
      </c>
      <c r="Q3906" s="8" t="s">
        <v>8315</v>
      </c>
      <c r="R3906" t="s">
        <v>8316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8" t="s">
        <v>8315</v>
      </c>
      <c r="R3907" t="s">
        <v>8316</v>
      </c>
      <c r="S3907" s="13">
        <f t="shared" si="307"/>
        <v>42124.623877314814</v>
      </c>
      <c r="T3907" s="13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8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8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8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8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8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8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8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8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8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ROUND(E3970/L3970,2)</f>
        <v>47.91</v>
      </c>
      <c r="Q3970" s="8" t="s">
        <v>8315</v>
      </c>
      <c r="R3970" t="s">
        <v>8316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8" t="s">
        <v>8315</v>
      </c>
      <c r="R3971" t="s">
        <v>8316</v>
      </c>
      <c r="S3971" s="13">
        <f t="shared" si="312"/>
        <v>42601.854699074072</v>
      </c>
      <c r="T3971" s="13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8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8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8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8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8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8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8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8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ROUND(E4034/L4034,2)</f>
        <v>59</v>
      </c>
      <c r="Q4034" s="8" t="s">
        <v>8315</v>
      </c>
      <c r="R4034" t="s">
        <v>8316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8" t="s">
        <v>8315</v>
      </c>
      <c r="R4035" t="s">
        <v>8316</v>
      </c>
      <c r="S4035" s="13">
        <f t="shared" si="317"/>
        <v>42614.268796296295</v>
      </c>
      <c r="T4035" s="13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8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8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8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8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8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8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8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8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ROUND(E4098/L4098,2)</f>
        <v>80</v>
      </c>
      <c r="Q4098" s="8" t="s">
        <v>8315</v>
      </c>
      <c r="R4098" t="s">
        <v>8316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si="321"/>
        <v>#DIV/0!</v>
      </c>
      <c r="Q4099" s="8" t="s">
        <v>8315</v>
      </c>
      <c r="R4099" t="s">
        <v>8316</v>
      </c>
      <c r="S4099" s="13">
        <f t="shared" si="322"/>
        <v>42344.824502314819</v>
      </c>
      <c r="T4099" s="13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8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8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8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8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8" xr:uid="{CCED2232-FD9E-4A32-B00F-AE3B806C7EC0}"/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12E51-7984-4591-B512-15C1A018CD7B}">
  <dimension ref="A3:D16"/>
  <sheetViews>
    <sheetView tabSelected="1" topLeftCell="A7" workbookViewId="0">
      <selection activeCell="D11" sqref="D11"/>
    </sheetView>
  </sheetViews>
  <sheetFormatPr defaultRowHeight="15" x14ac:dyDescent="0.25"/>
  <cols>
    <col min="1" max="1" width="25.7109375" bestFit="1" customWidth="1"/>
    <col min="2" max="2" width="21.42578125" bestFit="1" customWidth="1"/>
    <col min="3" max="3" width="18" bestFit="1" customWidth="1"/>
    <col min="4" max="4" width="20.28515625" bestFit="1" customWidth="1"/>
  </cols>
  <sheetData>
    <row r="3" spans="1:4" x14ac:dyDescent="0.25">
      <c r="A3" s="9" t="s">
        <v>8364</v>
      </c>
      <c r="B3" s="19" t="s">
        <v>8399</v>
      </c>
      <c r="C3" s="19" t="s">
        <v>8400</v>
      </c>
      <c r="D3" s="19" t="s">
        <v>8401</v>
      </c>
    </row>
    <row r="4" spans="1:4" x14ac:dyDescent="0.25">
      <c r="A4" s="11" t="s">
        <v>8388</v>
      </c>
      <c r="B4" s="19">
        <v>0.75806451612903225</v>
      </c>
      <c r="C4" s="19">
        <v>0.24193548387096775</v>
      </c>
      <c r="D4" s="19">
        <v>0</v>
      </c>
    </row>
    <row r="5" spans="1:4" x14ac:dyDescent="0.25">
      <c r="A5" s="11" t="s">
        <v>8389</v>
      </c>
      <c r="B5" s="19">
        <v>0.72659176029962547</v>
      </c>
      <c r="C5" s="19">
        <v>0.27340823970037453</v>
      </c>
      <c r="D5" s="19">
        <v>0</v>
      </c>
    </row>
    <row r="6" spans="1:4" x14ac:dyDescent="0.25">
      <c r="A6" s="11" t="s">
        <v>8390</v>
      </c>
      <c r="B6" s="19">
        <v>0.55029585798816572</v>
      </c>
      <c r="C6" s="19">
        <v>0.44970414201183434</v>
      </c>
      <c r="D6" s="19">
        <v>0</v>
      </c>
    </row>
    <row r="7" spans="1:4" x14ac:dyDescent="0.25">
      <c r="A7" s="11" t="s">
        <v>8391</v>
      </c>
      <c r="B7" s="19">
        <v>0.54166666666666663</v>
      </c>
      <c r="C7" s="19">
        <v>0.45833333333333331</v>
      </c>
      <c r="D7" s="19">
        <v>0</v>
      </c>
    </row>
    <row r="8" spans="1:4" x14ac:dyDescent="0.25">
      <c r="A8" s="11" t="s">
        <v>8392</v>
      </c>
      <c r="B8" s="19">
        <v>0.5</v>
      </c>
      <c r="C8" s="19">
        <v>0.5</v>
      </c>
      <c r="D8" s="19">
        <v>0</v>
      </c>
    </row>
    <row r="9" spans="1:4" x14ac:dyDescent="0.25">
      <c r="A9" s="11" t="s">
        <v>8393</v>
      </c>
      <c r="B9" s="19">
        <v>0.45</v>
      </c>
      <c r="C9" s="19">
        <v>0.55000000000000004</v>
      </c>
      <c r="D9" s="19">
        <v>0</v>
      </c>
    </row>
    <row r="10" spans="1:4" x14ac:dyDescent="0.25">
      <c r="A10" s="11" t="s">
        <v>8394</v>
      </c>
      <c r="B10" s="19">
        <v>0.2</v>
      </c>
      <c r="C10" s="19">
        <v>0.8</v>
      </c>
      <c r="D10" s="19">
        <v>0</v>
      </c>
    </row>
    <row r="11" spans="1:4" x14ac:dyDescent="0.25">
      <c r="A11" s="11" t="s">
        <v>8395</v>
      </c>
      <c r="B11" s="19">
        <v>0.27272727272727271</v>
      </c>
      <c r="C11" s="19">
        <v>0.72727272727272729</v>
      </c>
      <c r="D11" s="19">
        <v>0</v>
      </c>
    </row>
    <row r="12" spans="1:4" x14ac:dyDescent="0.25">
      <c r="A12" s="11" t="s">
        <v>8396</v>
      </c>
      <c r="B12" s="19">
        <v>0.66666666666666663</v>
      </c>
      <c r="C12" s="19">
        <v>0.33333333333333331</v>
      </c>
      <c r="D12" s="19">
        <v>0</v>
      </c>
    </row>
    <row r="13" spans="1:4" x14ac:dyDescent="0.25">
      <c r="A13" s="11" t="s">
        <v>8397</v>
      </c>
      <c r="B13" s="19">
        <v>0.66666666666666663</v>
      </c>
      <c r="C13" s="19">
        <v>0.33333333333333331</v>
      </c>
      <c r="D13" s="19">
        <v>0</v>
      </c>
    </row>
    <row r="14" spans="1:4" x14ac:dyDescent="0.25">
      <c r="A14" s="11" t="s">
        <v>8398</v>
      </c>
      <c r="B14" s="19">
        <v>0</v>
      </c>
      <c r="C14" s="19">
        <v>1</v>
      </c>
      <c r="D14" s="19">
        <v>0</v>
      </c>
    </row>
    <row r="15" spans="1:4" x14ac:dyDescent="0.25">
      <c r="A15" s="11" t="s">
        <v>8402</v>
      </c>
      <c r="B15" s="19">
        <v>0.125</v>
      </c>
      <c r="C15" s="19">
        <v>0.875</v>
      </c>
      <c r="D15" s="19">
        <v>0</v>
      </c>
    </row>
    <row r="16" spans="1:4" x14ac:dyDescent="0.25">
      <c r="A16" s="11" t="s">
        <v>8361</v>
      </c>
      <c r="B16" s="19">
        <v>5.4576794071440968</v>
      </c>
      <c r="C16" s="19">
        <v>6.5423205928559032</v>
      </c>
      <c r="D16" s="19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C2E8A-9BEE-466C-9BE2-F2FAB4D2B7B8}">
  <sheetPr codeName="Sheet7"/>
  <dimension ref="A1:H13"/>
  <sheetViews>
    <sheetView topLeftCell="B1" workbookViewId="0">
      <selection activeCell="F26" sqref="F26"/>
    </sheetView>
  </sheetViews>
  <sheetFormatPr defaultRowHeight="15" x14ac:dyDescent="0.25"/>
  <cols>
    <col min="1" max="1" width="25.7109375" style="10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.5703125" style="19" bestFit="1" customWidth="1"/>
    <col min="8" max="8" width="19.85546875" style="19" bestFit="1" customWidth="1"/>
  </cols>
  <sheetData>
    <row r="1" spans="1:8" s="15" customFormat="1" x14ac:dyDescent="0.25">
      <c r="A1" s="18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s="10" t="s">
        <v>8388</v>
      </c>
      <c r="B2">
        <f>COUNTIFS(Kickstarter!D:D,"&lt;1000",Kickstarter!R:R,"plays", Kickstarter!F:F, "successful")</f>
        <v>141</v>
      </c>
      <c r="C2">
        <f>COUNTIFS(Kickstarter!D:D,"&lt;1000",Kickstarter!R:R,"plays", Kickstarter!F:F, "failed")</f>
        <v>45</v>
      </c>
      <c r="D2">
        <f>COUNTIFS(Kickstarter!D:D,"&lt;1000",Kickstarter!R:R,"plays", Kickstarter!F:F, "canceled")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s="10" t="s">
        <v>8389</v>
      </c>
      <c r="B3">
        <f>COUNTIFS(Kickstarter!D:D,"&gt;=1000",Kickstarter!D:D,"&lt;5000", Kickstarter!R:R,"plays", Kickstarter!F:F,"successful")</f>
        <v>388</v>
      </c>
      <c r="C3">
        <f>COUNTIFS(Kickstarter!D:D,"&gt;=1000",Kickstarter!D:D,"&lt;5000", Kickstarter!R:R,"plays", Kickstarter!F:F,"failed")</f>
        <v>146</v>
      </c>
      <c r="D3">
        <f>COUNTIFS(Kickstarter!D:D,"&gt;=1000",Kickstarter!D:D,"&lt;5000", Kickstarter!R:R,"plays", Kickstarter!F:F,"canceled")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s="10" t="s">
        <v>8390</v>
      </c>
      <c r="B4">
        <f>COUNTIFS(Kickstarter!D:D,"&gt;=5000",Kickstarter!D:D,"&lt;=9999", Kickstarter!R:R,"plays", Kickstarter!F:F,"successful")</f>
        <v>93</v>
      </c>
      <c r="C4">
        <f>COUNTIFS(Kickstarter!D:D,"&gt;=5000",Kickstarter!D:D,"&lt;=9999", Kickstarter!R:R,"plays", Kickstarter!F:F,"failed")</f>
        <v>76</v>
      </c>
      <c r="D4">
        <f>COUNTIFS(Kickstarter!D:D,"&gt;=5000",Kickstarter!D:D,"&lt;=9999", Kickstarter!R:R,"plays", Kickstarter!F:F,"canceled")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s="10" t="s">
        <v>8391</v>
      </c>
      <c r="B5">
        <f>COUNTIFS(Kickstarter!D:D,"&gt;=10000",Kickstarter!D:D,"&lt;14999", Kickstarter!R:R,"plays", Kickstarter!F:F,"successful")</f>
        <v>39</v>
      </c>
      <c r="C5">
        <f>COUNTIFS(Kickstarter!D:D,"&gt;=10000",Kickstarter!D:D,"&lt;14999", Kickstarter!R:R,"plays", Kickstarter!F:F,"failed")</f>
        <v>33</v>
      </c>
      <c r="D5">
        <f>COUNTIFS(Kickstarter!D:D,"&gt;=10000",Kickstarter!D:D,"&lt;14999", Kickstarter!R:R,"plays", Kickstarter!F:F,"canceled")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s="10" t="s">
        <v>8392</v>
      </c>
      <c r="B6">
        <f>COUNTIFS(Kickstarter!D:D,"&gt;=15000",Kickstarter!D:D,"&lt;=19999", Kickstarter!R:R,"plays", Kickstarter!F:F,"successful")</f>
        <v>12</v>
      </c>
      <c r="C6">
        <f>COUNTIFS(Kickstarter!D:D,"&gt;=15000",Kickstarter!D:D,"&lt;=19999", Kickstarter!R:R,"plays", Kickstarter!F:F,"failed")</f>
        <v>12</v>
      </c>
      <c r="D6">
        <f>COUNTIFS(Kickstarter!D:D,"&gt;=15000",Kickstarter!D:D,"&lt;=19999", Kickstarter!R:R,"plays", Kickstarter!F:F,"canceled")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s="10" t="s">
        <v>8393</v>
      </c>
      <c r="B7">
        <f>COUNTIFS(Kickstarter!D:D,"&gt;=20000",Kickstarter!D:D,"&lt;=24999", Kickstarter!R:R,"plays", Kickstarter!F:F,"successful")</f>
        <v>9</v>
      </c>
      <c r="C7">
        <f>COUNTIFS(Kickstarter!D:D,"&gt;=20000",Kickstarter!D:D,"&lt;=24999", Kickstarter!R:R,"plays", Kickstarter!F:F,"failed")</f>
        <v>11</v>
      </c>
      <c r="D7">
        <f>COUNTIFS(Kickstarter!D:D,"&gt;=20000",Kickstarter!D:D,"&lt;=24999", Kickstarter!R:R,"plays", Kickstarter!F:F,"canceled")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s="10" t="s">
        <v>8394</v>
      </c>
      <c r="B8">
        <f>COUNTIFS(Kickstarter!D:D,"&gt;=25000",Kickstarter!D:D,"&lt;=29999", Kickstarter!R:R,"plays", Kickstarter!F:F,"successful")</f>
        <v>1</v>
      </c>
      <c r="C8">
        <f>COUNTIFS(Kickstarter!D:D,"&gt;=25000",Kickstarter!D:D,"&lt;=29999", Kickstarter!R:R,"plays", Kickstarter!F:F,"failed")</f>
        <v>4</v>
      </c>
      <c r="D8">
        <f>COUNTIFS(Kickstarter!D:D,"&gt;=25000",Kickstarter!D:D,"&lt;=29999", Kickstarter!R:R,"plays", Kickstarter!F:F,"canceled")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s="10" t="s">
        <v>8395</v>
      </c>
      <c r="B9">
        <f>COUNTIFS(Kickstarter!D:D,"&gt;=30000",Kickstarter!D:D,"&lt;=34999", Kickstarter!R:R,"plays", Kickstarter!F:F,"successful")</f>
        <v>3</v>
      </c>
      <c r="C9">
        <f>COUNTIFS(Kickstarter!D:D,"&gt;=30000",Kickstarter!D:D,"&lt;=34999", Kickstarter!R:R,"plays", Kickstarter!F:F,"failed")</f>
        <v>8</v>
      </c>
      <c r="D9">
        <f>COUNTIFS(Kickstarter!D:D,"&gt;=30000",Kickstarter!D:D,"&lt;=34999", Kickstarter!R:R,"plays", Kickstarter!F:F,"canceled")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s="10" t="s">
        <v>8396</v>
      </c>
      <c r="B10">
        <f>COUNTIFS(Kickstarter!D:D,"&gt;=35000",Kickstarter!D:D,"&lt;=39999", Kickstarter!R:R,"plays", Kickstarter!F:F,"successful")</f>
        <v>4</v>
      </c>
      <c r="C10">
        <f>COUNTIFS(Kickstarter!D:D,"&gt;=35000",Kickstarter!D:D,"&lt;=39999", Kickstarter!R:R,"plays", Kickstarter!F:F,"failed")</f>
        <v>2</v>
      </c>
      <c r="D10">
        <f>COUNTIFS(Kickstarter!D:D,"&gt;=35000",Kickstarter!D:D,"&lt;=39999", Kickstarter!R:R,"plays", Kickstarter!F:F,"canceled")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s="10" t="s">
        <v>8397</v>
      </c>
      <c r="B11">
        <f>COUNTIFS(Kickstarter!D:D,"&gt;=40000",Kickstarter!D:D,"&lt;=44999", Kickstarter!R:R,"plays", Kickstarter!F:F,"successful")</f>
        <v>2</v>
      </c>
      <c r="C11">
        <f>COUNTIFS(Kickstarter!D:D,"&gt;=40000",Kickstarter!D:D,"&lt;=44999", Kickstarter!R:R,"plays", Kickstarter!F:F,"failed")</f>
        <v>1</v>
      </c>
      <c r="D11">
        <f>COUNTIFS(Kickstarter!D:D,"&gt;=40000",Kickstarter!D:D,"&lt;=44999", Kickstarter!R:R,"plays", Kickstarter!F:F,"canceled")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s="10" t="s">
        <v>8398</v>
      </c>
      <c r="B12">
        <f>COUNTIFS(Kickstarter!D:D,"&gt;=45000",Kickstarter!D:D,"&lt;=49999", Kickstarter!R:R,"plays", Kickstarter!F:F,"successful")</f>
        <v>0</v>
      </c>
      <c r="C12">
        <f>COUNTIFS(Kickstarter!D:D,"&gt;=45000",Kickstarter!D:D,"&lt;=49999", Kickstarter!R:R,"plays", Kickstarter!F:F,"failed")</f>
        <v>1</v>
      </c>
      <c r="D12">
        <f>COUNTIFS(Kickstarter!D:D,"&gt;=45000",Kickstarter!D:D,"&lt;=49999", Kickstarter!R:R,"plays", Kickstarter!F:F,"canceled")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s="10" t="s">
        <v>8402</v>
      </c>
      <c r="B13">
        <f>COUNTIFS(Kickstarter!D:D,"&gt;=50000",Kickstarter!R:R,"plays", Kickstarter!F:F, "successful")</f>
        <v>2</v>
      </c>
      <c r="C13">
        <f>COUNTIFS(Kickstarter!D:D,"&gt;=50000",Kickstarter!R:R,"plays", Kickstarter!F:F, "failed")</f>
        <v>14</v>
      </c>
      <c r="D13">
        <f>COUNTIFS(Kickstarter!D:D,"&gt;=50000",Kickstarter!R:R,"plays", Kickstarter!F:F, "canceled")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AE12B-E079-4064-9FAE-B06D337C8547}">
  <sheetPr codeName="Sheet8"/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8363</v>
      </c>
    </row>
    <row r="2" spans="1:6" x14ac:dyDescent="0.25">
      <c r="A2" s="9" t="s">
        <v>8358</v>
      </c>
      <c r="B2" t="s">
        <v>8363</v>
      </c>
    </row>
    <row r="4" spans="1:6" x14ac:dyDescent="0.25">
      <c r="A4" s="9" t="s">
        <v>8362</v>
      </c>
      <c r="B4" s="9" t="s">
        <v>8360</v>
      </c>
    </row>
    <row r="5" spans="1:6" x14ac:dyDescent="0.25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1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11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11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1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1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1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1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1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1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1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1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1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1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1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1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1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1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1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1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1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1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1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1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1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1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1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1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1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1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1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1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1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1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1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1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1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1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1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1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1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1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Kickstarter</vt:lpstr>
      <vt:lpstr>Sheet4</vt:lpstr>
      <vt:lpstr>Outcome Based on Goals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amyyo</cp:lastModifiedBy>
  <dcterms:created xsi:type="dcterms:W3CDTF">2017-04-20T15:17:24Z</dcterms:created>
  <dcterms:modified xsi:type="dcterms:W3CDTF">2021-01-30T03:16:40Z</dcterms:modified>
</cp:coreProperties>
</file>