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5_B&amp;J\2 B&amp;J GUESTHOUSE\4 Guesthouse_Official\7-Quotation\86_10 to 12 Pax Group Options\"/>
    </mc:Choice>
  </mc:AlternateContent>
  <xr:revisionPtr revIDLastSave="0" documentId="13_ncr:1_{7263E29C-97A3-4A52-B711-8EA180EB3F86}" xr6:coauthVersionLast="44" xr6:coauthVersionMax="44" xr10:uidLastSave="{00000000-0000-0000-0000-000000000000}"/>
  <bookViews>
    <workbookView xWindow="-28920" yWindow="-120" windowWidth="29040" windowHeight="16440" xr2:uid="{CBA62F4E-9F21-4FCE-AB76-205A233CCF9C}"/>
  </bookViews>
  <sheets>
    <sheet name="Budget Countryside" sheetId="3" r:id="rId1"/>
    <sheet name="All-In Countryside" sheetId="4" r:id="rId2"/>
    <sheet name="Budget _Countryside" sheetId="1" r:id="rId3"/>
    <sheet name="Budget_Countryside (march28 ed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9" i="3" l="1"/>
  <c r="D38" i="3"/>
  <c r="D37" i="3"/>
  <c r="T103" i="3"/>
  <c r="P103" i="3"/>
  <c r="L103" i="3"/>
  <c r="T90" i="3"/>
  <c r="L89" i="3"/>
  <c r="P89" i="3"/>
  <c r="T89" i="3"/>
  <c r="L80" i="3"/>
  <c r="P80" i="3"/>
  <c r="T80" i="3"/>
  <c r="T60" i="3"/>
  <c r="P60" i="3"/>
  <c r="L60" i="3"/>
  <c r="T58" i="3"/>
  <c r="T48" i="3"/>
  <c r="T73" i="3"/>
  <c r="T59" i="3"/>
  <c r="T49" i="3"/>
  <c r="S49" i="3" s="1"/>
  <c r="P58" i="3"/>
  <c r="P49" i="3"/>
  <c r="L49" i="3"/>
  <c r="P48" i="3"/>
  <c r="P73" i="3"/>
  <c r="P59" i="3"/>
  <c r="O49" i="3"/>
  <c r="R71" i="3"/>
  <c r="L73" i="3"/>
  <c r="L48" i="3"/>
  <c r="L58" i="3"/>
  <c r="L59" i="3"/>
  <c r="L85" i="3" l="1"/>
  <c r="T85" i="3"/>
  <c r="P85" i="3"/>
  <c r="P96" i="3" s="1"/>
  <c r="W57" i="3"/>
  <c r="E28" i="3" l="1"/>
  <c r="P90" i="3"/>
  <c r="D28" i="3" s="1"/>
  <c r="T96" i="3"/>
  <c r="P93" i="3"/>
  <c r="P94" i="3" s="1"/>
  <c r="L96" i="3"/>
  <c r="K49" i="3"/>
  <c r="E29" i="3" l="1"/>
  <c r="D29" i="3"/>
  <c r="P102" i="3"/>
  <c r="T93" i="3"/>
  <c r="T94" i="3" s="1"/>
  <c r="P97" i="3"/>
  <c r="P98" i="3" s="1"/>
  <c r="L90" i="3"/>
  <c r="D27" i="3" s="1"/>
  <c r="L93" i="3"/>
  <c r="L94" i="3" s="1"/>
  <c r="R85" i="3"/>
  <c r="E27" i="3"/>
  <c r="T102" i="3" l="1"/>
  <c r="T97" i="3"/>
  <c r="T98" i="3" s="1"/>
  <c r="L102" i="3"/>
  <c r="P101" i="3"/>
  <c r="L97" i="3"/>
  <c r="W27" i="3"/>
  <c r="T101" i="3" l="1"/>
  <c r="L101" i="3"/>
  <c r="L98" i="3"/>
  <c r="L119" i="2" l="1"/>
  <c r="L81" i="2"/>
  <c r="R82" i="2"/>
  <c r="L64" i="2"/>
  <c r="L91" i="2"/>
  <c r="L128" i="2"/>
  <c r="L66" i="2"/>
  <c r="L65" i="2"/>
  <c r="O97" i="2" l="1"/>
  <c r="Q133" i="2"/>
  <c r="Q132" i="2"/>
  <c r="L118" i="2"/>
  <c r="K98" i="2"/>
  <c r="L98" i="2" s="1"/>
  <c r="K97" i="2"/>
  <c r="L96" i="2"/>
  <c r="L83" i="2"/>
  <c r="K83" i="2"/>
  <c r="O81" i="2"/>
  <c r="R81" i="2" s="1"/>
  <c r="L75" i="2"/>
  <c r="Q63" i="2"/>
  <c r="L48" i="2"/>
  <c r="Q134" i="2" l="1"/>
  <c r="L140" i="2" s="1"/>
  <c r="K96" i="2"/>
  <c r="K48" i="2"/>
  <c r="O82" i="2"/>
  <c r="R84" i="2" s="1"/>
  <c r="L88" i="2" s="1"/>
  <c r="L98" i="1"/>
  <c r="L93" i="1"/>
  <c r="L84" i="1"/>
  <c r="L64" i="1"/>
  <c r="L133" i="2" l="1"/>
  <c r="L137" i="2" s="1"/>
  <c r="L121" i="1"/>
  <c r="O82" i="1"/>
  <c r="O83" i="1" s="1"/>
  <c r="R83" i="1" s="1"/>
  <c r="Q131" i="1"/>
  <c r="Q132" i="1"/>
  <c r="L76" i="1"/>
  <c r="K81" i="2" l="1"/>
  <c r="L144" i="2"/>
  <c r="L141" i="2"/>
  <c r="L142" i="2" s="1"/>
  <c r="Q133" i="1"/>
  <c r="L139" i="1" s="1"/>
  <c r="R82" i="1"/>
  <c r="R85" i="1"/>
  <c r="O133" i="2" l="1"/>
  <c r="L82" i="1"/>
  <c r="K82" i="1" s="1"/>
  <c r="Q137" i="2" l="1"/>
  <c r="L150" i="2"/>
  <c r="C33" i="2"/>
  <c r="L138" i="2"/>
  <c r="C34" i="2" s="1"/>
  <c r="L49" i="1"/>
  <c r="L90" i="1" s="1"/>
  <c r="L145" i="2" l="1"/>
  <c r="F34" i="2"/>
  <c r="F33" i="2"/>
  <c r="Q33" i="2" s="1"/>
  <c r="K49" i="1"/>
  <c r="Q64" i="1"/>
  <c r="L111" i="1"/>
  <c r="K99" i="1"/>
  <c r="K100" i="1"/>
  <c r="L100" i="1" s="1"/>
  <c r="L112" i="1" s="1"/>
  <c r="L132" i="1" s="1"/>
  <c r="L146" i="2" l="1"/>
  <c r="C42" i="2" s="1"/>
  <c r="C41" i="2"/>
  <c r="L149" i="2"/>
  <c r="Q145" i="2" s="1"/>
  <c r="K98" i="1"/>
  <c r="K84" i="1"/>
  <c r="O132" i="1" l="1"/>
  <c r="L136" i="1" l="1"/>
  <c r="L143" i="1" s="1"/>
  <c r="C34" i="1" l="1"/>
  <c r="L149" i="1"/>
  <c r="L137" i="1"/>
  <c r="C35" i="1" s="1"/>
  <c r="L140" i="1"/>
  <c r="F34" i="1" s="1"/>
  <c r="Q34" i="1" s="1"/>
  <c r="L141" i="1" l="1"/>
  <c r="F35" i="1" s="1"/>
  <c r="L144" i="1"/>
  <c r="L145" i="1" s="1"/>
  <c r="C42" i="1" s="1"/>
  <c r="Q136" i="1"/>
  <c r="L148" i="1" l="1"/>
  <c r="Q144" i="1" s="1"/>
  <c r="C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9" authorId="0" shapeId="0" xr:uid="{BC1D904F-CD7B-406D-A657-4303CE2490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7" authorId="0" shapeId="0" xr:uid="{A37D8CE5-D604-4E65-BBCA-1D69F08E12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2-8PAX = P1,900
8-10PAX = P2,000
10-15PAX = P2,500</t>
        </r>
      </text>
    </comment>
  </commentList>
</comments>
</file>

<file path=xl/sharedStrings.xml><?xml version="1.0" encoding="utf-8"?>
<sst xmlns="http://schemas.openxmlformats.org/spreadsheetml/2006/main" count="1081" uniqueCount="252">
  <si>
    <t>Billing Period:</t>
  </si>
  <si>
    <t>0409 Bantol St., Dampas District, Tagbilaran City, Bohol</t>
  </si>
  <si>
    <t xml:space="preserve">Room Accommodation ● Function Room ● Tour Assistance </t>
  </si>
  <si>
    <t xml:space="preserve"> </t>
  </si>
  <si>
    <r>
      <rPr>
        <b/>
        <sz val="11"/>
        <color theme="1"/>
        <rFont val="Arial"/>
        <family val="2"/>
      </rPr>
      <t>BUDGET PACKAGE:</t>
    </r>
    <r>
      <rPr>
        <sz val="11"/>
        <color theme="1"/>
        <rFont val="Arial"/>
        <family val="2"/>
      </rPr>
      <t xml:space="preserve"> </t>
    </r>
  </si>
  <si>
    <t>Great for flexible tours!</t>
  </si>
  <si>
    <t>PAX</t>
  </si>
  <si>
    <t>DAY 1</t>
  </si>
  <si>
    <t>DAY 1 EXCLUSIONS</t>
  </si>
  <si>
    <t>PER HEAD</t>
  </si>
  <si>
    <t>COSTING</t>
  </si>
  <si>
    <t>NOTES</t>
  </si>
  <si>
    <t>PICK UP FROM PANGLAO AIRPORT.</t>
  </si>
  <si>
    <t xml:space="preserve"> DAY 1 TOTAL COST</t>
  </si>
  <si>
    <t>DAY 2</t>
  </si>
  <si>
    <t>DAY 2 EXCLUSIONS:</t>
  </si>
  <si>
    <t>- Gas for Vehicle</t>
  </si>
  <si>
    <t xml:space="preserve">       We release with full tank.</t>
  </si>
  <si>
    <t xml:space="preserve">       Please return with full tank.</t>
  </si>
  <si>
    <t>- Entrance and Environmental Fees</t>
  </si>
  <si>
    <t>Vehicle Rental with Driver</t>
  </si>
  <si>
    <t>Itinerary in no particular order.</t>
  </si>
  <si>
    <t>● Chocolate Hills</t>
  </si>
  <si>
    <t>● Bilar Man Made Forest</t>
  </si>
  <si>
    <t>● Bohol Native Python and Wildlife Park @ Alburquerque</t>
  </si>
  <si>
    <t xml:space="preserve">● Mirror of the World / Bohollywood @ Sikatuna </t>
  </si>
  <si>
    <t>● Baclayon Church &amp; Balwarte</t>
  </si>
  <si>
    <t>● Blood Compact Shrine</t>
  </si>
  <si>
    <t>● Full tank vehicle at gas station before return.</t>
  </si>
  <si>
    <t xml:space="preserve"> DAY 2 TOTAL COST</t>
  </si>
  <si>
    <t>DAY 3</t>
  </si>
  <si>
    <t xml:space="preserve"> DAY 3 TOTAL COST</t>
  </si>
  <si>
    <t>✱</t>
  </si>
  <si>
    <t>Payment:</t>
  </si>
  <si>
    <t>TOTAL PACKAGE</t>
  </si>
  <si>
    <t xml:space="preserve">SECURITY BANK:   </t>
  </si>
  <si>
    <t>Front Office Operating Hours: 5:30 am to 10:00 pm</t>
  </si>
  <si>
    <t>Transfers must stricty have no stop overs.</t>
  </si>
  <si>
    <t>Thank you for reaching out to us for your Bohol trip. We hope that we can serve you on your special days.</t>
  </si>
  <si>
    <t>Should you have any concerns, please don't hesitate to contact us and we will be glad to assist you.</t>
  </si>
  <si>
    <t>Best Regards,</t>
  </si>
  <si>
    <t>JUDY ANNE JAMORA</t>
  </si>
  <si>
    <t>GUESTHOUSE MANAGER</t>
  </si>
  <si>
    <t>Viber/ CP# 0942.976.4512</t>
  </si>
  <si>
    <t>April 28, 2023</t>
  </si>
  <si>
    <t>APRIL 28, 2023 |  FRIDAY</t>
  </si>
  <si>
    <t>APRIL 29, 2023 |  SATURDAY</t>
  </si>
  <si>
    <t>APRIL 30, 2023 |  SUNDAY</t>
  </si>
  <si>
    <t>5:30PM. END OF TOUR. DEPART TO GUESTHOUSE</t>
  </si>
  <si>
    <t xml:space="preserve">             </t>
  </si>
  <si>
    <t>REMINDERS</t>
  </si>
  <si>
    <r>
      <rPr>
        <b/>
        <sz val="11"/>
        <color theme="1"/>
        <rFont val="Arial"/>
        <family val="2"/>
      </rPr>
      <t>GCASH</t>
    </r>
    <r>
      <rPr>
        <sz val="11"/>
        <color theme="1"/>
        <rFont val="Arial"/>
        <family val="2"/>
      </rPr>
      <t xml:space="preserve">:     </t>
    </r>
  </si>
  <si>
    <t>0956-956-0033 (JUDY ANNE JAMORA)</t>
  </si>
  <si>
    <t>ACCT NAME: B AND J GUESTHOUSE AND FUNCTIONS, INC.</t>
  </si>
  <si>
    <r>
      <t xml:space="preserve">    ✔ Opportunity for </t>
    </r>
    <r>
      <rPr>
        <b/>
        <sz val="11"/>
        <color theme="1"/>
        <rFont val="Arial"/>
        <family val="2"/>
      </rPr>
      <t>Discount</t>
    </r>
    <r>
      <rPr>
        <sz val="11"/>
        <color theme="1"/>
        <rFont val="Arial"/>
        <family val="2"/>
      </rPr>
      <t xml:space="preserve"> if FULL payment before check-in day.</t>
    </r>
  </si>
  <si>
    <t>two rooms as downpayment. Note that this is non-refundable.</t>
  </si>
  <si>
    <t>Upon arrival, we accept cash, gcash or bank transfer. No credit/debit cards please.</t>
  </si>
  <si>
    <t>2 Double Sized Beds</t>
  </si>
  <si>
    <t xml:space="preserve">✔ Wifi on-site, ✔ Hot/cold shower, </t>
  </si>
  <si>
    <t>✔ Air-conditioned room, ✔Mini Fridge, ✔LED TV</t>
  </si>
  <si>
    <t>Towel, Toiletries, and Drinking water</t>
  </si>
  <si>
    <t>● Butterfly Garden</t>
  </si>
  <si>
    <t>12:00NN. CHECK-OUT TIME AND</t>
  </si>
  <si>
    <t>Let us know what time you'd like to depart.</t>
  </si>
  <si>
    <t>Drop Off: Van with Driver and Gas</t>
  </si>
  <si>
    <t>Per Head. What Guests Saves (After Discount)</t>
  </si>
  <si>
    <t>Org. Fee. What we Get (After Discount)</t>
  </si>
  <si>
    <t>ACCT NUMBER: 00000 3451 6377</t>
  </si>
  <si>
    <t>Downpayment</t>
  </si>
  <si>
    <t>● Tarsier Conservation Area</t>
  </si>
  <si>
    <t>inclusions:</t>
  </si>
  <si>
    <t>5:30AM. WE WILL GIVE YOU A PACKED BREAKFAST</t>
  </si>
  <si>
    <t>Before your tour, we'll hand it over at the lobby.</t>
  </si>
  <si>
    <t>*No more lunch for driver</t>
  </si>
  <si>
    <t>● Island Hopping with Snorkeling</t>
  </si>
  <si>
    <t>Boat Rental</t>
  </si>
  <si>
    <t xml:space="preserve">     - With guide and snorkeling gear</t>
  </si>
  <si>
    <t>Snorkeling Gear + Env.Fee(Local tourist)</t>
  </si>
  <si>
    <t>P100 sa foreigner Virgin Island</t>
  </si>
  <si>
    <t>P30 sa Local</t>
  </si>
  <si>
    <t>*no snorkeling kay P100 for environmental</t>
  </si>
  <si>
    <t>● Panglao South Farm</t>
  </si>
  <si>
    <t>● Dauis Church and Watchtower</t>
  </si>
  <si>
    <t>● Hinagdanan Cave</t>
  </si>
  <si>
    <t>● Lunch @ Bohol Bee Farm (@ individual expense)</t>
  </si>
  <si>
    <t>● Snacks at Moadto Strip (@ individual expense)</t>
  </si>
  <si>
    <t>2D TOUR - 7 PAX</t>
  </si>
  <si>
    <t>5:40AM. DEPART FOR ISLAND HOPPING</t>
  </si>
  <si>
    <t xml:space="preserve">With Vehicle Rental + Driver. </t>
  </si>
  <si>
    <t>Van+Driver+Lunch (6am to 2pm)</t>
  </si>
  <si>
    <t>Extension 3 hours (2:00-5:00)</t>
  </si>
  <si>
    <t>● Extension of driver and vehicle has extra charge of P250/per hour.</t>
  </si>
  <si>
    <t>*New Rate is P775/head</t>
  </si>
  <si>
    <t>Van + Driver + Lunch (7am to 3pm)</t>
  </si>
  <si>
    <t>3 Hours Extension for Driver (3pm-6pm)</t>
  </si>
  <si>
    <r>
      <t xml:space="preserve">4:30 PM. END OF TOUR | </t>
    </r>
    <r>
      <rPr>
        <sz val="11"/>
        <color theme="1"/>
        <rFont val="Arial"/>
        <family val="2"/>
      </rPr>
      <t>Return to Guesthouse</t>
    </r>
  </si>
  <si>
    <t>ALLAN ALLARES</t>
  </si>
  <si>
    <t xml:space="preserve">    ✔ Trans-in from Airport to B&amp;J Guesthouse (April 28)</t>
  </si>
  <si>
    <t xml:space="preserve">    ✔ Free Welcome Drinks upon arrival (April 28)</t>
  </si>
  <si>
    <t xml:space="preserve">    ✔ 2 Nights Accommodation for 7 Pax (Check-in: April 28, Check-out: April 30)</t>
  </si>
  <si>
    <t xml:space="preserve">    ✔ 2 Days Tour | Vehicle Rental with Driver (April 28 and 29)</t>
  </si>
  <si>
    <t xml:space="preserve">    ✔ Lunch at Loboc River Cruise: Day 1 (April 28)</t>
  </si>
  <si>
    <t xml:space="preserve">    ✔ Trans-out from B&amp;J Guesthouse to Panglao (April 30)</t>
  </si>
  <si>
    <t>● As noted, your ETA is 7:00 AM</t>
  </si>
  <si>
    <t xml:space="preserve">   Please let us know if there will be any changes or delays.</t>
  </si>
  <si>
    <t>- Breakfast, Dinner, and Snacks</t>
  </si>
  <si>
    <t>1 Double + 1 Single Sized Bed</t>
  </si>
  <si>
    <t xml:space="preserve">   Store your luggage at our front desk.</t>
  </si>
  <si>
    <t xml:space="preserve">  Bed Type: </t>
  </si>
  <si>
    <t xml:space="preserve">  Inclusions: </t>
  </si>
  <si>
    <t xml:space="preserve">  Room Amenities: </t>
  </si>
  <si>
    <t xml:space="preserve">   Refresh with your Welcome Drinks at our Dining Area.</t>
  </si>
  <si>
    <r>
      <rPr>
        <b/>
        <sz val="11"/>
        <color theme="1"/>
        <rFont val="Arial"/>
        <family val="2"/>
      </rPr>
      <t>Note:</t>
    </r>
    <r>
      <rPr>
        <sz val="11"/>
        <color theme="1"/>
        <rFont val="Arial"/>
        <family val="2"/>
      </rPr>
      <t xml:space="preserve"> Since check-in is still at 2pm, you may check-in after your tour.</t>
    </r>
  </si>
  <si>
    <r>
      <t xml:space="preserve">● 8:00AM. DEPART FOR </t>
    </r>
    <r>
      <rPr>
        <b/>
        <sz val="11"/>
        <color rgb="FF00B050"/>
        <rFont val="Arial"/>
        <family val="2"/>
      </rPr>
      <t>BOHOL COUNTRYSIDE TOUR</t>
    </r>
    <r>
      <rPr>
        <b/>
        <sz val="11"/>
        <color theme="1"/>
        <rFont val="Arial"/>
        <family val="2"/>
      </rPr>
      <t>.</t>
    </r>
  </si>
  <si>
    <t>2 Seniors, 3 Adults, 2 Children (7 and 9 yrs. Old)</t>
  </si>
  <si>
    <t xml:space="preserve">● Loboc River Cruise &amp; Lunch Buffet @ Floating Restaurant. </t>
  </si>
  <si>
    <t>Good for 2 Adults + 3 Seniors</t>
  </si>
  <si>
    <t>Stay in 2 Rooms for 2 Nights</t>
  </si>
  <si>
    <t>● 1 Deluxe Room. Good for 3 Pax. (1st Flr.)</t>
  </si>
  <si>
    <t>● 1 Family Room. Good for 4 Pax. (2nd Flr.)</t>
  </si>
  <si>
    <t>Dear Sir Allan,</t>
  </si>
  <si>
    <t xml:space="preserve"> PANGLAO TOUR</t>
  </si>
  <si>
    <t>- Lunch, Dinner, and Snacks</t>
  </si>
  <si>
    <t>DAY 3 EXCLUSIONS:</t>
  </si>
  <si>
    <t xml:space="preserve">                TRANSFER TO PANGLAO</t>
  </si>
  <si>
    <t>50% Deluxe</t>
  </si>
  <si>
    <t>50% Family</t>
  </si>
  <si>
    <r>
      <t xml:space="preserve">As a reservation, we require at least </t>
    </r>
    <r>
      <rPr>
        <b/>
        <sz val="11"/>
        <color theme="1"/>
        <rFont val="Arial"/>
        <family val="2"/>
      </rPr>
      <t>50% of the first night stay (P1,896)</t>
    </r>
    <r>
      <rPr>
        <sz val="11"/>
        <color theme="1"/>
        <rFont val="Arial"/>
        <family val="2"/>
      </rPr>
      <t xml:space="preserve"> for the</t>
    </r>
  </si>
  <si>
    <t>Deluxe where we'll put the 2 seniors</t>
  </si>
  <si>
    <t>Per head (Adult)</t>
  </si>
  <si>
    <t>per head (Senior)</t>
  </si>
  <si>
    <t>1pax</t>
  </si>
  <si>
    <t>2pax</t>
  </si>
  <si>
    <t>Rm 102 - 2 Nights (With 2 Seniors Discount)</t>
  </si>
  <si>
    <r>
      <t xml:space="preserve">In line with this, we have noted your </t>
    </r>
    <r>
      <rPr>
        <u/>
        <sz val="11"/>
        <color theme="1"/>
        <rFont val="Arial"/>
        <family val="2"/>
      </rPr>
      <t>downpayment of P 1,896</t>
    </r>
    <r>
      <rPr>
        <sz val="11"/>
        <color theme="1"/>
        <rFont val="Arial"/>
        <family val="2"/>
      </rPr>
      <t xml:space="preserve"> last March 22, 2023. </t>
    </r>
  </si>
  <si>
    <t>Packed Bfast for 7 Guests</t>
  </si>
  <si>
    <t>With Boat Rental + Entrance Fees. Good for 7 Guests.</t>
  </si>
  <si>
    <r>
      <t xml:space="preserve">So now, your </t>
    </r>
    <r>
      <rPr>
        <b/>
        <sz val="11"/>
        <rFont val="Arial"/>
        <family val="2"/>
      </rPr>
      <t xml:space="preserve">Current Balance is </t>
    </r>
    <r>
      <rPr>
        <b/>
        <u val="double"/>
        <sz val="11"/>
        <rFont val="Arial"/>
        <family val="2"/>
      </rPr>
      <t>P 3,544.75 per head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for the following inclusions:</t>
    </r>
  </si>
  <si>
    <r>
      <t xml:space="preserve">                 This is to offer you and your group of</t>
    </r>
    <r>
      <rPr>
        <b/>
        <sz val="11"/>
        <color theme="1"/>
        <rFont val="Arial"/>
        <family val="2"/>
      </rPr>
      <t xml:space="preserve"> 7 pax </t>
    </r>
    <r>
      <rPr>
        <sz val="11"/>
        <color theme="1"/>
        <rFont val="Arial"/>
        <family val="2"/>
      </rPr>
      <t>the amount of …Three thousand eight hundred</t>
    </r>
  </si>
  <si>
    <r>
      <t xml:space="preserve">fifteen pesos and sixty one centavos </t>
    </r>
    <r>
      <rPr>
        <sz val="11"/>
        <rFont val="Arial"/>
        <family val="2"/>
      </rPr>
      <t>(P3,815.61) per head</t>
    </r>
    <r>
      <rPr>
        <b/>
        <sz val="11"/>
        <color theme="9" tint="-0.249977111117893"/>
        <rFont val="Arial"/>
        <family val="2"/>
      </rPr>
      <t xml:space="preserve"> </t>
    </r>
    <r>
      <rPr>
        <sz val="11"/>
        <color theme="1"/>
        <rFont val="Arial"/>
        <family val="2"/>
      </rPr>
      <t xml:space="preserve">for your </t>
    </r>
    <r>
      <rPr>
        <b/>
        <sz val="11"/>
        <color theme="1"/>
        <rFont val="Arial"/>
        <family val="2"/>
      </rPr>
      <t>Budget Package</t>
    </r>
    <r>
      <rPr>
        <sz val="11"/>
        <color theme="1"/>
        <rFont val="Arial"/>
        <family val="2"/>
      </rPr>
      <t xml:space="preserve"> with the following</t>
    </r>
  </si>
  <si>
    <t>Total Package</t>
  </si>
  <si>
    <t>Per Head</t>
  </si>
  <si>
    <t>CURRENT BALANCE:</t>
  </si>
  <si>
    <t xml:space="preserve">In line with this, we have noted your </t>
  </si>
  <si>
    <t xml:space="preserve">downpayment of P 1,896 last March 22, 2023. </t>
  </si>
  <si>
    <t>0.018% Discount</t>
  </si>
  <si>
    <r>
      <t>BALANCE with DISCOUNT</t>
    </r>
    <r>
      <rPr>
        <sz val="11"/>
        <color theme="1"/>
        <rFont val="Arial"/>
        <family val="2"/>
      </rPr>
      <t xml:space="preserve"> (If Full Pay before check-in day)</t>
    </r>
  </si>
  <si>
    <t>✿❤☀</t>
  </si>
  <si>
    <r>
      <rPr>
        <b/>
        <sz val="11"/>
        <color theme="1"/>
        <rFont val="Arial"/>
        <family val="2"/>
      </rPr>
      <t>❤</t>
    </r>
    <r>
      <rPr>
        <sz val="11"/>
        <color theme="1"/>
        <rFont val="Arial"/>
        <family val="2"/>
      </rPr>
      <t xml:space="preserve"> We also offer Discount for guests who can provide FULL payment before check-in day.</t>
    </r>
  </si>
  <si>
    <t>Thank you for reaching out to us for your Bohol trip. We would like to offer your group of 7 Pax</t>
  </si>
  <si>
    <t>the amount of . . . Three thousand eight hundred fifteen pesos and sixty one centavos (P 3,815.61) per head</t>
  </si>
  <si>
    <t>BUDGET PACKAGE: SCHEDULE AND INCLUSIONS</t>
  </si>
  <si>
    <t>7 Pax - Tour Quotation | Classic Bohol Countryside Tour + Island Hopping + Panglao Tour</t>
  </si>
  <si>
    <r>
      <t xml:space="preserve">for your </t>
    </r>
    <r>
      <rPr>
        <b/>
        <sz val="11"/>
        <color theme="1"/>
        <rFont val="Arial"/>
        <family val="2"/>
      </rPr>
      <t>2-Days Budget Tour Pacakge (Countryside tour + Island hopping + Panglao tour)</t>
    </r>
    <r>
      <rPr>
        <sz val="11"/>
        <color theme="1"/>
        <rFont val="Arial"/>
        <family val="2"/>
      </rPr>
      <t>.</t>
    </r>
  </si>
  <si>
    <t>Packed Breakfast on Day 2 (April 29)</t>
  </si>
  <si>
    <t>Boat and Fees on Day 2 (April 29)</t>
  </si>
  <si>
    <t xml:space="preserve">    ✔ Island Hopping:</t>
  </si>
  <si>
    <t>Rm 206 - 2 Nights</t>
  </si>
  <si>
    <t>Note: Kids' rate depends on height. So for the kids, pleae pay on-site.</t>
  </si>
  <si>
    <t>CHECK-IN TIME @ GUESTHOUSE</t>
  </si>
  <si>
    <t>6:00PM. EXPECTED ARRIVAL @ GUESTHOUSE</t>
  </si>
  <si>
    <t>● 7:30AM. ARRIVE AT GUESTHOUSE TO REGISTER.</t>
  </si>
  <si>
    <t xml:space="preserve">- For Panglao Tour, </t>
  </si>
  <si>
    <t xml:space="preserve"> entrance fees not included</t>
  </si>
  <si>
    <t>For the entrance fees, please pay on-site.</t>
  </si>
  <si>
    <t xml:space="preserve">Breakfast, Lunch, Dinner, </t>
  </si>
  <si>
    <t>and Snacks</t>
  </si>
  <si>
    <t>Organizing Fee (0.04% of Total)</t>
  </si>
  <si>
    <t>Good for 2 Adults + 2 Seniors + 1 PWD</t>
  </si>
  <si>
    <t>Boat Rental for 3 Adults + 1 Child</t>
  </si>
  <si>
    <t>Note: Children below 3yrs. old are considered free.</t>
  </si>
  <si>
    <t>● Island Hopping</t>
  </si>
  <si>
    <t xml:space="preserve">     - Dolphin Watching</t>
  </si>
  <si>
    <t xml:space="preserve">     - Balicasag Island</t>
  </si>
  <si>
    <t xml:space="preserve">     -  Virgin Island</t>
  </si>
  <si>
    <t xml:space="preserve">Included: </t>
  </si>
  <si>
    <t>✓</t>
  </si>
  <si>
    <t>2 Adults. Loboc will ask for P800</t>
  </si>
  <si>
    <t>2 Seniors. Loboc will ask for P600</t>
  </si>
  <si>
    <t>1 PWD. Loboc will ask for P600</t>
  </si>
  <si>
    <t>2 Seniors, 3 Adults, 2 Children (7 and 8 yrs. Old)</t>
  </si>
  <si>
    <r>
      <t xml:space="preserve">Good for </t>
    </r>
    <r>
      <rPr>
        <b/>
        <sz val="11"/>
        <color theme="1"/>
        <rFont val="Arial"/>
        <family val="2"/>
      </rPr>
      <t>3 Adults + 1 Child</t>
    </r>
    <r>
      <rPr>
        <sz val="11"/>
        <color theme="1"/>
        <rFont val="Arial"/>
        <family val="2"/>
      </rPr>
      <t xml:space="preserve"> (8yr.old or 7yr.old)</t>
    </r>
  </si>
  <si>
    <t>Rm 102 - 2 Nights (With 2 Seniors + 1 PWD Discount)</t>
  </si>
  <si>
    <t>0pax</t>
  </si>
  <si>
    <t>3pax (2 Seniors + 1 PWD)</t>
  </si>
  <si>
    <r>
      <t xml:space="preserve">eight centavos  </t>
    </r>
    <r>
      <rPr>
        <b/>
        <sz val="11"/>
        <color theme="1"/>
        <rFont val="Arial"/>
        <family val="2"/>
      </rPr>
      <t>(P 3,475.98) per head</t>
    </r>
    <r>
      <rPr>
        <sz val="11"/>
        <color theme="1"/>
        <rFont val="Arial"/>
        <family val="2"/>
      </rPr>
      <t xml:space="preserve"> for your </t>
    </r>
    <r>
      <rPr>
        <b/>
        <sz val="11"/>
        <color theme="1"/>
        <rFont val="Arial"/>
        <family val="2"/>
      </rPr>
      <t>2-Days Budget Tour Package.</t>
    </r>
  </si>
  <si>
    <r>
      <rPr>
        <b/>
        <sz val="11"/>
        <color theme="1"/>
        <rFont val="Arial"/>
        <family val="2"/>
      </rPr>
      <t>2 Seniors , 1 PWD, and 2 Kids</t>
    </r>
    <r>
      <rPr>
        <sz val="11"/>
        <color theme="1"/>
        <rFont val="Arial"/>
        <family val="2"/>
      </rPr>
      <t xml:space="preserve">)  the amount of . . . Three thousand four hundred seventy five pesos and ninety </t>
    </r>
  </si>
  <si>
    <r>
      <t xml:space="preserve">      Thank you for reaching out to us for your Bohol trip. We would like to offer your group of</t>
    </r>
    <r>
      <rPr>
        <b/>
        <sz val="11"/>
        <color theme="1"/>
        <rFont val="Arial"/>
        <family val="2"/>
      </rPr>
      <t xml:space="preserve"> 7 Pax</t>
    </r>
    <r>
      <rPr>
        <sz val="11"/>
        <color theme="1"/>
        <rFont val="Arial"/>
        <family val="2"/>
      </rPr>
      <t xml:space="preserve"> (</t>
    </r>
    <r>
      <rPr>
        <b/>
        <sz val="11"/>
        <color theme="1"/>
        <rFont val="Arial"/>
        <family val="2"/>
      </rPr>
      <t xml:space="preserve">2 Adults, </t>
    </r>
  </si>
  <si>
    <r>
      <rPr>
        <b/>
        <sz val="11"/>
        <color rgb="FFFF0000"/>
        <rFont val="Arial"/>
        <family val="2"/>
      </rPr>
      <t>❤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Want a Discount?</t>
    </r>
    <r>
      <rPr>
        <sz val="11"/>
        <rFont val="Arial"/>
        <family val="2"/>
      </rPr>
      <t xml:space="preserve"> Provide FULL payment before check-in day.</t>
    </r>
  </si>
  <si>
    <t xml:space="preserve">✔ With Vehicle Rental + Driver. </t>
  </si>
  <si>
    <t>✔ With Boat Rental + Entrance Fees.</t>
  </si>
  <si>
    <r>
      <t xml:space="preserve">     </t>
    </r>
    <r>
      <rPr>
        <b/>
        <sz val="11"/>
        <color theme="1"/>
        <rFont val="Arial"/>
        <family val="2"/>
      </rPr>
      <t xml:space="preserve">✔ </t>
    </r>
    <r>
      <rPr>
        <sz val="11"/>
        <color theme="1"/>
        <rFont val="Arial"/>
        <family val="2"/>
      </rPr>
      <t>Guide and snorkeling gear</t>
    </r>
  </si>
  <si>
    <t xml:space="preserve">     ✔ Environmental Fees</t>
  </si>
  <si>
    <t xml:space="preserve">     ✔ Entrance Fees to Island Hopping</t>
  </si>
  <si>
    <r>
      <t xml:space="preserve">      In your case, if you'd like to avail discount…...look below to see your</t>
    </r>
    <r>
      <rPr>
        <b/>
        <sz val="12"/>
        <rFont val="Arial"/>
        <family val="2"/>
      </rPr>
      <t xml:space="preserve"> Discounted Balance</t>
    </r>
  </si>
  <si>
    <t>DOROTHY EVARDONE</t>
  </si>
  <si>
    <t>May 14, 2023</t>
  </si>
  <si>
    <t xml:space="preserve">    ✔ 1 Day Tour | Vehicle Rental with Driver (May 14)</t>
  </si>
  <si>
    <t>Dear Ma'am Dorothy,</t>
  </si>
  <si>
    <t>MAY 14, 2023 |  SUNDAY</t>
  </si>
  <si>
    <t>6:30AM. START WITH A FULL-BREAKFAST</t>
  </si>
  <si>
    <t>Serving you a plated, Filipino Breakfast at our Dining Area.</t>
  </si>
  <si>
    <r>
      <t xml:space="preserve">7:00AM. DEPART FOR </t>
    </r>
    <r>
      <rPr>
        <b/>
        <sz val="11"/>
        <color rgb="FF00B050"/>
        <rFont val="Arial"/>
        <family val="2"/>
      </rPr>
      <t>BOHOL COUNTRYSIDE TOUR</t>
    </r>
    <r>
      <rPr>
        <b/>
        <sz val="11"/>
        <color theme="1"/>
        <rFont val="Arial"/>
        <family val="2"/>
      </rPr>
      <t>.</t>
    </r>
  </si>
  <si>
    <t>1D TOUR - 10 PAX</t>
  </si>
  <si>
    <t>5 Adults. Loboc will ask for P800</t>
  </si>
  <si>
    <t>4 Seniors. Loboc will ask for P600</t>
  </si>
  <si>
    <t>Breakfast for 10 Pax</t>
  </si>
  <si>
    <t xml:space="preserve">● Mirror of the World  @ Sikatuna </t>
  </si>
  <si>
    <t>● ATV Ride</t>
  </si>
  <si>
    <t>● Loboc Adventure Park</t>
  </si>
  <si>
    <t>● Chocolate Hills Adventure Park</t>
  </si>
  <si>
    <t>Tour Day TOTAL</t>
  </si>
  <si>
    <t>5:30PM. END OF TOUR. DRIVE TO DINNER</t>
  </si>
  <si>
    <t xml:space="preserve">● Driver can take you the nearest restaurant. </t>
  </si>
  <si>
    <t>Optional Tour Spots:</t>
  </si>
  <si>
    <t>5 Hours Extension for Driver (3pm-8pm)</t>
  </si>
  <si>
    <t>7:30PM. RETURN TO GUESTHOUSE</t>
  </si>
  <si>
    <t>8:00PM. EXPECTED ARRIVAL @ GUESTHOUSE</t>
  </si>
  <si>
    <t>Driver gets 300 for 5 hrs Extension</t>
  </si>
  <si>
    <t>Discounted Package</t>
  </si>
  <si>
    <t>1D TOUR - 11 PAX</t>
  </si>
  <si>
    <t>5 Adults + 4 Seniors + 1 Kid</t>
  </si>
  <si>
    <t>6 Adults + 4 Seniors + 1 Kid</t>
  </si>
  <si>
    <t>Breakfast for 11 Pax</t>
  </si>
  <si>
    <t>Van + Driver + Lunch + Dinner (7am to 3pm)</t>
  </si>
  <si>
    <t>6 Adults. Loboc will ask for P800</t>
  </si>
  <si>
    <t>1D TOUR - 12 PAX</t>
  </si>
  <si>
    <t>7 Adults + 4 Seniors + 1 Kid</t>
  </si>
  <si>
    <t>Breakfast for 12 Pax</t>
  </si>
  <si>
    <t>7 Adults. Loboc will ask for P800</t>
  </si>
  <si>
    <r>
      <rPr>
        <b/>
        <sz val="11"/>
        <color theme="1"/>
        <rFont val="Arial"/>
        <family val="2"/>
      </rPr>
      <t>10 Pax</t>
    </r>
    <r>
      <rPr>
        <sz val="11"/>
        <color theme="1"/>
        <rFont val="Arial"/>
        <family val="2"/>
      </rPr>
      <t xml:space="preserve"> (5 Adults + 4 Seniors + 1 Kid)</t>
    </r>
  </si>
  <si>
    <r>
      <rPr>
        <b/>
        <sz val="11"/>
        <color theme="1"/>
        <rFont val="Arial"/>
        <family val="2"/>
      </rPr>
      <t>11 Pax</t>
    </r>
    <r>
      <rPr>
        <sz val="11"/>
        <color theme="1"/>
        <rFont val="Arial"/>
        <family val="2"/>
      </rPr>
      <t xml:space="preserve"> (6 Adults + 4 Seniors + 1 Kid)</t>
    </r>
  </si>
  <si>
    <r>
      <rPr>
        <b/>
        <sz val="11"/>
        <color theme="1"/>
        <rFont val="Arial"/>
        <family val="2"/>
      </rPr>
      <t>12 Pax</t>
    </r>
    <r>
      <rPr>
        <sz val="11"/>
        <color theme="1"/>
        <rFont val="Arial"/>
        <family val="2"/>
      </rPr>
      <t xml:space="preserve"> (7 Adults + 4 Seniors + 1 Kid)</t>
    </r>
  </si>
  <si>
    <t>1 Kid (11yrs old is Adult Rate)</t>
  </si>
  <si>
    <t>0.017% Discount</t>
  </si>
  <si>
    <t xml:space="preserve">    Or if you have any restaurant suggestions, </t>
  </si>
  <si>
    <t xml:space="preserve">    let the driver know.</t>
  </si>
  <si>
    <t>● Please full tank vehicle at gas station before return.</t>
  </si>
  <si>
    <t xml:space="preserve">      Good for 5 Adults + 4 Seniors + 1 Kid (11yrs old)</t>
  </si>
  <si>
    <t xml:space="preserve">    ✔ Breakfast at Guesthouse, Dining Area (May 14)</t>
  </si>
  <si>
    <t>EXCLUSIONS</t>
  </si>
  <si>
    <t>- Dinner and Snacks</t>
  </si>
  <si>
    <t>10 Pax - Tour Quotation | Classic Bohol Countryside Tour</t>
  </si>
  <si>
    <r>
      <t xml:space="preserve">      Thank you for reaching out to us for your Bohol trip. We would like to offer your group of</t>
    </r>
    <r>
      <rPr>
        <b/>
        <sz val="11"/>
        <color theme="1"/>
        <rFont val="Arial"/>
        <family val="2"/>
      </rPr>
      <t xml:space="preserve"> 10 Pax</t>
    </r>
    <r>
      <rPr>
        <sz val="11"/>
        <color theme="1"/>
        <rFont val="Arial"/>
        <family val="2"/>
      </rPr>
      <t xml:space="preserve"> (</t>
    </r>
    <r>
      <rPr>
        <b/>
        <sz val="11"/>
        <color theme="1"/>
        <rFont val="Arial"/>
        <family val="2"/>
      </rPr>
      <t xml:space="preserve">5 Adults, </t>
    </r>
  </si>
  <si>
    <r>
      <rPr>
        <b/>
        <sz val="11"/>
        <color theme="1"/>
        <rFont val="Arial"/>
        <family val="2"/>
      </rPr>
      <t>4 Seniors , and 1 Kid</t>
    </r>
    <r>
      <rPr>
        <sz val="11"/>
        <color theme="1"/>
        <rFont val="Arial"/>
        <family val="2"/>
      </rPr>
      <t>)  the amount of . . . One thousand three hundred ninety pesos and fourty eight centavos</t>
    </r>
  </si>
  <si>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>(P 1,390.48) per head</t>
    </r>
    <r>
      <rPr>
        <sz val="11"/>
        <color theme="1"/>
        <rFont val="Arial"/>
        <family val="2"/>
      </rPr>
      <t xml:space="preserve"> for your </t>
    </r>
    <r>
      <rPr>
        <b/>
        <sz val="11"/>
        <color theme="1"/>
        <rFont val="Arial"/>
        <family val="2"/>
      </rPr>
      <t>1-Day Budget Tour Package.</t>
    </r>
  </si>
  <si>
    <t>● Loboc River Cruise &amp; Lunch Buffet. (Included in Package)</t>
  </si>
  <si>
    <t>● Extension of driver and vehicle has extra charge.</t>
  </si>
  <si>
    <t xml:space="preserve">     Add P250/per hour</t>
  </si>
  <si>
    <t xml:space="preserve">    ✔ Lunch at Loboc River Cruise (May 14)</t>
  </si>
  <si>
    <r>
      <rPr>
        <b/>
        <sz val="11"/>
        <color rgb="FFFF0000"/>
        <rFont val="Arial"/>
        <family val="2"/>
      </rPr>
      <t>❤</t>
    </r>
    <r>
      <rPr>
        <sz val="11"/>
        <color rgb="FFFF0000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Want a Discount?</t>
    </r>
    <r>
      <rPr>
        <sz val="11"/>
        <rFont val="Arial"/>
        <family val="2"/>
      </rPr>
      <t xml:space="preserve"> Provide FULL payment before check-in day. </t>
    </r>
  </si>
  <si>
    <r>
      <t xml:space="preserve">      Take a look at what your </t>
    </r>
    <r>
      <rPr>
        <b/>
        <sz val="11.4"/>
        <rFont val="Arial"/>
        <family val="2"/>
      </rPr>
      <t xml:space="preserve">Discounted 1-Day Bohol Tour Package </t>
    </r>
    <r>
      <rPr>
        <sz val="11.4"/>
        <rFont val="Arial"/>
        <family val="2"/>
      </rPr>
      <t xml:space="preserve">will look like .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</si>
</sst>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₱&quot;#,##0.00;\-&quot;₱&quot;#,##0.00"/>
    <numFmt numFmtId="43" formatCode="_-* #,##0.00_-;\-* #,##0.00_-;_-* &quot;-&quot;??_-;_-@_-"/>
    <numFmt numFmtId="164" formatCode="&quot;₱&quot;#,##0.00"/>
    <numFmt numFmtId="165" formatCode="[$₱-3409]#,##0.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1"/>
      <name val="Segoe UI Symbol"/>
      <family val="2"/>
    </font>
    <font>
      <i/>
      <sz val="9"/>
      <color theme="1"/>
      <name val="Arial"/>
      <family val="2"/>
    </font>
    <font>
      <b/>
      <sz val="12"/>
      <color theme="1"/>
      <name val="Arial"/>
      <family val="2"/>
    </font>
    <font>
      <b/>
      <i/>
      <sz val="10"/>
      <color theme="1" tint="0.249977111117893"/>
      <name val="Arial"/>
      <family val="2"/>
    </font>
    <font>
      <i/>
      <sz val="10"/>
      <color theme="1" tint="0.249977111117893"/>
      <name val="Arial"/>
      <family val="2"/>
    </font>
    <font>
      <b/>
      <sz val="11"/>
      <color theme="0"/>
      <name val="Arial"/>
      <family val="2"/>
    </font>
    <font>
      <b/>
      <sz val="11"/>
      <color rgb="FF00B050"/>
      <name val="Arial"/>
      <family val="2"/>
    </font>
    <font>
      <i/>
      <sz val="10"/>
      <color theme="1"/>
      <name val="Arial"/>
      <family val="2"/>
    </font>
    <font>
      <sz val="11"/>
      <name val="Arial"/>
      <family val="2"/>
    </font>
    <font>
      <sz val="11"/>
      <color theme="0" tint="-0.249977111117893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9" tint="-0.249977111117893"/>
      <name val="Segoe UI Symbo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9" tint="-0.24997711111789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rial"/>
      <family val="2"/>
    </font>
    <font>
      <b/>
      <u val="double"/>
      <sz val="11"/>
      <name val="Arial"/>
      <family val="2"/>
    </font>
    <font>
      <i/>
      <sz val="10"/>
      <color theme="9" tint="-0.249977111117893"/>
      <name val="Arial"/>
      <family val="2"/>
    </font>
    <font>
      <sz val="12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.4"/>
      <name val="Arial"/>
      <family val="2"/>
    </font>
    <font>
      <b/>
      <sz val="11.4"/>
      <name val="Arial"/>
      <family val="2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0"/>
      <color theme="5" tint="-0.499984740745262"/>
      <name val="Arial"/>
      <family val="2"/>
    </font>
    <font>
      <i/>
      <sz val="10"/>
      <color theme="5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10" borderId="0" applyFill="0" applyBorder="0" applyProtection="0"/>
  </cellStyleXfs>
  <cellXfs count="2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/>
    <xf numFmtId="0" fontId="5" fillId="0" borderId="0" xfId="0" applyFont="1"/>
    <xf numFmtId="0" fontId="9" fillId="0" borderId="0" xfId="0" applyFont="1" applyAlignment="1">
      <alignment wrapText="1"/>
    </xf>
    <xf numFmtId="0" fontId="11" fillId="0" borderId="0" xfId="0" quotePrefix="1" applyFont="1" applyAlignment="1">
      <alignment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2" fillId="3" borderId="0" xfId="0" applyFont="1" applyFill="1"/>
    <xf numFmtId="0" fontId="9" fillId="3" borderId="0" xfId="0" applyFont="1" applyFill="1"/>
    <xf numFmtId="0" fontId="0" fillId="3" borderId="0" xfId="0" applyFill="1" applyAlignment="1">
      <alignment wrapText="1"/>
    </xf>
    <xf numFmtId="0" fontId="13" fillId="0" borderId="2" xfId="0" applyFont="1" applyBorder="1"/>
    <xf numFmtId="0" fontId="9" fillId="4" borderId="0" xfId="0" quotePrefix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6" borderId="0" xfId="0" applyFont="1" applyFill="1" applyAlignment="1">
      <alignment horizontal="left"/>
    </xf>
    <xf numFmtId="0" fontId="14" fillId="0" borderId="2" xfId="0" applyFont="1" applyBorder="1"/>
    <xf numFmtId="0" fontId="3" fillId="7" borderId="0" xfId="0" applyFont="1" applyFill="1"/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0" borderId="0" xfId="0" quotePrefix="1" applyFont="1"/>
    <xf numFmtId="164" fontId="9" fillId="0" borderId="0" xfId="0" applyNumberFormat="1" applyFont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5" fontId="3" fillId="7" borderId="0" xfId="0" applyNumberFormat="1" applyFont="1" applyFill="1" applyAlignment="1">
      <alignment horizontal="center"/>
    </xf>
    <xf numFmtId="165" fontId="15" fillId="8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left"/>
    </xf>
    <xf numFmtId="0" fontId="3" fillId="3" borderId="0" xfId="0" applyFont="1" applyFill="1"/>
    <xf numFmtId="0" fontId="12" fillId="0" borderId="0" xfId="0" applyFont="1"/>
    <xf numFmtId="0" fontId="14" fillId="0" borderId="2" xfId="0" quotePrefix="1" applyFont="1" applyBorder="1"/>
    <xf numFmtId="0" fontId="5" fillId="0" borderId="0" xfId="0" quotePrefix="1" applyFont="1"/>
    <xf numFmtId="0" fontId="17" fillId="0" borderId="0" xfId="0" applyFont="1"/>
    <xf numFmtId="0" fontId="5" fillId="0" borderId="0" xfId="0" applyFont="1" applyAlignment="1">
      <alignment horizontal="left"/>
    </xf>
    <xf numFmtId="43" fontId="3" fillId="0" borderId="0" xfId="1" quotePrefix="1" applyFont="1"/>
    <xf numFmtId="43" fontId="18" fillId="0" borderId="0" xfId="1" applyFont="1" applyAlignment="1">
      <alignment horizontal="left"/>
    </xf>
    <xf numFmtId="0" fontId="19" fillId="0" borderId="0" xfId="0" applyFont="1"/>
    <xf numFmtId="0" fontId="20" fillId="0" borderId="0" xfId="0" applyFont="1"/>
    <xf numFmtId="165" fontId="18" fillId="3" borderId="0" xfId="0" applyNumberFormat="1" applyFont="1" applyFill="1" applyAlignment="1">
      <alignment horizontal="center"/>
    </xf>
    <xf numFmtId="165" fontId="3" fillId="0" borderId="0" xfId="0" applyNumberFormat="1" applyFont="1"/>
    <xf numFmtId="43" fontId="9" fillId="0" borderId="0" xfId="1" applyFont="1"/>
    <xf numFmtId="43" fontId="3" fillId="0" borderId="0" xfId="1" applyFont="1"/>
    <xf numFmtId="43" fontId="9" fillId="0" borderId="0" xfId="1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23" fillId="0" borderId="0" xfId="0" applyFont="1" applyAlignment="1">
      <alignment horizontal="right"/>
    </xf>
    <xf numFmtId="164" fontId="6" fillId="0" borderId="0" xfId="0" applyNumberFormat="1" applyFont="1" applyAlignment="1">
      <alignment vertical="center" wrapText="1"/>
    </xf>
    <xf numFmtId="164" fontId="3" fillId="0" borderId="0" xfId="0" applyNumberFormat="1" applyFont="1"/>
    <xf numFmtId="0" fontId="24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horizontal="center" wrapText="1"/>
    </xf>
    <xf numFmtId="164" fontId="9" fillId="3" borderId="3" xfId="0" applyNumberFormat="1" applyFont="1" applyFill="1" applyBorder="1" applyAlignment="1">
      <alignment horizontal="center" wrapText="1"/>
    </xf>
    <xf numFmtId="0" fontId="9" fillId="9" borderId="3" xfId="0" applyFont="1" applyFill="1" applyBorder="1" applyAlignment="1">
      <alignment horizontal="left"/>
    </xf>
    <xf numFmtId="164" fontId="9" fillId="0" borderId="1" xfId="0" applyNumberFormat="1" applyFont="1" applyBorder="1" applyAlignment="1">
      <alignment horizontal="center"/>
    </xf>
    <xf numFmtId="0" fontId="9" fillId="9" borderId="1" xfId="0" applyFont="1" applyFill="1" applyBorder="1" applyAlignment="1">
      <alignment horizontal="left"/>
    </xf>
    <xf numFmtId="164" fontId="3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164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wrapText="1"/>
    </xf>
    <xf numFmtId="15" fontId="6" fillId="0" borderId="0" xfId="0" quotePrefix="1" applyNumberFormat="1" applyFont="1" applyAlignment="1">
      <alignment vertical="center" wrapText="1"/>
    </xf>
    <xf numFmtId="164" fontId="25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vertical="top" wrapText="1"/>
    </xf>
    <xf numFmtId="0" fontId="25" fillId="0" borderId="0" xfId="0" applyFont="1" applyAlignment="1">
      <alignment horizontal="center" wrapText="1"/>
    </xf>
    <xf numFmtId="164" fontId="25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wrapText="1"/>
    </xf>
    <xf numFmtId="0" fontId="18" fillId="0" borderId="0" xfId="0" applyFont="1" applyAlignment="1">
      <alignment vertical="center"/>
    </xf>
    <xf numFmtId="0" fontId="9" fillId="0" borderId="0" xfId="0" quotePrefix="1" applyFont="1"/>
    <xf numFmtId="0" fontId="9" fillId="0" borderId="0" xfId="0" applyFont="1" applyFill="1" applyAlignment="1">
      <alignment horizontal="left"/>
    </xf>
    <xf numFmtId="43" fontId="3" fillId="0" borderId="0" xfId="1" applyFont="1" applyAlignment="1">
      <alignment horizontal="center" wrapText="1"/>
    </xf>
    <xf numFmtId="0" fontId="22" fillId="11" borderId="0" xfId="3" applyFont="1" applyFill="1" applyAlignment="1" applyProtection="1">
      <alignment vertical="top"/>
      <protection locked="0"/>
    </xf>
    <xf numFmtId="0" fontId="18" fillId="11" borderId="0" xfId="0" applyFont="1" applyFill="1"/>
    <xf numFmtId="0" fontId="3" fillId="11" borderId="0" xfId="0" applyFont="1" applyFill="1"/>
    <xf numFmtId="43" fontId="3" fillId="11" borderId="0" xfId="1" applyFont="1" applyFill="1"/>
    <xf numFmtId="0" fontId="22" fillId="11" borderId="0" xfId="0" applyFont="1" applyFill="1" applyAlignment="1">
      <alignment vertical="center"/>
    </xf>
    <xf numFmtId="0" fontId="14" fillId="0" borderId="0" xfId="0" quotePrefix="1" applyFont="1" applyBorder="1"/>
    <xf numFmtId="0" fontId="3" fillId="0" borderId="0" xfId="0" applyFont="1" applyFill="1"/>
    <xf numFmtId="0" fontId="5" fillId="0" borderId="0" xfId="0" applyFont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9" fillId="7" borderId="0" xfId="0" quotePrefix="1" applyFont="1" applyFill="1" applyAlignment="1">
      <alignment horizontal="center"/>
    </xf>
    <xf numFmtId="9" fontId="9" fillId="0" borderId="0" xfId="0" applyNumberFormat="1" applyFont="1" applyAlignment="1">
      <alignment horizontal="center"/>
    </xf>
    <xf numFmtId="43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/>
    <xf numFmtId="0" fontId="0" fillId="0" borderId="0" xfId="0" applyAlignment="1"/>
    <xf numFmtId="165" fontId="3" fillId="7" borderId="0" xfId="0" applyNumberFormat="1" applyFont="1" applyFill="1" applyAlignment="1">
      <alignment horizontal="center" vertical="center"/>
    </xf>
    <xf numFmtId="165" fontId="9" fillId="7" borderId="0" xfId="0" applyNumberFormat="1" applyFont="1" applyFill="1" applyAlignment="1">
      <alignment horizontal="center" vertical="center"/>
    </xf>
    <xf numFmtId="165" fontId="15" fillId="3" borderId="0" xfId="0" applyNumberFormat="1" applyFont="1" applyFill="1" applyAlignment="1">
      <alignment horizontal="center"/>
    </xf>
    <xf numFmtId="0" fontId="26" fillId="0" borderId="0" xfId="0" applyFont="1" applyAlignment="1">
      <alignment horizontal="left"/>
    </xf>
    <xf numFmtId="0" fontId="22" fillId="0" borderId="0" xfId="0" applyFont="1"/>
    <xf numFmtId="0" fontId="18" fillId="0" borderId="0" xfId="0" applyFont="1"/>
    <xf numFmtId="43" fontId="18" fillId="0" borderId="0" xfId="1" quotePrefix="1" applyFont="1"/>
    <xf numFmtId="43" fontId="18" fillId="0" borderId="0" xfId="1" applyFont="1"/>
    <xf numFmtId="43" fontId="7" fillId="0" borderId="0" xfId="1" applyFont="1" applyAlignment="1">
      <alignment horizontal="center"/>
    </xf>
    <xf numFmtId="43" fontId="7" fillId="0" borderId="0" xfId="1" applyFont="1"/>
    <xf numFmtId="0" fontId="18" fillId="0" borderId="0" xfId="0" applyFont="1" applyAlignment="1">
      <alignment horizontal="left"/>
    </xf>
    <xf numFmtId="165" fontId="18" fillId="7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left"/>
    </xf>
    <xf numFmtId="43" fontId="9" fillId="0" borderId="0" xfId="1" applyFont="1" applyFill="1"/>
    <xf numFmtId="43" fontId="3" fillId="0" borderId="0" xfId="1" quotePrefix="1" applyFont="1" applyFill="1"/>
    <xf numFmtId="43" fontId="3" fillId="0" borderId="0" xfId="1" applyFont="1" applyFill="1"/>
    <xf numFmtId="43" fontId="9" fillId="0" borderId="0" xfId="1" applyFont="1" applyFill="1" applyAlignment="1">
      <alignment horizontal="center"/>
    </xf>
    <xf numFmtId="0" fontId="3" fillId="0" borderId="0" xfId="0" applyFont="1" applyFill="1" applyAlignment="1">
      <alignment wrapText="1"/>
    </xf>
    <xf numFmtId="165" fontId="9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Fill="1" applyAlignment="1">
      <alignment horizontal="center"/>
    </xf>
    <xf numFmtId="0" fontId="9" fillId="0" borderId="0" xfId="0" applyFont="1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/>
    <xf numFmtId="0" fontId="5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0" applyFont="1" applyBorder="1"/>
    <xf numFmtId="0" fontId="25" fillId="0" borderId="0" xfId="0" applyFont="1" applyAlignment="1">
      <alignment vertical="top"/>
    </xf>
    <xf numFmtId="43" fontId="3" fillId="3" borderId="0" xfId="1" applyFont="1" applyFill="1" applyAlignment="1">
      <alignment horizontal="center"/>
    </xf>
    <xf numFmtId="43" fontId="25" fillId="0" borderId="0" xfId="1" applyFont="1" applyAlignment="1">
      <alignment wrapText="1"/>
    </xf>
    <xf numFmtId="0" fontId="1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3" fontId="2" fillId="0" borderId="0" xfId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2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4" fontId="3" fillId="0" borderId="6" xfId="0" applyNumberFormat="1" applyFont="1" applyBorder="1"/>
    <xf numFmtId="0" fontId="12" fillId="0" borderId="7" xfId="0" applyFont="1" applyBorder="1" applyAlignment="1"/>
    <xf numFmtId="164" fontId="3" fillId="0" borderId="8" xfId="0" applyNumberFormat="1" applyFont="1" applyBorder="1"/>
    <xf numFmtId="0" fontId="12" fillId="0" borderId="10" xfId="0" applyFont="1" applyBorder="1" applyAlignment="1"/>
    <xf numFmtId="0" fontId="9" fillId="0" borderId="0" xfId="0" applyFont="1" applyAlignment="1"/>
    <xf numFmtId="164" fontId="3" fillId="0" borderId="0" xfId="0" applyNumberFormat="1" applyFont="1" applyAlignment="1"/>
    <xf numFmtId="0" fontId="3" fillId="0" borderId="3" xfId="0" applyFont="1" applyBorder="1"/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12" fillId="0" borderId="3" xfId="0" applyFont="1" applyBorder="1" applyAlignment="1"/>
    <xf numFmtId="0" fontId="10" fillId="0" borderId="0" xfId="0" applyFont="1" applyAlignment="1">
      <alignment wrapText="1"/>
    </xf>
    <xf numFmtId="0" fontId="12" fillId="5" borderId="4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9" fillId="0" borderId="3" xfId="0" applyFont="1" applyBorder="1" applyAlignment="1"/>
    <xf numFmtId="0" fontId="3" fillId="0" borderId="3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164" fontId="3" fillId="0" borderId="9" xfId="0" applyNumberFormat="1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16" fillId="0" borderId="0" xfId="0" applyFont="1"/>
    <xf numFmtId="43" fontId="3" fillId="0" borderId="0" xfId="2" quotePrefix="1" applyFont="1" applyAlignment="1"/>
    <xf numFmtId="0" fontId="3" fillId="0" borderId="0" xfId="0" quotePrefix="1" applyFont="1" applyAlignment="1"/>
    <xf numFmtId="0" fontId="9" fillId="0" borderId="0" xfId="0" quotePrefix="1" applyFont="1" applyAlignment="1"/>
    <xf numFmtId="0" fontId="5" fillId="0" borderId="0" xfId="0" quotePrefix="1" applyFont="1" applyAlignment="1"/>
    <xf numFmtId="0" fontId="12" fillId="0" borderId="0" xfId="0" applyFont="1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/>
    <xf numFmtId="0" fontId="31" fillId="0" borderId="0" xfId="0" applyFont="1" applyAlignment="1">
      <alignment vertical="top"/>
    </xf>
    <xf numFmtId="0" fontId="12" fillId="12" borderId="4" xfId="0" applyFont="1" applyFill="1" applyBorder="1" applyAlignment="1">
      <alignment vertical="center"/>
    </xf>
    <xf numFmtId="0" fontId="12" fillId="12" borderId="5" xfId="0" applyFont="1" applyFill="1" applyBorder="1" applyAlignment="1">
      <alignment vertical="center"/>
    </xf>
    <xf numFmtId="0" fontId="12" fillId="12" borderId="11" xfId="0" applyFont="1" applyFill="1" applyBorder="1" applyAlignment="1">
      <alignment vertical="center"/>
    </xf>
    <xf numFmtId="43" fontId="9" fillId="0" borderId="0" xfId="1" quotePrefix="1" applyFont="1"/>
    <xf numFmtId="164" fontId="2" fillId="0" borderId="0" xfId="0" quotePrefix="1" applyNumberFormat="1" applyFont="1" applyAlignment="1"/>
    <xf numFmtId="0" fontId="9" fillId="13" borderId="4" xfId="0" applyFont="1" applyFill="1" applyBorder="1" applyAlignment="1"/>
    <xf numFmtId="0" fontId="3" fillId="13" borderId="5" xfId="0" applyFont="1" applyFill="1" applyBorder="1"/>
    <xf numFmtId="0" fontId="3" fillId="13" borderId="5" xfId="0" applyFont="1" applyFill="1" applyBorder="1" applyAlignment="1">
      <alignment wrapText="1"/>
    </xf>
    <xf numFmtId="0" fontId="3" fillId="13" borderId="11" xfId="0" applyFont="1" applyFill="1" applyBorder="1" applyAlignment="1">
      <alignment wrapText="1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4" fontId="3" fillId="0" borderId="8" xfId="0" applyNumberFormat="1" applyFont="1" applyBorder="1" applyAlignment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164" fontId="18" fillId="0" borderId="0" xfId="0" applyNumberFormat="1" applyFont="1" applyAlignment="1"/>
    <xf numFmtId="164" fontId="32" fillId="0" borderId="0" xfId="0" quotePrefix="1" applyNumberFormat="1" applyFont="1" applyAlignment="1"/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vertical="center"/>
    </xf>
    <xf numFmtId="164" fontId="35" fillId="0" borderId="0" xfId="0" quotePrefix="1" applyNumberFormat="1" applyFont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/>
    <xf numFmtId="0" fontId="9" fillId="2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7" fillId="0" borderId="1" xfId="0" applyFont="1" applyBorder="1" applyAlignment="1" applyProtection="1">
      <alignment horizontal="center" wrapText="1"/>
      <protection locked="0"/>
    </xf>
    <xf numFmtId="0" fontId="0" fillId="0" borderId="1" xfId="0" applyBorder="1" applyAlignment="1">
      <alignment horizont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/>
    <xf numFmtId="0" fontId="12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right"/>
    </xf>
    <xf numFmtId="165" fontId="7" fillId="0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9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37" fillId="3" borderId="0" xfId="0" applyFont="1" applyFill="1"/>
    <xf numFmtId="0" fontId="39" fillId="0" borderId="2" xfId="0" applyFont="1" applyBorder="1"/>
    <xf numFmtId="0" fontId="40" fillId="0" borderId="2" xfId="0" quotePrefix="1" applyFont="1" applyBorder="1"/>
    <xf numFmtId="0" fontId="37" fillId="0" borderId="0" xfId="0" applyFont="1"/>
    <xf numFmtId="164" fontId="3" fillId="0" borderId="0" xfId="0" applyNumberFormat="1" applyFont="1" applyBorder="1" applyAlignment="1"/>
    <xf numFmtId="7" fontId="3" fillId="0" borderId="0" xfId="0" applyNumberFormat="1" applyFont="1" applyAlignment="1">
      <alignment horizontal="center"/>
    </xf>
    <xf numFmtId="0" fontId="3" fillId="12" borderId="0" xfId="0" applyFont="1" applyFill="1"/>
    <xf numFmtId="0" fontId="3" fillId="12" borderId="0" xfId="0" applyFont="1" applyFill="1" applyAlignment="1">
      <alignment horizontal="right"/>
    </xf>
    <xf numFmtId="164" fontId="9" fillId="12" borderId="0" xfId="0" applyNumberFormat="1" applyFont="1" applyFill="1" applyAlignment="1">
      <alignment horizontal="center"/>
    </xf>
    <xf numFmtId="164" fontId="9" fillId="12" borderId="12" xfId="0" applyNumberFormat="1" applyFont="1" applyFill="1" applyBorder="1" applyAlignment="1">
      <alignment horizontal="center"/>
    </xf>
    <xf numFmtId="0" fontId="3" fillId="14" borderId="0" xfId="0" applyFont="1" applyFill="1"/>
    <xf numFmtId="0" fontId="3" fillId="14" borderId="0" xfId="0" applyFont="1" applyFill="1" applyAlignment="1">
      <alignment horizontal="right"/>
    </xf>
    <xf numFmtId="164" fontId="3" fillId="14" borderId="12" xfId="0" applyNumberFormat="1" applyFont="1" applyFill="1" applyBorder="1" applyAlignment="1">
      <alignment horizontal="center"/>
    </xf>
  </cellXfs>
  <cellStyles count="4">
    <cellStyle name="Comma" xfId="1" builtinId="3"/>
    <cellStyle name="Comma 2" xfId="2" xr:uid="{393BA087-3939-4692-9B97-C3CE74679A2F}"/>
    <cellStyle name="Normal" xfId="0" builtinId="0"/>
    <cellStyle name="Normal_BOMBO RADYO PHILS. EZPRO 737 750 LT220" xfId="3" xr:uid="{A2649CA4-1AFA-4119-9600-9B343360911F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523874</xdr:colOff>
      <xdr:row>102</xdr:row>
      <xdr:rowOff>104775</xdr:rowOff>
    </xdr:from>
    <xdr:to>
      <xdr:col>7</xdr:col>
      <xdr:colOff>76184</xdr:colOff>
      <xdr:row>105</xdr:row>
      <xdr:rowOff>202661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8B6E32-FC2E-478F-AFE6-190882772B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5124449" y="21088350"/>
          <a:ext cx="847710" cy="726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5</xdr:rowOff>
    </xdr:from>
    <xdr:to>
      <xdr:col>2</xdr:col>
      <xdr:colOff>284387</xdr:colOff>
      <xdr:row>4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FCCC5B-AA02-4116-9317-308C539716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5"/>
          <a:ext cx="1675037" cy="971546"/>
        </a:xfrm>
        <a:prstGeom prst="rect">
          <a:avLst/>
        </a:prstGeom>
      </xdr:spPr>
    </xdr:pic>
    <xdr:clientData/>
  </xdr:twoCellAnchor>
  <xdr:twoCellAnchor editAs="oneCell">
    <xdr:from>
      <xdr:col>6</xdr:col>
      <xdr:colOff>183972</xdr:colOff>
      <xdr:row>54</xdr:row>
      <xdr:rowOff>59914</xdr:rowOff>
    </xdr:from>
    <xdr:to>
      <xdr:col>9</xdr:col>
      <xdr:colOff>952</xdr:colOff>
      <xdr:row>58</xdr:row>
      <xdr:rowOff>199646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816437-AD9B-4007-AF37-94DE8AE40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7497" y="10985089"/>
          <a:ext cx="1569580" cy="981107"/>
        </a:xfrm>
        <a:prstGeom prst="rect">
          <a:avLst/>
        </a:prstGeom>
      </xdr:spPr>
    </xdr:pic>
    <xdr:clientData/>
  </xdr:twoCellAnchor>
  <xdr:twoCellAnchor editAs="oneCell">
    <xdr:from>
      <xdr:col>6</xdr:col>
      <xdr:colOff>180486</xdr:colOff>
      <xdr:row>59</xdr:row>
      <xdr:rowOff>22026</xdr:rowOff>
    </xdr:from>
    <xdr:to>
      <xdr:col>9</xdr:col>
      <xdr:colOff>260</xdr:colOff>
      <xdr:row>63</xdr:row>
      <xdr:rowOff>181172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5627C22-9359-456C-8BE8-6645F62E4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011" y="11994951"/>
          <a:ext cx="1572374" cy="994171"/>
        </a:xfrm>
        <a:prstGeom prst="rect">
          <a:avLst/>
        </a:prstGeom>
      </xdr:spPr>
    </xdr:pic>
    <xdr:clientData/>
  </xdr:twoCellAnchor>
  <xdr:twoCellAnchor editAs="oneCell">
    <xdr:from>
      <xdr:col>6</xdr:col>
      <xdr:colOff>150028</xdr:colOff>
      <xdr:row>69</xdr:row>
      <xdr:rowOff>95590</xdr:rowOff>
    </xdr:from>
    <xdr:to>
      <xdr:col>8</xdr:col>
      <xdr:colOff>412418</xdr:colOff>
      <xdr:row>74</xdr:row>
      <xdr:rowOff>94315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C116F7-5274-4C4F-842E-AF337EECB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553" y="14164015"/>
          <a:ext cx="1583190" cy="1046475"/>
        </a:xfrm>
        <a:prstGeom prst="rect">
          <a:avLst/>
        </a:prstGeom>
      </xdr:spPr>
    </xdr:pic>
    <xdr:clientData/>
  </xdr:twoCellAnchor>
  <xdr:twoCellAnchor editAs="oneCell">
    <xdr:from>
      <xdr:col>6</xdr:col>
      <xdr:colOff>150498</xdr:colOff>
      <xdr:row>79</xdr:row>
      <xdr:rowOff>141673</xdr:rowOff>
    </xdr:from>
    <xdr:to>
      <xdr:col>8</xdr:col>
      <xdr:colOff>412536</xdr:colOff>
      <xdr:row>84</xdr:row>
      <xdr:rowOff>149499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D90C33-AFB4-47F2-B5D7-1D5CA414C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3" y="16305598"/>
          <a:ext cx="1582838" cy="1055576"/>
        </a:xfrm>
        <a:prstGeom prst="rect">
          <a:avLst/>
        </a:prstGeom>
      </xdr:spPr>
    </xdr:pic>
    <xdr:clientData/>
  </xdr:twoCellAnchor>
  <xdr:twoCellAnchor editAs="oneCell">
    <xdr:from>
      <xdr:col>12</xdr:col>
      <xdr:colOff>790576</xdr:colOff>
      <xdr:row>63</xdr:row>
      <xdr:rowOff>41206</xdr:rowOff>
    </xdr:from>
    <xdr:to>
      <xdr:col>12</xdr:col>
      <xdr:colOff>2686051</xdr:colOff>
      <xdr:row>69</xdr:row>
      <xdr:rowOff>34925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7344870-B6B5-4C7B-85F8-0E342405B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1" y="12852331"/>
          <a:ext cx="1895475" cy="1251019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74</xdr:row>
      <xdr:rowOff>121638</xdr:rowOff>
    </xdr:from>
    <xdr:to>
      <xdr:col>8</xdr:col>
      <xdr:colOff>397019</xdr:colOff>
      <xdr:row>79</xdr:row>
      <xdr:rowOff>123568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1B843D8-CAB2-43ED-BA20-A71231FC15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6" r="12233"/>
        <a:stretch/>
      </xdr:blipFill>
      <xdr:spPr>
        <a:xfrm>
          <a:off x="5495925" y="15237813"/>
          <a:ext cx="1568594" cy="1052855"/>
        </a:xfrm>
        <a:prstGeom prst="rect">
          <a:avLst/>
        </a:prstGeom>
      </xdr:spPr>
    </xdr:pic>
    <xdr:clientData/>
  </xdr:twoCellAnchor>
  <xdr:twoCellAnchor editAs="oneCell">
    <xdr:from>
      <xdr:col>6</xdr:col>
      <xdr:colOff>162828</xdr:colOff>
      <xdr:row>63</xdr:row>
      <xdr:rowOff>209549</xdr:rowOff>
    </xdr:from>
    <xdr:to>
      <xdr:col>8</xdr:col>
      <xdr:colOff>418497</xdr:colOff>
      <xdr:row>69</xdr:row>
      <xdr:rowOff>74822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9B0C53-C404-4836-BE23-5475C764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6353" y="13020674"/>
          <a:ext cx="1579644" cy="112257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61</xdr:row>
      <xdr:rowOff>9525</xdr:rowOff>
    </xdr:from>
    <xdr:to>
      <xdr:col>11</xdr:col>
      <xdr:colOff>438150</xdr:colOff>
      <xdr:row>69</xdr:row>
      <xdr:rowOff>92075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9899953-0385-499E-95C7-F1A16C959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2401550"/>
          <a:ext cx="1752600" cy="175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146</xdr:row>
      <xdr:rowOff>0</xdr:rowOff>
    </xdr:from>
    <xdr:to>
      <xdr:col>6</xdr:col>
      <xdr:colOff>190484</xdr:colOff>
      <xdr:row>149</xdr:row>
      <xdr:rowOff>91536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B64B5-A951-4880-968D-55F85160CE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171949" y="30603825"/>
          <a:ext cx="876285" cy="7138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</xdr:rowOff>
    </xdr:from>
    <xdr:to>
      <xdr:col>2</xdr:col>
      <xdr:colOff>185962</xdr:colOff>
      <xdr:row>4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BA77D0-81EE-465A-AEBF-7CF22E1EB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3"/>
          <a:ext cx="1738537" cy="971547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32</xdr:row>
      <xdr:rowOff>66676</xdr:rowOff>
    </xdr:from>
    <xdr:to>
      <xdr:col>4</xdr:col>
      <xdr:colOff>781050</xdr:colOff>
      <xdr:row>32</xdr:row>
      <xdr:rowOff>161926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79ABF6FC-8D12-4AA0-BA8F-C70797929DD2}"/>
            </a:ext>
          </a:extLst>
        </xdr:cNvPr>
        <xdr:cNvSpPr/>
      </xdr:nvSpPr>
      <xdr:spPr>
        <a:xfrm>
          <a:off x="3076575" y="6705601"/>
          <a:ext cx="628650" cy="952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133349</xdr:colOff>
      <xdr:row>147</xdr:row>
      <xdr:rowOff>0</xdr:rowOff>
    </xdr:from>
    <xdr:to>
      <xdr:col>6</xdr:col>
      <xdr:colOff>190484</xdr:colOff>
      <xdr:row>150</xdr:row>
      <xdr:rowOff>174086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4B59B-BE6F-4E5E-A240-282B84D704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12" r="27746" b="42692"/>
        <a:stretch/>
      </xdr:blipFill>
      <xdr:spPr>
        <a:xfrm>
          <a:off x="4162424" y="30384750"/>
          <a:ext cx="876285" cy="7170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4</xdr:rowOff>
    </xdr:from>
    <xdr:to>
      <xdr:col>2</xdr:col>
      <xdr:colOff>179612</xdr:colOff>
      <xdr:row>4</xdr:row>
      <xdr:rowOff>158751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33A191-5961-4762-9D3F-5B61B44449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351" t="12033" r="36412" b="35104"/>
        <a:stretch/>
      </xdr:blipFill>
      <xdr:spPr>
        <a:xfrm>
          <a:off x="0" y="4"/>
          <a:ext cx="1811562" cy="1000122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31</xdr:row>
      <xdr:rowOff>66676</xdr:rowOff>
    </xdr:from>
    <xdr:to>
      <xdr:col>4</xdr:col>
      <xdr:colOff>781050</xdr:colOff>
      <xdr:row>31</xdr:row>
      <xdr:rowOff>161926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2479FA48-6F0E-4387-9DD8-03620E7697D8}"/>
            </a:ext>
          </a:extLst>
        </xdr:cNvPr>
        <xdr:cNvSpPr/>
      </xdr:nvSpPr>
      <xdr:spPr>
        <a:xfrm>
          <a:off x="3219450" y="6702426"/>
          <a:ext cx="628650" cy="9525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F78CC-A935-46C7-A738-9DE01EA7F44C}">
  <dimension ref="A1:Z119"/>
  <sheetViews>
    <sheetView tabSelected="1" topLeftCell="A9" workbookViewId="0">
      <selection activeCell="I31" sqref="I31"/>
    </sheetView>
  </sheetViews>
  <sheetFormatPr defaultColWidth="8.7265625" defaultRowHeight="14" x14ac:dyDescent="0.3"/>
  <cols>
    <col min="1" max="1" width="6.453125" style="114" customWidth="1"/>
    <col min="2" max="2" width="14.6328125" style="114" customWidth="1"/>
    <col min="3" max="3" width="20.54296875" style="114" customWidth="1"/>
    <col min="4" max="4" width="13.6328125" style="114" customWidth="1"/>
    <col min="5" max="6" width="10.6328125" style="114" customWidth="1"/>
    <col min="7" max="7" width="7.90625" style="114" customWidth="1"/>
    <col min="8" max="8" width="11" style="114" customWidth="1"/>
    <col min="9" max="9" width="6.1796875" style="114" customWidth="1"/>
    <col min="10" max="10" width="8.7265625" style="114"/>
    <col min="11" max="11" width="12.26953125" style="114" customWidth="1"/>
    <col min="12" max="12" width="12.26953125" style="5" customWidth="1"/>
    <col min="13" max="13" width="39.1796875" style="114" customWidth="1"/>
    <col min="14" max="14" width="8.7265625" style="114"/>
    <col min="15" max="15" width="12.26953125" style="114" customWidth="1"/>
    <col min="16" max="16" width="12.26953125" style="5" customWidth="1"/>
    <col min="17" max="17" width="39.1796875" style="114" customWidth="1"/>
    <col min="18" max="18" width="10.453125" style="114" bestFit="1" customWidth="1"/>
    <col min="19" max="19" width="12.26953125" style="114" customWidth="1"/>
    <col min="20" max="20" width="12.26953125" style="5" customWidth="1"/>
    <col min="21" max="21" width="39.1796875" style="114" customWidth="1"/>
    <col min="22" max="22" width="10.453125" style="114" bestFit="1" customWidth="1"/>
    <col min="23" max="23" width="12.54296875" style="114" customWidth="1"/>
    <col min="24" max="26" width="8.7265625" style="114"/>
    <col min="27" max="27" width="9.81640625" style="114" bestFit="1" customWidth="1"/>
    <col min="28" max="16384" width="8.7265625" style="114"/>
  </cols>
  <sheetData>
    <row r="1" spans="1:26" ht="16.5" customHeight="1" x14ac:dyDescent="0.35">
      <c r="A1" s="215"/>
      <c r="B1" s="215"/>
      <c r="C1" s="215"/>
      <c r="D1" s="1"/>
      <c r="E1" s="2"/>
      <c r="F1" s="2"/>
      <c r="G1" s="3"/>
      <c r="H1" s="3"/>
    </row>
    <row r="2" spans="1:26" ht="16.5" customHeight="1" x14ac:dyDescent="0.35">
      <c r="A2" s="1"/>
      <c r="B2" s="1"/>
      <c r="C2" s="1"/>
      <c r="D2" s="1"/>
      <c r="E2" s="2"/>
      <c r="F2" s="2"/>
      <c r="G2" s="3"/>
      <c r="H2" s="3"/>
    </row>
    <row r="3" spans="1:26" ht="16.5" customHeight="1" x14ac:dyDescent="0.35">
      <c r="A3" s="1"/>
      <c r="B3" s="1"/>
      <c r="C3" s="1"/>
      <c r="D3" s="1"/>
      <c r="E3" s="2"/>
      <c r="F3" s="2"/>
      <c r="H3" s="6" t="s">
        <v>0</v>
      </c>
    </row>
    <row r="4" spans="1:26" ht="16.5" customHeight="1" x14ac:dyDescent="0.35">
      <c r="A4" s="1"/>
      <c r="B4" s="1"/>
      <c r="C4" s="1"/>
      <c r="D4" s="1"/>
      <c r="E4" s="2"/>
      <c r="H4" s="7" t="s">
        <v>196</v>
      </c>
    </row>
    <row r="5" spans="1:26" ht="16.5" customHeight="1" x14ac:dyDescent="0.35">
      <c r="A5" s="1"/>
      <c r="B5" s="1"/>
      <c r="C5" s="1"/>
      <c r="D5" s="1"/>
      <c r="E5" s="2"/>
    </row>
    <row r="6" spans="1:26" ht="16.5" customHeight="1" x14ac:dyDescent="0.35">
      <c r="A6" s="8" t="s">
        <v>1</v>
      </c>
      <c r="B6" s="1"/>
      <c r="C6" s="1"/>
      <c r="D6" s="1"/>
      <c r="E6" s="2"/>
      <c r="F6" s="2"/>
    </row>
    <row r="7" spans="1:26" ht="3" customHeight="1" x14ac:dyDescent="0.35">
      <c r="A7" s="8"/>
      <c r="B7" s="1"/>
      <c r="C7" s="1"/>
      <c r="D7" s="1"/>
      <c r="E7" s="2"/>
      <c r="F7" s="2"/>
    </row>
    <row r="8" spans="1:26" ht="16.5" customHeight="1" x14ac:dyDescent="0.35">
      <c r="A8" s="216" t="s">
        <v>2</v>
      </c>
      <c r="B8" s="217"/>
      <c r="C8" s="217"/>
      <c r="D8" s="217"/>
      <c r="E8" s="217"/>
      <c r="F8" s="217"/>
      <c r="G8" s="217"/>
      <c r="H8" s="217"/>
      <c r="I8" s="9"/>
      <c r="J8" s="184"/>
    </row>
    <row r="9" spans="1:26" ht="16.5" customHeight="1" x14ac:dyDescent="0.3">
      <c r="A9" s="11" t="s">
        <v>3</v>
      </c>
      <c r="B9" s="12"/>
      <c r="C9" s="12"/>
      <c r="E9" s="13"/>
      <c r="F9" s="13"/>
      <c r="G9" s="14"/>
      <c r="H9" s="14"/>
      <c r="J9" s="184"/>
      <c r="N9" s="184"/>
    </row>
    <row r="10" spans="1:26" ht="16.5" customHeight="1" x14ac:dyDescent="0.35">
      <c r="A10" s="11" t="s">
        <v>195</v>
      </c>
      <c r="B10" s="12"/>
      <c r="C10" s="12"/>
      <c r="E10" s="13"/>
      <c r="F10" s="13"/>
      <c r="G10" s="14"/>
      <c r="H10" s="14"/>
      <c r="J10" s="184"/>
      <c r="L10" s="186"/>
      <c r="M10" s="187"/>
      <c r="N10" s="187"/>
      <c r="P10" s="212"/>
      <c r="Q10" s="213"/>
      <c r="R10" s="187"/>
      <c r="T10" s="212"/>
      <c r="U10" s="213"/>
      <c r="V10" s="187"/>
      <c r="W10" s="187"/>
      <c r="X10" s="187"/>
      <c r="Y10" s="187"/>
      <c r="Z10" s="187"/>
    </row>
    <row r="11" spans="1:26" ht="16.5" customHeight="1" x14ac:dyDescent="0.35">
      <c r="A11" s="11" t="s">
        <v>242</v>
      </c>
      <c r="B11" s="12"/>
      <c r="C11" s="12"/>
      <c r="E11" s="13"/>
      <c r="F11" s="13"/>
      <c r="G11" s="14"/>
      <c r="H11" s="14"/>
      <c r="J11" s="184"/>
      <c r="L11" s="220"/>
      <c r="M11" s="221"/>
      <c r="N11" s="221"/>
      <c r="O11" s="221"/>
      <c r="P11" s="221"/>
      <c r="Q11" s="221"/>
      <c r="R11" s="221"/>
      <c r="S11" s="221"/>
      <c r="T11" s="221"/>
      <c r="U11" s="221"/>
      <c r="V11" s="221"/>
      <c r="W11" s="221"/>
      <c r="X11" s="221"/>
      <c r="Y11" s="221"/>
      <c r="Z11" s="221"/>
    </row>
    <row r="12" spans="1:26" ht="16.5" customHeight="1" x14ac:dyDescent="0.35">
      <c r="A12" s="11"/>
      <c r="B12" s="12"/>
      <c r="C12" s="12"/>
      <c r="E12" s="13"/>
      <c r="F12" s="13"/>
      <c r="G12" s="14"/>
      <c r="H12" s="14"/>
      <c r="J12" s="184"/>
      <c r="L12" s="186"/>
      <c r="M12" s="185"/>
      <c r="N12" s="185"/>
      <c r="P12" s="212"/>
      <c r="Q12" s="211"/>
      <c r="R12" s="185"/>
      <c r="T12" s="212"/>
      <c r="U12" s="211"/>
      <c r="V12" s="185"/>
      <c r="W12" s="185"/>
      <c r="X12" s="185"/>
      <c r="Y12" s="185"/>
      <c r="Z12" s="185"/>
    </row>
    <row r="13" spans="1:26" ht="16.5" customHeight="1" x14ac:dyDescent="0.3">
      <c r="A13" s="11"/>
      <c r="B13" s="12"/>
      <c r="C13" s="12"/>
      <c r="E13" s="13"/>
      <c r="F13" s="13"/>
      <c r="G13" s="14"/>
      <c r="H13" s="14"/>
      <c r="I13" s="12"/>
      <c r="J13" s="184"/>
      <c r="N13" s="184"/>
    </row>
    <row r="14" spans="1:26" ht="16.5" customHeight="1" x14ac:dyDescent="0.3">
      <c r="A14" s="114" t="s">
        <v>4</v>
      </c>
      <c r="C14" s="114" t="s">
        <v>239</v>
      </c>
      <c r="E14" s="13"/>
      <c r="F14" s="13"/>
      <c r="G14" s="14"/>
      <c r="H14" s="14"/>
      <c r="J14" s="184"/>
    </row>
    <row r="15" spans="1:26" ht="16.5" customHeight="1" x14ac:dyDescent="0.35">
      <c r="A15" s="16" t="s">
        <v>5</v>
      </c>
      <c r="C15" s="114" t="s">
        <v>197</v>
      </c>
      <c r="E15" s="13"/>
      <c r="F15" s="13"/>
      <c r="G15" s="14"/>
      <c r="H15" s="14"/>
      <c r="J15" s="184"/>
    </row>
    <row r="16" spans="1:26" ht="16.5" customHeight="1" x14ac:dyDescent="0.3">
      <c r="B16" s="184"/>
      <c r="C16" s="114" t="s">
        <v>249</v>
      </c>
      <c r="E16" s="13"/>
      <c r="F16" s="13"/>
      <c r="G16" s="14"/>
      <c r="H16" s="14"/>
      <c r="J16" s="184"/>
    </row>
    <row r="17" spans="1:25" ht="16.5" customHeight="1" x14ac:dyDescent="0.3">
      <c r="A17" s="184"/>
      <c r="B17" s="184"/>
      <c r="C17" s="212" t="s">
        <v>54</v>
      </c>
      <c r="E17" s="13"/>
      <c r="F17" s="13"/>
      <c r="G17" s="14"/>
      <c r="H17" s="14"/>
      <c r="J17" s="184"/>
    </row>
    <row r="18" spans="1:25" ht="16.5" customHeight="1" x14ac:dyDescent="0.45">
      <c r="A18" s="184"/>
      <c r="B18" s="184"/>
      <c r="E18" s="13"/>
      <c r="F18" s="13"/>
      <c r="G18" s="14"/>
      <c r="H18" s="14"/>
      <c r="J18" s="184"/>
      <c r="N18" s="17"/>
      <c r="R18" s="167" t="s">
        <v>147</v>
      </c>
    </row>
    <row r="19" spans="1:25" ht="16.5" customHeight="1" x14ac:dyDescent="0.45">
      <c r="A19" s="210"/>
      <c r="B19" s="210"/>
      <c r="E19" s="13"/>
      <c r="F19" s="13"/>
      <c r="G19" s="14"/>
      <c r="H19" s="14"/>
      <c r="J19" s="210"/>
      <c r="N19" s="17"/>
      <c r="R19" s="167"/>
    </row>
    <row r="20" spans="1:25" ht="16.5" customHeight="1" x14ac:dyDescent="0.35">
      <c r="A20" s="218" t="s">
        <v>198</v>
      </c>
      <c r="B20" s="219"/>
      <c r="C20" s="219"/>
      <c r="E20" s="13"/>
      <c r="F20" s="13"/>
      <c r="G20" s="14"/>
      <c r="H20" s="14"/>
      <c r="J20" s="184"/>
      <c r="N20" s="17"/>
      <c r="R20" s="184"/>
    </row>
    <row r="21" spans="1:25" ht="16" customHeight="1" x14ac:dyDescent="0.3">
      <c r="A21" s="184"/>
      <c r="B21" s="184"/>
      <c r="E21" s="13"/>
      <c r="F21" s="13"/>
      <c r="G21" s="14"/>
      <c r="H21" s="14"/>
      <c r="J21" s="184"/>
      <c r="N21" s="17"/>
      <c r="R21" s="184"/>
    </row>
    <row r="22" spans="1:25" ht="18" customHeight="1" x14ac:dyDescent="0.3">
      <c r="A22" s="33" t="s">
        <v>243</v>
      </c>
      <c r="J22" s="184"/>
      <c r="K22" s="214" t="s">
        <v>203</v>
      </c>
      <c r="L22" s="214"/>
      <c r="M22" s="214"/>
      <c r="N22" s="17"/>
      <c r="O22" s="214" t="s">
        <v>220</v>
      </c>
      <c r="P22" s="214"/>
      <c r="Q22" s="214"/>
      <c r="R22" s="184"/>
      <c r="S22" s="214" t="s">
        <v>226</v>
      </c>
      <c r="T22" s="214"/>
      <c r="U22" s="214"/>
    </row>
    <row r="23" spans="1:25" ht="18" customHeight="1" x14ac:dyDescent="0.3">
      <c r="A23" s="33" t="s">
        <v>244</v>
      </c>
      <c r="J23" s="184"/>
      <c r="K23" s="20" t="s">
        <v>6</v>
      </c>
      <c r="L23" s="20">
        <v>10</v>
      </c>
      <c r="M23" s="114" t="s">
        <v>221</v>
      </c>
      <c r="N23" s="17"/>
      <c r="O23" s="20" t="s">
        <v>6</v>
      </c>
      <c r="P23" s="20">
        <v>11</v>
      </c>
      <c r="Q23" s="114" t="s">
        <v>222</v>
      </c>
      <c r="R23" s="184"/>
      <c r="S23" s="20" t="s">
        <v>6</v>
      </c>
      <c r="T23" s="20">
        <v>12</v>
      </c>
      <c r="U23" s="114" t="s">
        <v>227</v>
      </c>
      <c r="X23" s="114" t="s">
        <v>134</v>
      </c>
    </row>
    <row r="24" spans="1:25" ht="18" customHeight="1" x14ac:dyDescent="0.3">
      <c r="A24" s="114" t="s">
        <v>245</v>
      </c>
      <c r="J24" s="184"/>
      <c r="N24" s="17"/>
      <c r="R24" s="184"/>
      <c r="X24" s="122" t="s">
        <v>137</v>
      </c>
    </row>
    <row r="25" spans="1:25" ht="18" customHeight="1" x14ac:dyDescent="0.35">
      <c r="A25" s="186"/>
      <c r="B25" s="185"/>
      <c r="C25" s="185"/>
      <c r="D25" s="185"/>
      <c r="E25" s="185"/>
      <c r="F25" s="185"/>
      <c r="G25" s="185"/>
      <c r="H25" s="185"/>
      <c r="I25" s="185"/>
      <c r="J25" s="184"/>
      <c r="N25" s="17"/>
      <c r="R25" s="184"/>
      <c r="X25" s="122"/>
    </row>
    <row r="26" spans="1:25" ht="18" customHeight="1" x14ac:dyDescent="0.35">
      <c r="A26" s="186"/>
      <c r="B26" s="155"/>
      <c r="C26" s="156"/>
      <c r="D26" s="230" t="s">
        <v>141</v>
      </c>
      <c r="E26" s="232" t="s">
        <v>140</v>
      </c>
      <c r="F26" s="232"/>
      <c r="G26" s="185"/>
      <c r="H26" s="185"/>
      <c r="I26" s="185"/>
      <c r="J26" s="184"/>
      <c r="N26" s="17"/>
      <c r="R26" s="184"/>
    </row>
    <row r="27" spans="1:25" ht="16.5" customHeight="1" x14ac:dyDescent="0.35">
      <c r="B27" s="240" t="s">
        <v>230</v>
      </c>
      <c r="C27" s="241"/>
      <c r="D27" s="242">
        <f>+L90</f>
        <v>1390.48</v>
      </c>
      <c r="E27" s="243">
        <f>+L89</f>
        <v>13904.8</v>
      </c>
      <c r="F27" s="243"/>
      <c r="H27" s="222"/>
      <c r="I27" s="148"/>
      <c r="J27" s="184"/>
      <c r="K27" s="94"/>
      <c r="L27" s="94"/>
      <c r="M27" s="1"/>
      <c r="N27" s="12"/>
      <c r="O27" s="94"/>
      <c r="P27" s="94"/>
      <c r="Q27" s="1"/>
      <c r="S27" s="94"/>
      <c r="T27" s="94"/>
      <c r="U27" s="1"/>
      <c r="W27" s="61" t="e">
        <f>#REF!-E27</f>
        <v>#REF!</v>
      </c>
      <c r="Y27" s="152">
        <v>1896</v>
      </c>
    </row>
    <row r="28" spans="1:25" ht="16.5" customHeight="1" x14ac:dyDescent="0.35">
      <c r="B28" s="114" t="s">
        <v>231</v>
      </c>
      <c r="C28" s="104"/>
      <c r="D28" s="63">
        <f>+P90</f>
        <v>1361.4545454545455</v>
      </c>
      <c r="E28" s="233">
        <f>+P89</f>
        <v>14976</v>
      </c>
      <c r="F28" s="233"/>
      <c r="H28" s="222"/>
      <c r="I28" s="148"/>
      <c r="J28" s="210"/>
      <c r="K28" s="94"/>
      <c r="L28" s="94"/>
      <c r="M28" s="1"/>
      <c r="N28" s="12"/>
      <c r="O28" s="94"/>
      <c r="P28" s="94"/>
      <c r="Q28" s="1"/>
      <c r="S28" s="94"/>
      <c r="T28" s="94"/>
      <c r="U28" s="1"/>
      <c r="W28" s="61"/>
      <c r="Y28" s="152"/>
    </row>
    <row r="29" spans="1:25" ht="16.5" customHeight="1" x14ac:dyDescent="0.35">
      <c r="B29" s="114" t="s">
        <v>232</v>
      </c>
      <c r="C29" s="224"/>
      <c r="D29" s="63">
        <f>+T90</f>
        <v>1337.2666666666667</v>
      </c>
      <c r="E29" s="233">
        <f>+T89</f>
        <v>16047.2</v>
      </c>
      <c r="F29" s="233"/>
      <c r="H29" s="222"/>
      <c r="I29" s="148"/>
      <c r="J29" s="184"/>
      <c r="K29" s="94"/>
      <c r="L29" s="94"/>
      <c r="M29" s="153"/>
      <c r="N29" s="12"/>
      <c r="O29" s="94"/>
      <c r="P29" s="94"/>
      <c r="Q29" s="153"/>
      <c r="S29" s="94"/>
      <c r="T29" s="94"/>
      <c r="U29" s="153"/>
      <c r="Y29" s="152"/>
    </row>
    <row r="30" spans="1:25" ht="16.5" customHeight="1" x14ac:dyDescent="0.35">
      <c r="A30" s="163"/>
      <c r="B30" s="164"/>
      <c r="C30" s="165"/>
      <c r="D30" s="164"/>
      <c r="E30" s="163"/>
      <c r="F30" s="163"/>
      <c r="G30" s="166"/>
      <c r="H30" s="166"/>
      <c r="I30" s="166"/>
      <c r="J30" s="184"/>
      <c r="K30" s="94"/>
      <c r="L30" s="94"/>
      <c r="M30" s="36"/>
      <c r="N30" s="12"/>
      <c r="O30" s="94"/>
      <c r="P30" s="94"/>
      <c r="Q30" s="36"/>
      <c r="S30" s="94"/>
      <c r="T30" s="94"/>
      <c r="U30" s="36"/>
    </row>
    <row r="31" spans="1:25" ht="10.5" customHeight="1" x14ac:dyDescent="0.35">
      <c r="B31" s="151"/>
      <c r="C31" s="149"/>
      <c r="D31" s="151"/>
      <c r="G31" s="148"/>
      <c r="H31" s="148"/>
      <c r="I31" s="148"/>
      <c r="J31" s="184"/>
      <c r="K31" s="94"/>
      <c r="L31" s="94"/>
      <c r="M31" s="36"/>
      <c r="N31" s="12"/>
      <c r="O31" s="94"/>
      <c r="P31" s="94"/>
      <c r="Q31" s="36"/>
      <c r="S31" s="94"/>
      <c r="T31" s="94"/>
      <c r="U31" s="36"/>
    </row>
    <row r="32" spans="1:25" ht="10.5" customHeight="1" x14ac:dyDescent="0.35">
      <c r="B32" s="151"/>
      <c r="C32" s="149"/>
      <c r="D32" s="151"/>
      <c r="G32" s="148"/>
      <c r="H32" s="148"/>
      <c r="I32" s="148"/>
      <c r="J32" s="184"/>
      <c r="K32" s="94"/>
      <c r="L32" s="94"/>
      <c r="M32" s="36"/>
      <c r="N32" s="12"/>
      <c r="O32" s="94"/>
      <c r="P32" s="94"/>
      <c r="Q32" s="36"/>
      <c r="S32" s="94"/>
      <c r="T32" s="94"/>
      <c r="U32" s="36"/>
    </row>
    <row r="33" spans="1:21" ht="16.5" customHeight="1" x14ac:dyDescent="0.35">
      <c r="B33" s="205" t="s">
        <v>250</v>
      </c>
      <c r="C33" s="149"/>
      <c r="D33" s="148"/>
      <c r="E33" s="148"/>
      <c r="F33" s="148"/>
      <c r="G33" s="148"/>
      <c r="H33" s="148"/>
      <c r="I33" s="148"/>
      <c r="J33" s="184"/>
      <c r="K33" s="94"/>
      <c r="L33" s="94"/>
      <c r="M33" s="36"/>
      <c r="N33" s="12"/>
      <c r="O33" s="94"/>
      <c r="P33" s="94"/>
      <c r="Q33" s="36"/>
      <c r="S33" s="94"/>
      <c r="T33" s="94"/>
      <c r="U33" s="36"/>
    </row>
    <row r="34" spans="1:21" ht="16.5" customHeight="1" x14ac:dyDescent="0.35">
      <c r="B34" s="209" t="s">
        <v>251</v>
      </c>
      <c r="C34" s="149"/>
      <c r="D34" s="148"/>
      <c r="E34" s="148"/>
      <c r="F34" s="148"/>
      <c r="G34" s="148"/>
      <c r="H34" s="148"/>
      <c r="I34" s="148"/>
      <c r="J34" s="184"/>
      <c r="K34" s="94"/>
      <c r="L34" s="94"/>
      <c r="M34" s="36"/>
      <c r="N34" s="12"/>
      <c r="O34" s="94"/>
      <c r="P34" s="94"/>
      <c r="Q34" s="36"/>
      <c r="S34" s="94"/>
      <c r="T34" s="94"/>
      <c r="U34" s="36"/>
    </row>
    <row r="35" spans="1:21" ht="16.5" customHeight="1" x14ac:dyDescent="0.35">
      <c r="B35" s="193"/>
      <c r="C35" s="149"/>
      <c r="D35" s="148"/>
      <c r="E35" s="148"/>
      <c r="F35" s="148"/>
      <c r="G35" s="148"/>
      <c r="H35" s="148"/>
      <c r="I35" s="148"/>
      <c r="J35" s="184"/>
      <c r="K35" s="94"/>
      <c r="L35" s="94"/>
      <c r="M35" s="36"/>
      <c r="N35" s="12"/>
      <c r="O35" s="94"/>
      <c r="P35" s="94"/>
      <c r="Q35" s="36"/>
      <c r="S35" s="94"/>
      <c r="T35" s="94"/>
      <c r="U35" s="36"/>
    </row>
    <row r="36" spans="1:21" ht="16.5" customHeight="1" x14ac:dyDescent="0.3">
      <c r="B36" s="155"/>
      <c r="C36" s="156"/>
      <c r="D36" s="232" t="s">
        <v>219</v>
      </c>
      <c r="E36" s="232"/>
      <c r="F36" s="144"/>
      <c r="G36" s="231"/>
      <c r="H36" s="184"/>
      <c r="I36" s="184"/>
      <c r="N36" s="184"/>
    </row>
    <row r="37" spans="1:21" ht="16.5" customHeight="1" x14ac:dyDescent="0.3">
      <c r="B37" s="244" t="s">
        <v>230</v>
      </c>
      <c r="C37" s="245"/>
      <c r="D37" s="246">
        <f>+L97</f>
        <v>13668.418399999999</v>
      </c>
      <c r="E37" s="246"/>
      <c r="F37" s="238"/>
      <c r="G37" s="231"/>
      <c r="H37" s="184"/>
      <c r="I37" s="184"/>
      <c r="N37" s="184"/>
    </row>
    <row r="38" spans="1:21" ht="16.5" customHeight="1" x14ac:dyDescent="0.3">
      <c r="B38" s="114" t="s">
        <v>231</v>
      </c>
      <c r="C38" s="104"/>
      <c r="D38" s="233">
        <f>+P97</f>
        <v>14721.407999999999</v>
      </c>
      <c r="E38" s="233"/>
      <c r="F38" s="162"/>
      <c r="G38" s="231"/>
      <c r="H38" s="184"/>
      <c r="I38" s="184"/>
      <c r="N38" s="184"/>
    </row>
    <row r="39" spans="1:21" ht="16.5" customHeight="1" x14ac:dyDescent="0.3">
      <c r="B39" s="114" t="s">
        <v>232</v>
      </c>
      <c r="C39" s="224"/>
      <c r="D39" s="239">
        <f>+T97</f>
        <v>15774.3976</v>
      </c>
      <c r="E39" s="239"/>
      <c r="F39" s="162"/>
      <c r="G39" s="199"/>
      <c r="H39" s="210"/>
      <c r="I39" s="210"/>
      <c r="N39" s="210"/>
    </row>
    <row r="40" spans="1:21" ht="16.5" customHeight="1" x14ac:dyDescent="0.3">
      <c r="C40" s="224"/>
      <c r="F40" s="223"/>
      <c r="G40" s="199"/>
      <c r="H40" s="210"/>
      <c r="I40" s="210"/>
      <c r="N40" s="210"/>
    </row>
    <row r="41" spans="1:21" ht="16.5" customHeight="1" x14ac:dyDescent="0.3">
      <c r="C41" s="224"/>
      <c r="F41" s="223"/>
      <c r="G41" s="199"/>
      <c r="H41" s="210"/>
      <c r="I41" s="210"/>
      <c r="N41" s="210"/>
    </row>
    <row r="42" spans="1:21" ht="16.5" customHeight="1" x14ac:dyDescent="0.3">
      <c r="C42" s="224"/>
      <c r="F42" s="223"/>
      <c r="G42" s="199"/>
      <c r="H42" s="210"/>
      <c r="I42" s="210"/>
      <c r="N42" s="210"/>
    </row>
    <row r="43" spans="1:21" ht="16.5" customHeight="1" x14ac:dyDescent="0.3">
      <c r="C43" s="224"/>
      <c r="F43" s="223"/>
      <c r="G43" s="199"/>
      <c r="H43" s="210"/>
      <c r="I43" s="210"/>
      <c r="N43" s="210"/>
    </row>
    <row r="44" spans="1:21" ht="16.5" customHeight="1" x14ac:dyDescent="0.4">
      <c r="A44" s="237" t="s">
        <v>151</v>
      </c>
      <c r="B44" s="186"/>
      <c r="D44" s="184"/>
      <c r="F44" s="184"/>
      <c r="G44" s="184"/>
      <c r="H44" s="184"/>
      <c r="I44" s="184"/>
      <c r="N44" s="184"/>
    </row>
    <row r="45" spans="1:21" ht="16.5" customHeight="1" x14ac:dyDescent="0.3">
      <c r="B45" s="186"/>
      <c r="D45" s="184"/>
      <c r="F45" s="184"/>
      <c r="G45" s="184"/>
      <c r="H45" s="184"/>
      <c r="I45" s="184"/>
      <c r="N45" s="184"/>
    </row>
    <row r="46" spans="1:21" ht="18" customHeight="1" x14ac:dyDescent="0.4">
      <c r="A46" s="234" t="s">
        <v>199</v>
      </c>
      <c r="B46" s="23"/>
      <c r="C46" s="24"/>
      <c r="D46" s="24"/>
      <c r="E46" s="24"/>
      <c r="F46" s="235" t="s">
        <v>240</v>
      </c>
      <c r="I46" s="185"/>
      <c r="J46" s="184"/>
      <c r="K46" s="26" t="s">
        <v>9</v>
      </c>
      <c r="L46" s="27" t="s">
        <v>10</v>
      </c>
      <c r="M46" s="28" t="s">
        <v>11</v>
      </c>
      <c r="N46" s="17"/>
      <c r="O46" s="26" t="s">
        <v>9</v>
      </c>
      <c r="P46" s="27" t="s">
        <v>10</v>
      </c>
      <c r="Q46" s="28" t="s">
        <v>11</v>
      </c>
      <c r="R46" s="184"/>
      <c r="S46" s="26" t="s">
        <v>9</v>
      </c>
      <c r="T46" s="27" t="s">
        <v>10</v>
      </c>
      <c r="U46" s="28" t="s">
        <v>11</v>
      </c>
    </row>
    <row r="47" spans="1:21" ht="3" customHeight="1" x14ac:dyDescent="0.4">
      <c r="A47" s="234"/>
      <c r="B47" s="23"/>
      <c r="C47" s="24"/>
      <c r="D47" s="24"/>
      <c r="E47" s="24"/>
      <c r="F47" s="235"/>
      <c r="I47" s="211"/>
      <c r="J47" s="210"/>
      <c r="K47" s="26"/>
      <c r="L47" s="27"/>
      <c r="M47" s="28"/>
      <c r="N47" s="17"/>
      <c r="O47" s="26"/>
      <c r="P47" s="27"/>
      <c r="Q47" s="28"/>
      <c r="R47" s="210"/>
      <c r="S47" s="26"/>
      <c r="T47" s="27"/>
      <c r="U47" s="28"/>
    </row>
    <row r="48" spans="1:21" ht="16.5" customHeight="1" x14ac:dyDescent="0.35">
      <c r="A48" s="184"/>
      <c r="B48" s="12" t="s">
        <v>200</v>
      </c>
      <c r="C48" s="185"/>
      <c r="D48" s="185"/>
      <c r="E48" s="185"/>
      <c r="F48" s="236" t="s">
        <v>16</v>
      </c>
      <c r="I48" s="185"/>
      <c r="J48" s="184"/>
      <c r="K48" s="37">
        <v>180</v>
      </c>
      <c r="L48" s="32">
        <f>K48*10</f>
        <v>1800</v>
      </c>
      <c r="M48" s="114" t="s">
        <v>206</v>
      </c>
      <c r="N48" s="17"/>
      <c r="O48" s="37">
        <v>180</v>
      </c>
      <c r="P48" s="32">
        <f>O48*11</f>
        <v>1980</v>
      </c>
      <c r="Q48" s="114" t="s">
        <v>223</v>
      </c>
      <c r="R48" s="184"/>
      <c r="S48" s="37">
        <v>180</v>
      </c>
      <c r="T48" s="32">
        <f>S48*12</f>
        <v>2160</v>
      </c>
      <c r="U48" s="114" t="s">
        <v>228</v>
      </c>
    </row>
    <row r="49" spans="1:23" ht="16.5" customHeight="1" x14ac:dyDescent="0.35">
      <c r="A49" s="184"/>
      <c r="B49" s="114" t="s">
        <v>201</v>
      </c>
      <c r="C49" s="185"/>
      <c r="D49" s="185"/>
      <c r="E49" s="185"/>
      <c r="F49" s="236" t="s">
        <v>17</v>
      </c>
      <c r="H49" s="185"/>
      <c r="I49" s="185"/>
      <c r="J49" s="184"/>
      <c r="K49" s="37">
        <f>L49/L23</f>
        <v>270</v>
      </c>
      <c r="L49" s="32">
        <f>2000+500+100+100</f>
        <v>2700</v>
      </c>
      <c r="M49" s="36" t="s">
        <v>224</v>
      </c>
      <c r="N49" s="17"/>
      <c r="O49" s="37">
        <f>P49/P23</f>
        <v>245.45454545454547</v>
      </c>
      <c r="P49" s="32">
        <f>2000+500+100+100</f>
        <v>2700</v>
      </c>
      <c r="Q49" s="36" t="s">
        <v>224</v>
      </c>
      <c r="R49" s="184"/>
      <c r="S49" s="37">
        <f>T49/T23</f>
        <v>225</v>
      </c>
      <c r="T49" s="32">
        <f>2000+500+100+100</f>
        <v>2700</v>
      </c>
      <c r="U49" s="36" t="s">
        <v>224</v>
      </c>
    </row>
    <row r="50" spans="1:23" ht="16.5" customHeight="1" x14ac:dyDescent="0.35">
      <c r="A50" s="184"/>
      <c r="B50" s="180"/>
      <c r="C50" s="186"/>
      <c r="D50" s="185"/>
      <c r="E50" s="185"/>
      <c r="F50" s="236" t="s">
        <v>18</v>
      </c>
      <c r="H50" s="185"/>
      <c r="I50" s="185"/>
      <c r="J50" s="184"/>
      <c r="K50" s="30"/>
      <c r="L50" s="31"/>
      <c r="N50" s="17"/>
      <c r="O50" s="30"/>
      <c r="P50" s="31"/>
      <c r="R50" s="184"/>
      <c r="S50" s="30"/>
      <c r="T50" s="31"/>
    </row>
    <row r="51" spans="1:23" ht="16.5" customHeight="1" x14ac:dyDescent="0.35">
      <c r="A51" s="184"/>
      <c r="B51" s="181" t="s">
        <v>202</v>
      </c>
      <c r="C51" s="186"/>
      <c r="D51" s="185"/>
      <c r="E51" s="185"/>
      <c r="F51" s="236" t="s">
        <v>19</v>
      </c>
      <c r="H51" s="185"/>
      <c r="I51" s="185"/>
      <c r="J51" s="184"/>
      <c r="K51" s="30"/>
      <c r="L51" s="31"/>
      <c r="N51" s="17"/>
      <c r="O51" s="30"/>
      <c r="P51" s="31"/>
      <c r="R51" s="184"/>
      <c r="S51" s="30"/>
      <c r="T51" s="31"/>
    </row>
    <row r="52" spans="1:23" ht="16.5" customHeight="1" x14ac:dyDescent="0.35">
      <c r="A52" s="184"/>
      <c r="B52" s="186" t="s">
        <v>20</v>
      </c>
      <c r="C52" s="186"/>
      <c r="D52" s="185"/>
      <c r="E52" s="185"/>
      <c r="F52" s="236" t="s">
        <v>241</v>
      </c>
      <c r="H52" s="185"/>
      <c r="I52" s="185"/>
      <c r="J52" s="184"/>
      <c r="K52" s="30"/>
      <c r="L52" s="31"/>
      <c r="N52" s="17"/>
      <c r="O52" s="30"/>
      <c r="P52" s="31"/>
      <c r="R52" s="184"/>
      <c r="S52" s="30"/>
      <c r="T52" s="31"/>
    </row>
    <row r="53" spans="1:23" ht="16.5" customHeight="1" x14ac:dyDescent="0.35">
      <c r="B53" s="186" t="s">
        <v>21</v>
      </c>
      <c r="C53" s="182"/>
      <c r="G53" s="90"/>
      <c r="H53" s="34"/>
      <c r="I53" s="12"/>
      <c r="J53" s="184"/>
      <c r="K53" s="35"/>
      <c r="L53" s="31"/>
      <c r="M53" s="36"/>
      <c r="N53" s="12"/>
      <c r="O53" s="35"/>
      <c r="P53" s="31"/>
      <c r="Q53" s="36"/>
      <c r="S53" s="35"/>
      <c r="T53" s="31"/>
      <c r="U53" s="36"/>
    </row>
    <row r="54" spans="1:23" ht="16.5" customHeight="1" x14ac:dyDescent="0.35">
      <c r="C54" s="182"/>
      <c r="G54" s="90"/>
      <c r="H54" s="34"/>
      <c r="I54" s="12"/>
      <c r="J54" s="184"/>
      <c r="K54" s="37"/>
      <c r="L54" s="32"/>
      <c r="M54" s="36"/>
      <c r="N54" s="12"/>
      <c r="O54" s="37"/>
      <c r="P54" s="32"/>
      <c r="Q54" s="36"/>
      <c r="S54" s="37"/>
      <c r="T54" s="32"/>
      <c r="U54" s="36"/>
    </row>
    <row r="55" spans="1:23" ht="16.5" customHeight="1" x14ac:dyDescent="0.3">
      <c r="C55" s="46" t="s">
        <v>22</v>
      </c>
      <c r="H55" s="34"/>
      <c r="I55" s="12"/>
      <c r="J55" s="184"/>
      <c r="K55" s="37"/>
      <c r="L55" s="32"/>
      <c r="N55" s="12"/>
      <c r="O55" s="37"/>
      <c r="P55" s="32"/>
      <c r="S55" s="37"/>
      <c r="T55" s="32"/>
    </row>
    <row r="56" spans="1:23" ht="16.5" customHeight="1" x14ac:dyDescent="0.3">
      <c r="C56" s="47" t="s">
        <v>23</v>
      </c>
      <c r="F56" s="48" t="s">
        <v>3</v>
      </c>
      <c r="G56" s="48"/>
      <c r="H56" s="34"/>
      <c r="I56" s="12"/>
      <c r="J56" s="184"/>
      <c r="K56" s="35"/>
      <c r="L56" s="31"/>
      <c r="M56" s="36"/>
      <c r="N56" s="12"/>
      <c r="O56" s="35"/>
      <c r="P56" s="31"/>
      <c r="Q56" s="36"/>
      <c r="S56" s="35"/>
      <c r="T56" s="31"/>
      <c r="U56" s="36"/>
    </row>
    <row r="57" spans="1:23" ht="16.5" customHeight="1" x14ac:dyDescent="0.3">
      <c r="C57" s="46" t="s">
        <v>246</v>
      </c>
      <c r="J57" s="184"/>
      <c r="K57" s="37"/>
      <c r="L57" s="32"/>
      <c r="M57" s="36" t="s">
        <v>92</v>
      </c>
      <c r="N57" s="12"/>
      <c r="O57" s="37"/>
      <c r="P57" s="32"/>
      <c r="Q57" s="36" t="s">
        <v>92</v>
      </c>
      <c r="R57" s="114">
        <v>775</v>
      </c>
      <c r="S57" s="37"/>
      <c r="T57" s="32"/>
      <c r="U57" s="36" t="s">
        <v>92</v>
      </c>
      <c r="V57" s="114">
        <v>25</v>
      </c>
      <c r="W57" s="114">
        <f>R57+V57</f>
        <v>800</v>
      </c>
    </row>
    <row r="58" spans="1:23" ht="16.5" customHeight="1" x14ac:dyDescent="0.3">
      <c r="C58" s="192" t="s">
        <v>238</v>
      </c>
      <c r="J58" s="184"/>
      <c r="K58" s="37">
        <v>850</v>
      </c>
      <c r="L58" s="32">
        <f>K58*5</f>
        <v>4250</v>
      </c>
      <c r="M58" s="36" t="s">
        <v>204</v>
      </c>
      <c r="N58" s="12"/>
      <c r="O58" s="37">
        <v>850</v>
      </c>
      <c r="P58" s="32">
        <f>O58*6</f>
        <v>5100</v>
      </c>
      <c r="Q58" s="36" t="s">
        <v>225</v>
      </c>
      <c r="S58" s="37">
        <v>850</v>
      </c>
      <c r="T58" s="32">
        <f>S58*7</f>
        <v>5950</v>
      </c>
      <c r="U58" s="36" t="s">
        <v>229</v>
      </c>
    </row>
    <row r="59" spans="1:23" ht="16.5" customHeight="1" x14ac:dyDescent="0.3">
      <c r="C59" s="46" t="s">
        <v>69</v>
      </c>
      <c r="J59" s="184"/>
      <c r="K59" s="37">
        <v>630</v>
      </c>
      <c r="L59" s="32">
        <f>K59*4</f>
        <v>2520</v>
      </c>
      <c r="M59" s="36" t="s">
        <v>205</v>
      </c>
      <c r="N59" s="12"/>
      <c r="O59" s="37">
        <v>630</v>
      </c>
      <c r="P59" s="32">
        <f>O59*4</f>
        <v>2520</v>
      </c>
      <c r="Q59" s="36" t="s">
        <v>205</v>
      </c>
      <c r="S59" s="37">
        <v>630</v>
      </c>
      <c r="T59" s="32">
        <f>S59*4</f>
        <v>2520</v>
      </c>
      <c r="U59" s="36" t="s">
        <v>205</v>
      </c>
    </row>
    <row r="60" spans="1:23" ht="16.5" customHeight="1" x14ac:dyDescent="0.3">
      <c r="C60" s="46" t="s">
        <v>61</v>
      </c>
      <c r="J60" s="184"/>
      <c r="K60" s="37"/>
      <c r="L60" s="32">
        <f>+K58</f>
        <v>850</v>
      </c>
      <c r="M60" s="36" t="s">
        <v>233</v>
      </c>
      <c r="N60" s="12"/>
      <c r="O60" s="37"/>
      <c r="P60" s="32">
        <f>+O58</f>
        <v>850</v>
      </c>
      <c r="Q60" s="36" t="s">
        <v>233</v>
      </c>
      <c r="S60" s="37"/>
      <c r="T60" s="32">
        <f>+S58</f>
        <v>850</v>
      </c>
      <c r="U60" s="36" t="s">
        <v>233</v>
      </c>
    </row>
    <row r="61" spans="1:23" ht="16.5" customHeight="1" x14ac:dyDescent="0.35">
      <c r="C61" s="46" t="s">
        <v>207</v>
      </c>
      <c r="F61" s="43"/>
      <c r="H61" s="34"/>
      <c r="I61" s="12"/>
      <c r="J61" s="184"/>
      <c r="K61" s="37"/>
      <c r="L61" s="32"/>
      <c r="M61" s="36"/>
      <c r="N61" s="12"/>
      <c r="O61" s="37"/>
      <c r="P61" s="32"/>
      <c r="Q61" s="36"/>
      <c r="S61" s="37"/>
      <c r="T61" s="32"/>
      <c r="U61" s="36"/>
    </row>
    <row r="62" spans="1:23" ht="16.5" customHeight="1" x14ac:dyDescent="0.3">
      <c r="C62" s="47" t="s">
        <v>27</v>
      </c>
      <c r="H62" s="34"/>
      <c r="I62" s="12"/>
      <c r="J62" s="184"/>
      <c r="K62" s="37"/>
      <c r="L62" s="32"/>
      <c r="M62" s="36"/>
      <c r="N62" s="12"/>
      <c r="O62" s="37"/>
      <c r="P62" s="32"/>
      <c r="Q62" s="36"/>
      <c r="S62" s="37"/>
      <c r="T62" s="32"/>
      <c r="U62" s="36"/>
    </row>
    <row r="63" spans="1:23" ht="16.5" customHeight="1" x14ac:dyDescent="0.3">
      <c r="G63" s="49"/>
      <c r="H63" s="34"/>
      <c r="I63" s="12"/>
      <c r="J63" s="184"/>
      <c r="K63" s="37"/>
      <c r="L63" s="32"/>
      <c r="M63" s="36"/>
      <c r="N63" s="12"/>
      <c r="O63" s="37"/>
      <c r="P63" s="32"/>
      <c r="Q63" s="36"/>
      <c r="S63" s="37"/>
      <c r="T63" s="32"/>
      <c r="U63" s="36"/>
    </row>
    <row r="64" spans="1:23" ht="16.5" customHeight="1" x14ac:dyDescent="0.3">
      <c r="C64" s="12" t="s">
        <v>214</v>
      </c>
      <c r="F64" s="48" t="s">
        <v>3</v>
      </c>
      <c r="G64" s="49"/>
      <c r="H64" s="34"/>
      <c r="I64" s="12"/>
      <c r="J64" s="184"/>
      <c r="K64" s="37"/>
      <c r="L64" s="32"/>
      <c r="M64" s="36"/>
      <c r="N64" s="12"/>
      <c r="O64" s="37"/>
      <c r="P64" s="32"/>
      <c r="Q64" s="36"/>
      <c r="S64" s="37"/>
      <c r="T64" s="32"/>
      <c r="U64" s="36"/>
    </row>
    <row r="65" spans="1:21" ht="16.5" customHeight="1" x14ac:dyDescent="0.3">
      <c r="C65" s="47" t="s">
        <v>208</v>
      </c>
      <c r="F65" s="48"/>
      <c r="G65" s="49"/>
      <c r="H65" s="34"/>
      <c r="I65" s="12"/>
      <c r="J65" s="210"/>
      <c r="K65" s="37"/>
      <c r="L65" s="32"/>
      <c r="M65" s="36"/>
      <c r="N65" s="12"/>
      <c r="O65" s="37"/>
      <c r="P65" s="32"/>
      <c r="Q65" s="36"/>
      <c r="S65" s="37"/>
      <c r="T65" s="32"/>
      <c r="U65" s="36"/>
    </row>
    <row r="66" spans="1:21" ht="16.5" customHeight="1" x14ac:dyDescent="0.3">
      <c r="C66" s="47" t="s">
        <v>209</v>
      </c>
      <c r="F66" s="48" t="s">
        <v>3</v>
      </c>
      <c r="G66" s="49"/>
      <c r="H66" s="34"/>
      <c r="I66" s="12"/>
      <c r="J66" s="184"/>
      <c r="K66" s="35"/>
      <c r="L66" s="31"/>
      <c r="N66" s="12"/>
      <c r="O66" s="35"/>
      <c r="P66" s="31"/>
      <c r="S66" s="35"/>
      <c r="T66" s="31"/>
    </row>
    <row r="67" spans="1:21" ht="16.5" customHeight="1" x14ac:dyDescent="0.3">
      <c r="C67" s="47" t="s">
        <v>210</v>
      </c>
      <c r="F67" s="48"/>
      <c r="G67" s="49"/>
      <c r="H67" s="34"/>
      <c r="I67" s="12"/>
      <c r="J67" s="210"/>
      <c r="K67" s="35"/>
      <c r="L67" s="31"/>
      <c r="N67" s="12"/>
      <c r="O67" s="35"/>
      <c r="P67" s="31"/>
      <c r="S67" s="35"/>
      <c r="T67" s="31"/>
    </row>
    <row r="68" spans="1:21" ht="16.5" customHeight="1" x14ac:dyDescent="0.3">
      <c r="F68" s="48"/>
      <c r="G68" s="49"/>
      <c r="H68" s="34"/>
      <c r="I68" s="12"/>
      <c r="J68" s="210"/>
      <c r="K68" s="35"/>
      <c r="L68" s="31"/>
      <c r="N68" s="12"/>
      <c r="O68" s="35"/>
      <c r="P68" s="31"/>
      <c r="S68" s="35"/>
      <c r="T68" s="31"/>
    </row>
    <row r="69" spans="1:21" ht="16.5" customHeight="1" x14ac:dyDescent="0.3">
      <c r="B69" s="12" t="s">
        <v>212</v>
      </c>
      <c r="C69" s="46"/>
      <c r="F69" s="48"/>
      <c r="G69" s="49"/>
      <c r="H69" s="34"/>
      <c r="I69" s="12"/>
      <c r="J69" s="210"/>
      <c r="K69" s="35"/>
      <c r="L69" s="31"/>
      <c r="N69" s="12"/>
      <c r="O69" s="35"/>
      <c r="P69" s="31"/>
      <c r="S69" s="35"/>
      <c r="T69" s="31"/>
    </row>
    <row r="70" spans="1:21" ht="16.5" customHeight="1" x14ac:dyDescent="0.3">
      <c r="C70" s="46" t="s">
        <v>213</v>
      </c>
      <c r="H70" s="34"/>
      <c r="I70" s="12"/>
      <c r="J70" s="184"/>
      <c r="K70" s="35"/>
      <c r="L70" s="31"/>
      <c r="N70" s="12"/>
      <c r="O70" s="35"/>
      <c r="P70" s="31"/>
      <c r="S70" s="35"/>
      <c r="T70" s="31"/>
    </row>
    <row r="71" spans="1:21" ht="16.5" customHeight="1" x14ac:dyDescent="0.3">
      <c r="B71" s="46"/>
      <c r="C71" s="114" t="s">
        <v>235</v>
      </c>
      <c r="H71" s="34"/>
      <c r="I71" s="12"/>
      <c r="J71" s="184"/>
      <c r="K71" s="35"/>
      <c r="L71" s="31"/>
      <c r="N71" s="12"/>
      <c r="O71" s="35"/>
      <c r="P71" s="31"/>
      <c r="R71" s="114">
        <f>1250*0.25</f>
        <v>312.5</v>
      </c>
      <c r="S71" s="35"/>
      <c r="T71" s="31"/>
    </row>
    <row r="72" spans="1:21" ht="16.5" customHeight="1" x14ac:dyDescent="0.3">
      <c r="C72" s="114" t="s">
        <v>236</v>
      </c>
      <c r="H72" s="34"/>
      <c r="I72" s="12"/>
      <c r="J72" s="184"/>
      <c r="K72" s="105"/>
      <c r="L72" s="31"/>
      <c r="M72" s="83"/>
      <c r="N72" s="12"/>
      <c r="O72" s="105"/>
      <c r="P72" s="31"/>
      <c r="Q72" s="83"/>
      <c r="S72" s="105"/>
      <c r="T72" s="31"/>
      <c r="U72" s="83"/>
    </row>
    <row r="73" spans="1:21" ht="16.5" customHeight="1" x14ac:dyDescent="0.3">
      <c r="H73" s="34"/>
      <c r="I73" s="12"/>
      <c r="J73" s="184"/>
      <c r="K73" s="37">
        <v>250</v>
      </c>
      <c r="L73" s="50">
        <f>K73*5</f>
        <v>1250</v>
      </c>
      <c r="M73" s="36" t="s">
        <v>215</v>
      </c>
      <c r="N73" s="12"/>
      <c r="O73" s="37">
        <v>250</v>
      </c>
      <c r="P73" s="50">
        <f>O73*5</f>
        <v>1250</v>
      </c>
      <c r="Q73" s="36" t="s">
        <v>215</v>
      </c>
      <c r="R73" s="51"/>
      <c r="S73" s="37">
        <v>250</v>
      </c>
      <c r="T73" s="50">
        <f>S73*5</f>
        <v>1250</v>
      </c>
      <c r="U73" s="36" t="s">
        <v>215</v>
      </c>
    </row>
    <row r="74" spans="1:21" ht="16.5" customHeight="1" x14ac:dyDescent="0.3">
      <c r="B74" s="12" t="s">
        <v>216</v>
      </c>
      <c r="H74" s="34"/>
      <c r="I74" s="12"/>
      <c r="J74" s="184"/>
      <c r="K74" s="37"/>
      <c r="L74" s="32"/>
      <c r="M74" s="114" t="s">
        <v>218</v>
      </c>
      <c r="N74" s="12"/>
      <c r="O74" s="37"/>
      <c r="P74" s="32"/>
      <c r="Q74" s="114" t="s">
        <v>218</v>
      </c>
      <c r="S74" s="37"/>
      <c r="T74" s="32"/>
      <c r="U74" s="114" t="s">
        <v>218</v>
      </c>
    </row>
    <row r="75" spans="1:21" ht="16.5" customHeight="1" x14ac:dyDescent="0.3">
      <c r="C75" s="46" t="s">
        <v>247</v>
      </c>
      <c r="H75" s="34"/>
      <c r="I75" s="12"/>
      <c r="J75" s="210"/>
      <c r="K75" s="37"/>
      <c r="L75" s="32"/>
      <c r="N75" s="12"/>
      <c r="O75" s="37"/>
      <c r="P75" s="32"/>
      <c r="S75" s="37"/>
      <c r="T75" s="32"/>
    </row>
    <row r="76" spans="1:21" ht="16.5" customHeight="1" x14ac:dyDescent="0.3">
      <c r="B76" s="12"/>
      <c r="C76" s="33" t="s">
        <v>248</v>
      </c>
      <c r="H76" s="34"/>
      <c r="I76" s="12"/>
      <c r="J76" s="210"/>
      <c r="K76" s="37"/>
      <c r="L76" s="32"/>
      <c r="N76" s="12"/>
      <c r="O76" s="37"/>
      <c r="P76" s="32"/>
      <c r="S76" s="37"/>
      <c r="T76" s="32"/>
    </row>
    <row r="77" spans="1:21" ht="16.5" customHeight="1" x14ac:dyDescent="0.3">
      <c r="B77" s="12"/>
      <c r="C77" s="46" t="s">
        <v>237</v>
      </c>
      <c r="H77" s="34"/>
      <c r="I77" s="12"/>
      <c r="J77" s="210"/>
      <c r="K77" s="37"/>
      <c r="L77" s="32"/>
      <c r="N77" s="12"/>
      <c r="O77" s="37"/>
      <c r="P77" s="32"/>
      <c r="S77" s="37"/>
      <c r="T77" s="32"/>
    </row>
    <row r="78" spans="1:21" ht="16.5" customHeight="1" x14ac:dyDescent="0.3">
      <c r="C78" s="46"/>
      <c r="H78" s="34"/>
      <c r="I78" s="12"/>
      <c r="J78" s="210"/>
      <c r="K78" s="37"/>
      <c r="L78" s="32"/>
      <c r="N78" s="12"/>
      <c r="O78" s="37"/>
      <c r="P78" s="32"/>
      <c r="S78" s="37"/>
      <c r="T78" s="32"/>
    </row>
    <row r="79" spans="1:21" ht="16.5" customHeight="1" x14ac:dyDescent="0.3">
      <c r="B79" s="12" t="s">
        <v>217</v>
      </c>
      <c r="H79" s="34"/>
      <c r="I79" s="12"/>
      <c r="J79" s="184"/>
      <c r="K79" s="37"/>
      <c r="L79" s="32"/>
      <c r="N79" s="12"/>
      <c r="O79" s="37"/>
      <c r="P79" s="32"/>
      <c r="S79" s="37"/>
      <c r="T79" s="32"/>
    </row>
    <row r="80" spans="1:21" ht="16.5" customHeight="1" x14ac:dyDescent="0.35">
      <c r="A80" s="41"/>
      <c r="C80" s="46"/>
      <c r="H80" s="34"/>
      <c r="I80" s="12"/>
      <c r="J80" s="184"/>
      <c r="K80" s="226"/>
      <c r="L80" s="227">
        <f>SUM(L48:L79)</f>
        <v>13370</v>
      </c>
      <c r="M80" s="228" t="s">
        <v>211</v>
      </c>
      <c r="N80" s="12"/>
      <c r="O80" s="226"/>
      <c r="P80" s="227">
        <f>SUM(P48:P79)</f>
        <v>14400</v>
      </c>
      <c r="Q80" s="228" t="s">
        <v>211</v>
      </c>
      <c r="S80" s="226"/>
      <c r="T80" s="227">
        <f>SUM(T48:T79)</f>
        <v>15430</v>
      </c>
      <c r="U80" s="228" t="s">
        <v>211</v>
      </c>
    </row>
    <row r="81" spans="1:23" ht="16.5" customHeight="1" x14ac:dyDescent="0.35">
      <c r="A81" s="41"/>
      <c r="C81" s="46"/>
      <c r="H81" s="34"/>
      <c r="I81" s="12"/>
      <c r="J81" s="210"/>
      <c r="K81" s="94"/>
      <c r="L81" s="225"/>
      <c r="M81" s="83"/>
      <c r="N81" s="12"/>
      <c r="O81" s="94"/>
      <c r="P81" s="225"/>
      <c r="Q81" s="83"/>
      <c r="S81" s="94"/>
      <c r="T81" s="225"/>
      <c r="U81" s="83"/>
    </row>
    <row r="82" spans="1:23" ht="16.5" customHeight="1" x14ac:dyDescent="0.35">
      <c r="A82" s="41"/>
      <c r="C82" s="46"/>
      <c r="H82" s="34"/>
      <c r="I82" s="12"/>
      <c r="J82" s="210"/>
      <c r="K82" s="94"/>
      <c r="L82" s="225"/>
      <c r="M82" s="83"/>
      <c r="N82" s="12"/>
      <c r="O82" s="94"/>
      <c r="P82" s="225"/>
      <c r="Q82" s="83"/>
      <c r="S82" s="94"/>
      <c r="T82" s="225"/>
      <c r="U82" s="83"/>
    </row>
    <row r="83" spans="1:23" ht="16.5" customHeight="1" x14ac:dyDescent="0.35">
      <c r="H83" s="34"/>
      <c r="I83" s="12"/>
      <c r="J83" s="184"/>
      <c r="K83" s="93"/>
      <c r="L83" s="93"/>
      <c r="M83" s="229"/>
      <c r="N83" s="12"/>
      <c r="O83" s="93"/>
      <c r="P83" s="93"/>
      <c r="Q83" s="229"/>
      <c r="R83" s="12"/>
      <c r="S83" s="93"/>
      <c r="T83" s="93"/>
      <c r="U83" s="229"/>
    </row>
    <row r="84" spans="1:23" ht="16.5" customHeight="1" x14ac:dyDescent="0.3">
      <c r="J84" s="184"/>
      <c r="K84" s="93"/>
      <c r="L84" s="91"/>
      <c r="M84" s="91"/>
      <c r="N84" s="12"/>
      <c r="O84" s="93"/>
      <c r="P84" s="91"/>
      <c r="Q84" s="91"/>
      <c r="S84" s="93"/>
      <c r="T84" s="91"/>
      <c r="U84" s="91"/>
    </row>
    <row r="85" spans="1:23" ht="16.5" customHeight="1" x14ac:dyDescent="0.3">
      <c r="J85" s="184"/>
      <c r="K85" s="57"/>
      <c r="L85" s="63">
        <f>L80*0.04</f>
        <v>534.79999999999995</v>
      </c>
      <c r="M85" s="36" t="s">
        <v>167</v>
      </c>
      <c r="N85" s="12"/>
      <c r="O85" s="57"/>
      <c r="P85" s="63">
        <f>P80*0.04</f>
        <v>576</v>
      </c>
      <c r="Q85" s="36" t="s">
        <v>167</v>
      </c>
      <c r="R85" s="61">
        <f>L85/2</f>
        <v>267.39999999999998</v>
      </c>
      <c r="S85" s="57"/>
      <c r="T85" s="63">
        <f>T80*0.04</f>
        <v>617.20000000000005</v>
      </c>
      <c r="U85" s="36" t="s">
        <v>167</v>
      </c>
    </row>
    <row r="86" spans="1:23" ht="16.5" customHeight="1" x14ac:dyDescent="0.3">
      <c r="A86" s="85" t="s">
        <v>49</v>
      </c>
      <c r="B86" s="89" t="s">
        <v>50</v>
      </c>
      <c r="C86" s="86"/>
      <c r="D86" s="87"/>
      <c r="E86" s="87"/>
      <c r="F86" s="87"/>
      <c r="G86" s="87"/>
      <c r="H86" s="88"/>
      <c r="I86" s="88"/>
      <c r="J86" s="184"/>
      <c r="K86" s="57"/>
      <c r="L86" s="63"/>
      <c r="M86" s="36"/>
      <c r="N86" s="12"/>
      <c r="O86" s="57"/>
      <c r="P86" s="63"/>
      <c r="Q86" s="36"/>
      <c r="S86" s="57"/>
      <c r="T86" s="63"/>
      <c r="U86" s="36"/>
    </row>
    <row r="87" spans="1:23" ht="16.5" customHeight="1" x14ac:dyDescent="0.3">
      <c r="J87" s="184"/>
      <c r="K87" s="61"/>
      <c r="L87" s="114"/>
      <c r="N87" s="12"/>
      <c r="O87" s="61"/>
      <c r="P87" s="114"/>
      <c r="R87" s="61"/>
      <c r="S87" s="61"/>
      <c r="T87" s="114"/>
    </row>
    <row r="88" spans="1:23" ht="16.5" customHeight="1" x14ac:dyDescent="0.45">
      <c r="A88" s="59" t="s">
        <v>32</v>
      </c>
      <c r="B88" s="186" t="s">
        <v>33</v>
      </c>
      <c r="C88" s="19" t="s">
        <v>56</v>
      </c>
      <c r="D88" s="19"/>
      <c r="J88" s="184"/>
      <c r="K88" s="214" t="s">
        <v>203</v>
      </c>
      <c r="L88" s="214"/>
      <c r="M88" s="214"/>
      <c r="N88" s="12"/>
      <c r="O88" s="214" t="s">
        <v>220</v>
      </c>
      <c r="P88" s="214"/>
      <c r="Q88" s="214"/>
      <c r="R88" s="61"/>
      <c r="S88" s="214" t="s">
        <v>226</v>
      </c>
      <c r="T88" s="214"/>
      <c r="U88" s="214"/>
    </row>
    <row r="89" spans="1:23" ht="16.5" customHeight="1" x14ac:dyDescent="0.3">
      <c r="C89" s="74"/>
      <c r="D89" s="74"/>
      <c r="J89" s="184"/>
      <c r="K89" s="66"/>
      <c r="L89" s="67">
        <f>L80+L85</f>
        <v>13904.8</v>
      </c>
      <c r="M89" s="68" t="s">
        <v>34</v>
      </c>
      <c r="N89" s="12"/>
      <c r="O89" s="66"/>
      <c r="P89" s="67">
        <f>P80+P85</f>
        <v>14976</v>
      </c>
      <c r="Q89" s="68" t="s">
        <v>34</v>
      </c>
      <c r="S89" s="66"/>
      <c r="T89" s="67">
        <f>T80+T85</f>
        <v>16047.2</v>
      </c>
      <c r="U89" s="68" t="s">
        <v>34</v>
      </c>
      <c r="W89" s="51"/>
    </row>
    <row r="90" spans="1:23" ht="16.5" customHeight="1" x14ac:dyDescent="0.3">
      <c r="C90" s="114" t="s">
        <v>51</v>
      </c>
      <c r="D90" s="114" t="s">
        <v>52</v>
      </c>
      <c r="J90" s="184"/>
      <c r="L90" s="69">
        <f>L89/10</f>
        <v>1390.48</v>
      </c>
      <c r="M90" s="70" t="s">
        <v>9</v>
      </c>
      <c r="N90" s="12"/>
      <c r="P90" s="69">
        <f>P89/11</f>
        <v>1361.4545454545455</v>
      </c>
      <c r="Q90" s="70" t="s">
        <v>9</v>
      </c>
      <c r="T90" s="69">
        <f>T89/12</f>
        <v>1337.2666666666667</v>
      </c>
      <c r="U90" s="70" t="s">
        <v>9</v>
      </c>
    </row>
    <row r="91" spans="1:23" ht="16.5" customHeight="1" x14ac:dyDescent="0.3">
      <c r="C91" s="12" t="s">
        <v>35</v>
      </c>
      <c r="D91" s="33" t="s">
        <v>53</v>
      </c>
      <c r="J91" s="184"/>
      <c r="L91" s="114"/>
      <c r="M91" s="36"/>
      <c r="N91" s="12"/>
      <c r="P91" s="114"/>
      <c r="Q91" s="36"/>
      <c r="T91" s="114"/>
      <c r="U91" s="36"/>
    </row>
    <row r="92" spans="1:23" s="74" customFormat="1" ht="16.5" customHeight="1" x14ac:dyDescent="0.3">
      <c r="A92" s="114"/>
      <c r="B92" s="114"/>
      <c r="C92" s="114"/>
      <c r="D92" s="33" t="s">
        <v>67</v>
      </c>
      <c r="E92" s="114"/>
      <c r="F92" s="114"/>
      <c r="J92" s="73"/>
      <c r="L92" s="147">
        <v>0</v>
      </c>
      <c r="M92" s="74" t="s">
        <v>68</v>
      </c>
      <c r="P92" s="147">
        <v>0</v>
      </c>
      <c r="Q92" s="74" t="s">
        <v>68</v>
      </c>
      <c r="R92" s="76"/>
      <c r="T92" s="147">
        <v>0</v>
      </c>
      <c r="U92" s="74" t="s">
        <v>68</v>
      </c>
    </row>
    <row r="93" spans="1:23" s="74" customFormat="1" ht="16.5" customHeight="1" x14ac:dyDescent="0.3">
      <c r="A93" s="114"/>
      <c r="B93" s="114"/>
      <c r="C93" s="114"/>
      <c r="D93" s="114"/>
      <c r="E93" s="114"/>
      <c r="F93" s="114"/>
      <c r="G93" s="114"/>
      <c r="H93" s="62"/>
      <c r="I93" s="52"/>
      <c r="J93" s="73"/>
      <c r="L93" s="76">
        <f>L89-L92</f>
        <v>13904.8</v>
      </c>
      <c r="M93" s="68" t="s">
        <v>34</v>
      </c>
      <c r="P93" s="76">
        <f>P89-P92</f>
        <v>14976</v>
      </c>
      <c r="Q93" s="68" t="s">
        <v>34</v>
      </c>
      <c r="T93" s="76">
        <f>T89-T92</f>
        <v>16047.2</v>
      </c>
      <c r="U93" s="68" t="s">
        <v>34</v>
      </c>
    </row>
    <row r="94" spans="1:23" s="74" customFormat="1" ht="16.5" customHeight="1" x14ac:dyDescent="0.45">
      <c r="A94" s="59" t="s">
        <v>32</v>
      </c>
      <c r="B94" s="19" t="s">
        <v>36</v>
      </c>
      <c r="C94" s="114"/>
      <c r="D94" s="114"/>
      <c r="E94" s="114"/>
      <c r="F94" s="114"/>
      <c r="G94" s="114"/>
      <c r="H94" s="62"/>
      <c r="I94" s="52"/>
      <c r="J94" s="73"/>
      <c r="L94" s="76">
        <f>L93/10</f>
        <v>1390.48</v>
      </c>
      <c r="M94" s="70" t="s">
        <v>9</v>
      </c>
      <c r="P94" s="76">
        <f>P93/11</f>
        <v>1361.4545454545455</v>
      </c>
      <c r="Q94" s="70" t="s">
        <v>9</v>
      </c>
      <c r="R94" s="76"/>
      <c r="T94" s="76">
        <f>T93/12</f>
        <v>1337.2666666666667</v>
      </c>
      <c r="U94" s="70" t="s">
        <v>9</v>
      </c>
    </row>
    <row r="95" spans="1:23" s="74" customFormat="1" ht="16.5" customHeight="1" x14ac:dyDescent="0.3">
      <c r="E95" s="114"/>
      <c r="F95" s="114"/>
      <c r="G95" s="114"/>
      <c r="H95" s="64"/>
      <c r="I95" s="52"/>
      <c r="J95" s="73"/>
    </row>
    <row r="96" spans="1:23" s="74" customFormat="1" ht="16.5" customHeight="1" x14ac:dyDescent="0.3">
      <c r="E96" s="114"/>
      <c r="F96" s="114"/>
      <c r="G96" s="114"/>
      <c r="H96" s="64"/>
      <c r="I96" s="52"/>
      <c r="J96" s="73"/>
      <c r="L96" s="84">
        <f>L89*0.017</f>
        <v>236.38159999999999</v>
      </c>
      <c r="M96" s="75" t="s">
        <v>234</v>
      </c>
      <c r="P96" s="84">
        <f>P89*0.017</f>
        <v>254.59200000000001</v>
      </c>
      <c r="Q96" s="75" t="s">
        <v>234</v>
      </c>
      <c r="T96" s="84">
        <f>T89*0.017</f>
        <v>272.80240000000003</v>
      </c>
      <c r="U96" s="75" t="s">
        <v>234</v>
      </c>
    </row>
    <row r="97" spans="1:23" ht="16.5" customHeight="1" x14ac:dyDescent="0.3">
      <c r="H97" s="65"/>
      <c r="L97" s="80">
        <f>L93-L96</f>
        <v>13668.418399999999</v>
      </c>
      <c r="M97" s="68" t="s">
        <v>34</v>
      </c>
      <c r="P97" s="80">
        <f>P93-P96</f>
        <v>14721.407999999999</v>
      </c>
      <c r="Q97" s="68" t="s">
        <v>34</v>
      </c>
      <c r="T97" s="80">
        <f>T93-T96</f>
        <v>15774.3976</v>
      </c>
      <c r="U97" s="68" t="s">
        <v>34</v>
      </c>
      <c r="W97" s="61"/>
    </row>
    <row r="98" spans="1:23" ht="16.5" customHeight="1" x14ac:dyDescent="0.3">
      <c r="A98" s="114" t="s">
        <v>38</v>
      </c>
      <c r="H98" s="65"/>
      <c r="I98" s="60"/>
      <c r="L98" s="80">
        <f>L97/10</f>
        <v>1366.8418399999998</v>
      </c>
      <c r="M98" s="70" t="s">
        <v>9</v>
      </c>
      <c r="P98" s="80">
        <f>P97/11</f>
        <v>1338.3098181818182</v>
      </c>
      <c r="Q98" s="70" t="s">
        <v>9</v>
      </c>
      <c r="T98" s="80">
        <f>T97/12</f>
        <v>1314.5331333333334</v>
      </c>
      <c r="U98" s="70" t="s">
        <v>9</v>
      </c>
    </row>
    <row r="99" spans="1:23" ht="16.5" customHeight="1" x14ac:dyDescent="0.3">
      <c r="A99" s="81" t="s">
        <v>39</v>
      </c>
      <c r="B99" s="19"/>
      <c r="H99" s="71"/>
      <c r="I99" s="62"/>
      <c r="L99" s="78"/>
      <c r="M99" s="75"/>
      <c r="P99" s="78"/>
      <c r="Q99" s="75"/>
      <c r="T99" s="78"/>
      <c r="U99" s="75"/>
    </row>
    <row r="100" spans="1:23" ht="16.5" customHeight="1" x14ac:dyDescent="0.3">
      <c r="L100" s="78"/>
      <c r="M100" s="79"/>
      <c r="P100" s="78"/>
      <c r="Q100" s="79"/>
      <c r="T100" s="78"/>
      <c r="U100" s="79"/>
    </row>
    <row r="101" spans="1:23" ht="16.5" customHeight="1" x14ac:dyDescent="0.3">
      <c r="I101" s="5"/>
      <c r="L101" s="63">
        <f>L93-L97</f>
        <v>236.38160000000062</v>
      </c>
      <c r="M101" s="114" t="s">
        <v>65</v>
      </c>
      <c r="P101" s="63">
        <f>P93-P97</f>
        <v>254.59200000000055</v>
      </c>
      <c r="Q101" s="114" t="s">
        <v>65</v>
      </c>
      <c r="T101" s="63">
        <f>T93-T97</f>
        <v>272.80240000000049</v>
      </c>
      <c r="U101" s="114" t="s">
        <v>65</v>
      </c>
      <c r="V101" s="5"/>
    </row>
    <row r="102" spans="1:23" ht="16.5" customHeight="1" x14ac:dyDescent="0.3">
      <c r="I102" s="5"/>
      <c r="L102" s="63">
        <f>L85-L96</f>
        <v>298.41839999999996</v>
      </c>
      <c r="M102" s="114" t="s">
        <v>66</v>
      </c>
      <c r="P102" s="63">
        <f>P85-P96</f>
        <v>321.40800000000002</v>
      </c>
      <c r="Q102" s="114" t="s">
        <v>66</v>
      </c>
      <c r="T102" s="63">
        <f>T85-T96</f>
        <v>344.39760000000001</v>
      </c>
      <c r="U102" s="114" t="s">
        <v>66</v>
      </c>
      <c r="V102" s="5"/>
    </row>
    <row r="103" spans="1:23" ht="16.5" customHeight="1" x14ac:dyDescent="0.3">
      <c r="I103" s="5"/>
      <c r="L103" s="63">
        <f>SUM(L101:L102)</f>
        <v>534.80000000000064</v>
      </c>
      <c r="P103" s="63">
        <f>SUM(P101:P102)</f>
        <v>576.00000000000057</v>
      </c>
      <c r="T103" s="63">
        <f>SUM(T101:T102)</f>
        <v>617.2000000000005</v>
      </c>
      <c r="V103" s="5"/>
    </row>
    <row r="104" spans="1:23" ht="16.5" customHeight="1" x14ac:dyDescent="0.3">
      <c r="F104" s="81" t="s">
        <v>40</v>
      </c>
      <c r="I104" s="5"/>
      <c r="V104" s="5"/>
    </row>
    <row r="105" spans="1:23" ht="16.5" customHeight="1" x14ac:dyDescent="0.35">
      <c r="F105"/>
      <c r="H105" s="72"/>
      <c r="I105" s="5"/>
      <c r="V105" s="5"/>
    </row>
    <row r="106" spans="1:23" ht="16.5" customHeight="1" x14ac:dyDescent="0.3">
      <c r="F106" s="81" t="s">
        <v>41</v>
      </c>
      <c r="I106" s="5"/>
      <c r="V106" s="5"/>
    </row>
    <row r="107" spans="1:23" ht="16.5" customHeight="1" x14ac:dyDescent="0.3">
      <c r="A107" s="74"/>
      <c r="B107" s="74"/>
      <c r="F107" s="81" t="s">
        <v>42</v>
      </c>
      <c r="I107" s="5"/>
      <c r="V107" s="5"/>
    </row>
    <row r="108" spans="1:23" ht="16.5" customHeight="1" x14ac:dyDescent="0.45">
      <c r="A108" s="59"/>
      <c r="B108" s="19"/>
      <c r="F108" s="33" t="s">
        <v>43</v>
      </c>
      <c r="G108" s="81"/>
      <c r="I108" s="5"/>
      <c r="V108" s="5"/>
    </row>
    <row r="109" spans="1:23" ht="16.5" customHeight="1" x14ac:dyDescent="0.35">
      <c r="G109"/>
    </row>
    <row r="110" spans="1:23" ht="16.5" customHeight="1" x14ac:dyDescent="0.3">
      <c r="G110" s="81"/>
    </row>
    <row r="111" spans="1:23" ht="16.5" customHeight="1" x14ac:dyDescent="0.35">
      <c r="B111"/>
      <c r="C111"/>
      <c r="D111"/>
      <c r="E111"/>
      <c r="G111" s="81"/>
    </row>
    <row r="112" spans="1:23" ht="16.5" customHeight="1" x14ac:dyDescent="0.35">
      <c r="B112"/>
      <c r="C112"/>
      <c r="D112"/>
      <c r="E112"/>
      <c r="G112"/>
    </row>
    <row r="113" spans="1:5" ht="16.5" customHeight="1" x14ac:dyDescent="0.3"/>
    <row r="114" spans="1:5" ht="16.5" customHeight="1" x14ac:dyDescent="0.3"/>
    <row r="115" spans="1:5" ht="16.5" customHeight="1" x14ac:dyDescent="0.3"/>
    <row r="116" spans="1:5" ht="16.5" customHeight="1" x14ac:dyDescent="0.3"/>
    <row r="117" spans="1:5" ht="16.5" customHeight="1" x14ac:dyDescent="0.35">
      <c r="E117"/>
    </row>
    <row r="118" spans="1:5" ht="16.5" customHeight="1" x14ac:dyDescent="0.35">
      <c r="A118" s="81"/>
      <c r="B118"/>
      <c r="C118"/>
      <c r="D118"/>
      <c r="E118"/>
    </row>
    <row r="119" spans="1:5" ht="16.5" customHeight="1" x14ac:dyDescent="0.3"/>
  </sheetData>
  <mergeCells count="18">
    <mergeCell ref="D36:E36"/>
    <mergeCell ref="D37:E37"/>
    <mergeCell ref="D38:E38"/>
    <mergeCell ref="D39:E39"/>
    <mergeCell ref="K88:M88"/>
    <mergeCell ref="A1:C1"/>
    <mergeCell ref="A8:H8"/>
    <mergeCell ref="L11:Z11"/>
    <mergeCell ref="A20:C20"/>
    <mergeCell ref="K22:M22"/>
    <mergeCell ref="O22:Q22"/>
    <mergeCell ref="O88:Q88"/>
    <mergeCell ref="S22:U22"/>
    <mergeCell ref="S88:U88"/>
    <mergeCell ref="E26:F26"/>
    <mergeCell ref="E27:F27"/>
    <mergeCell ref="E28:F28"/>
    <mergeCell ref="E29:F29"/>
  </mergeCells>
  <pageMargins left="0.25" right="0.25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7F4E-0D7D-41F9-97C4-F6709B25C22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B20C-175B-4818-923C-8AC80BB63FDD}">
  <dimension ref="A1:U166"/>
  <sheetViews>
    <sheetView topLeftCell="A13" workbookViewId="0">
      <selection activeCell="G28" sqref="G28"/>
    </sheetView>
  </sheetViews>
  <sheetFormatPr defaultColWidth="8.7265625" defaultRowHeight="14" x14ac:dyDescent="0.3"/>
  <cols>
    <col min="1" max="1" width="10.453125" style="4" customWidth="1"/>
    <col min="2" max="2" width="12.81640625" style="4" customWidth="1"/>
    <col min="3" max="3" width="12.1796875" style="4" customWidth="1"/>
    <col min="4" max="4" width="8.453125" style="4" customWidth="1"/>
    <col min="5" max="5" width="13.7265625" style="4" customWidth="1"/>
    <col min="6" max="6" width="11.7265625" style="4" customWidth="1"/>
    <col min="7" max="7" width="13.7265625" style="4" customWidth="1"/>
    <col min="8" max="8" width="11" style="4" customWidth="1"/>
    <col min="9" max="9" width="6.1796875" style="4" customWidth="1"/>
    <col min="10" max="10" width="8.7265625" style="4"/>
    <col min="11" max="11" width="12.26953125" style="4" customWidth="1"/>
    <col min="12" max="12" width="12.26953125" style="5" customWidth="1"/>
    <col min="13" max="13" width="39.1796875" style="4" customWidth="1"/>
    <col min="14" max="14" width="8.7265625" style="4"/>
    <col min="15" max="16" width="10.453125" style="4" bestFit="1" customWidth="1"/>
    <col min="17" max="17" width="12.54296875" style="4" customWidth="1"/>
    <col min="18" max="20" width="8.7265625" style="4"/>
    <col min="21" max="21" width="9.81640625" style="4" bestFit="1" customWidth="1"/>
    <col min="22" max="16384" width="8.7265625" style="4"/>
  </cols>
  <sheetData>
    <row r="1" spans="1:20" ht="16.5" customHeight="1" x14ac:dyDescent="0.35">
      <c r="A1" s="215"/>
      <c r="B1" s="215"/>
      <c r="C1" s="215"/>
      <c r="D1" s="1"/>
      <c r="E1" s="2"/>
      <c r="F1" s="2"/>
      <c r="G1" s="3"/>
      <c r="H1" s="3"/>
    </row>
    <row r="2" spans="1:20" ht="16.5" customHeight="1" x14ac:dyDescent="0.35">
      <c r="A2" s="1"/>
      <c r="B2" s="1"/>
      <c r="C2" s="1"/>
      <c r="D2" s="1"/>
      <c r="E2" s="2"/>
      <c r="F2" s="2"/>
      <c r="G2" s="3"/>
      <c r="H2" s="3"/>
    </row>
    <row r="3" spans="1:20" ht="16.5" customHeight="1" x14ac:dyDescent="0.35">
      <c r="A3" s="1"/>
      <c r="B3" s="1"/>
      <c r="C3" s="1"/>
      <c r="D3" s="1"/>
      <c r="E3" s="2"/>
      <c r="F3" s="2"/>
      <c r="H3" s="6" t="s">
        <v>0</v>
      </c>
    </row>
    <row r="4" spans="1:20" ht="16.5" customHeight="1" x14ac:dyDescent="0.35">
      <c r="A4" s="1"/>
      <c r="B4" s="1"/>
      <c r="C4" s="1"/>
      <c r="D4" s="1"/>
      <c r="E4" s="2"/>
      <c r="H4" s="7" t="s">
        <v>44</v>
      </c>
    </row>
    <row r="5" spans="1:20" ht="16.5" customHeight="1" x14ac:dyDescent="0.35">
      <c r="A5" s="1"/>
      <c r="B5" s="1"/>
      <c r="C5" s="1"/>
      <c r="D5" s="1"/>
      <c r="E5" s="2"/>
    </row>
    <row r="6" spans="1:20" ht="16.5" customHeight="1" x14ac:dyDescent="0.35">
      <c r="A6" s="8" t="s">
        <v>1</v>
      </c>
      <c r="B6" s="1"/>
      <c r="C6" s="1"/>
      <c r="D6" s="1"/>
      <c r="E6" s="2"/>
      <c r="F6" s="2"/>
    </row>
    <row r="7" spans="1:20" ht="3" customHeight="1" x14ac:dyDescent="0.35">
      <c r="A7" s="8"/>
      <c r="B7" s="1"/>
      <c r="C7" s="1"/>
      <c r="D7" s="1"/>
      <c r="E7" s="2"/>
      <c r="F7" s="2"/>
    </row>
    <row r="8" spans="1:20" ht="16.5" customHeight="1" x14ac:dyDescent="0.35">
      <c r="A8" s="216" t="s">
        <v>2</v>
      </c>
      <c r="B8" s="217"/>
      <c r="C8" s="217"/>
      <c r="D8" s="217"/>
      <c r="E8" s="217"/>
      <c r="F8" s="217"/>
      <c r="G8" s="217"/>
      <c r="H8" s="217"/>
      <c r="I8" s="9"/>
      <c r="J8" s="10"/>
    </row>
    <row r="9" spans="1:20" ht="16.5" customHeight="1" x14ac:dyDescent="0.3">
      <c r="A9" s="11" t="s">
        <v>3</v>
      </c>
      <c r="B9" s="12"/>
      <c r="C9" s="12"/>
      <c r="E9" s="13"/>
      <c r="F9" s="13"/>
      <c r="G9" s="14"/>
      <c r="H9" s="14"/>
      <c r="J9" s="10"/>
      <c r="N9" s="10"/>
    </row>
    <row r="10" spans="1:20" ht="16.5" customHeight="1" x14ac:dyDescent="0.45">
      <c r="A10" s="11" t="s">
        <v>96</v>
      </c>
      <c r="B10" s="12"/>
      <c r="C10" s="12"/>
      <c r="E10" s="13"/>
      <c r="F10" s="13"/>
      <c r="G10" s="14"/>
      <c r="H10" s="14"/>
      <c r="J10" s="10"/>
      <c r="M10" s="15"/>
      <c r="N10" s="10"/>
    </row>
    <row r="11" spans="1:20" ht="16.5" customHeight="1" x14ac:dyDescent="0.3">
      <c r="A11" s="11" t="s">
        <v>152</v>
      </c>
      <c r="B11" s="12"/>
      <c r="C11" s="12"/>
      <c r="E11" s="13"/>
      <c r="F11" s="13"/>
      <c r="G11" s="14"/>
      <c r="H11" s="14"/>
      <c r="J11" s="10"/>
      <c r="N11" s="10"/>
    </row>
    <row r="12" spans="1:20" ht="16.5" customHeight="1" x14ac:dyDescent="0.3">
      <c r="A12" s="11"/>
      <c r="B12" s="12"/>
      <c r="C12" s="12"/>
      <c r="E12" s="13"/>
      <c r="F12" s="13"/>
      <c r="G12" s="14"/>
      <c r="H12" s="14"/>
      <c r="J12" s="10"/>
      <c r="N12" s="10"/>
    </row>
    <row r="13" spans="1:20" ht="16.5" customHeight="1" x14ac:dyDescent="0.3">
      <c r="A13" s="11"/>
      <c r="B13" s="12"/>
      <c r="C13" s="12"/>
      <c r="E13" s="13"/>
      <c r="F13" s="13"/>
      <c r="G13" s="14"/>
      <c r="H13" s="14"/>
      <c r="I13" s="12"/>
      <c r="J13" s="10"/>
      <c r="N13" s="10"/>
    </row>
    <row r="14" spans="1:20" ht="16.5" customHeight="1" x14ac:dyDescent="0.3">
      <c r="A14" s="4" t="s">
        <v>4</v>
      </c>
      <c r="C14" s="102" t="s">
        <v>97</v>
      </c>
      <c r="E14" s="13"/>
      <c r="F14" s="13"/>
      <c r="G14" s="14"/>
      <c r="H14" s="14"/>
      <c r="J14" s="10"/>
    </row>
    <row r="15" spans="1:20" ht="16.5" customHeight="1" x14ac:dyDescent="0.35">
      <c r="A15" s="16" t="s">
        <v>5</v>
      </c>
      <c r="C15" s="4" t="s">
        <v>98</v>
      </c>
      <c r="E15" s="13"/>
      <c r="F15" s="13"/>
      <c r="G15" s="14"/>
      <c r="H15" s="14"/>
      <c r="J15" s="10"/>
      <c r="L15" s="115" t="s">
        <v>138</v>
      </c>
      <c r="M15" s="116"/>
      <c r="N15" s="116"/>
      <c r="O15" s="116"/>
      <c r="P15" s="116"/>
      <c r="Q15" s="116"/>
      <c r="R15" s="116"/>
      <c r="S15" s="116"/>
      <c r="T15" s="116"/>
    </row>
    <row r="16" spans="1:20" ht="16.5" customHeight="1" x14ac:dyDescent="0.35">
      <c r="B16" s="10"/>
      <c r="C16" s="4" t="s">
        <v>99</v>
      </c>
      <c r="E16" s="13"/>
      <c r="F16" s="13"/>
      <c r="G16" s="14"/>
      <c r="H16" s="14"/>
      <c r="J16" s="10"/>
      <c r="L16" s="220" t="s">
        <v>139</v>
      </c>
      <c r="M16" s="221"/>
      <c r="N16" s="221"/>
      <c r="O16" s="221"/>
      <c r="P16" s="221"/>
      <c r="Q16" s="221"/>
      <c r="R16" s="221"/>
      <c r="S16" s="221"/>
      <c r="T16" s="221"/>
    </row>
    <row r="17" spans="1:20" ht="16.5" customHeight="1" x14ac:dyDescent="0.35">
      <c r="A17" s="10"/>
      <c r="B17" s="10"/>
      <c r="C17" s="4" t="s">
        <v>100</v>
      </c>
      <c r="E17" s="13"/>
      <c r="F17" s="13"/>
      <c r="G17" s="14"/>
      <c r="H17" s="14"/>
      <c r="J17" s="10"/>
      <c r="L17" s="100" t="s">
        <v>70</v>
      </c>
      <c r="M17" s="21"/>
      <c r="N17" s="21"/>
      <c r="O17" s="21"/>
      <c r="P17" s="21"/>
      <c r="Q17" s="21"/>
      <c r="R17" s="21"/>
      <c r="S17" s="21"/>
      <c r="T17" s="21"/>
    </row>
    <row r="18" spans="1:20" ht="16.5" customHeight="1" x14ac:dyDescent="0.3">
      <c r="A18" s="10"/>
      <c r="B18" s="10"/>
      <c r="C18" s="4" t="s">
        <v>101</v>
      </c>
      <c r="E18" s="13"/>
      <c r="F18" s="13"/>
      <c r="G18" s="14"/>
      <c r="H18" s="14"/>
      <c r="J18" s="10"/>
      <c r="N18" s="17"/>
      <c r="O18" s="104"/>
      <c r="Q18" s="104"/>
    </row>
    <row r="19" spans="1:20" ht="16.5" customHeight="1" x14ac:dyDescent="0.3">
      <c r="A19" s="10"/>
      <c r="B19" s="10"/>
      <c r="C19" s="114" t="s">
        <v>156</v>
      </c>
      <c r="E19" s="177" t="s">
        <v>154</v>
      </c>
      <c r="F19" s="13"/>
      <c r="G19" s="14"/>
      <c r="H19" s="14"/>
      <c r="J19" s="10"/>
      <c r="N19" s="17"/>
      <c r="O19" s="104"/>
      <c r="Q19" s="104"/>
    </row>
    <row r="20" spans="1:20" s="114" customFormat="1" ht="16.5" customHeight="1" x14ac:dyDescent="0.3">
      <c r="A20" s="112"/>
      <c r="B20" s="112"/>
      <c r="E20" s="4" t="s">
        <v>155</v>
      </c>
      <c r="F20" s="13"/>
      <c r="G20" s="14"/>
      <c r="H20" s="14"/>
      <c r="J20" s="112"/>
      <c r="K20" s="13"/>
      <c r="L20" s="5"/>
      <c r="N20" s="17"/>
      <c r="O20" s="104"/>
      <c r="Q20" s="104"/>
    </row>
    <row r="21" spans="1:20" ht="16.5" customHeight="1" x14ac:dyDescent="0.3">
      <c r="A21" s="10"/>
      <c r="B21" s="10"/>
      <c r="C21" s="102" t="s">
        <v>102</v>
      </c>
      <c r="E21" s="13"/>
      <c r="F21" s="13"/>
      <c r="G21" s="14"/>
      <c r="H21" s="14"/>
      <c r="J21" s="10"/>
      <c r="N21" s="17"/>
      <c r="O21" s="10"/>
    </row>
    <row r="22" spans="1:20" ht="16.5" customHeight="1" x14ac:dyDescent="0.3">
      <c r="A22" s="10"/>
      <c r="B22" s="10"/>
      <c r="C22" s="103" t="s">
        <v>54</v>
      </c>
      <c r="D22" s="18"/>
      <c r="E22" s="18"/>
      <c r="F22" s="18"/>
      <c r="G22" s="18"/>
      <c r="H22" s="18"/>
      <c r="I22" s="18"/>
      <c r="J22" s="10"/>
      <c r="N22" s="17"/>
      <c r="O22" s="10"/>
    </row>
    <row r="23" spans="1:20" ht="16.5" customHeight="1" x14ac:dyDescent="0.45">
      <c r="A23" s="10"/>
      <c r="B23" s="10"/>
      <c r="E23" s="13"/>
      <c r="F23" s="13"/>
      <c r="G23" s="14"/>
      <c r="H23" s="14"/>
      <c r="J23" s="10"/>
      <c r="N23" s="17"/>
      <c r="O23" s="167" t="s">
        <v>147</v>
      </c>
    </row>
    <row r="24" spans="1:20" s="99" customFormat="1" ht="16.5" customHeight="1" x14ac:dyDescent="0.3">
      <c r="A24" s="97"/>
      <c r="B24" s="97"/>
      <c r="E24" s="13"/>
      <c r="F24" s="13"/>
      <c r="G24" s="14"/>
      <c r="H24" s="14"/>
      <c r="J24" s="97"/>
      <c r="L24" s="5"/>
      <c r="N24" s="17"/>
      <c r="O24" s="97"/>
    </row>
    <row r="25" spans="1:20" ht="16.5" customHeight="1" x14ac:dyDescent="0.35">
      <c r="A25" s="218" t="s">
        <v>120</v>
      </c>
      <c r="B25" s="219"/>
      <c r="C25" s="219"/>
      <c r="E25" s="13"/>
      <c r="F25" s="13"/>
      <c r="G25" s="14"/>
      <c r="H25" s="14"/>
      <c r="J25" s="10"/>
      <c r="N25" s="17"/>
      <c r="O25" s="10"/>
    </row>
    <row r="26" spans="1:20" ht="16" customHeight="1" x14ac:dyDescent="0.3">
      <c r="A26" s="10"/>
      <c r="B26" s="10"/>
      <c r="E26" s="13"/>
      <c r="F26" s="13"/>
      <c r="G26" s="14"/>
      <c r="H26" s="14"/>
      <c r="J26" s="10"/>
      <c r="N26" s="17"/>
      <c r="O26" s="10"/>
    </row>
    <row r="27" spans="1:20" ht="18" customHeight="1" x14ac:dyDescent="0.3">
      <c r="B27" s="4" t="s">
        <v>149</v>
      </c>
      <c r="J27" s="10"/>
      <c r="K27" s="214" t="s">
        <v>86</v>
      </c>
      <c r="L27" s="214"/>
      <c r="M27" s="214"/>
      <c r="N27" s="17"/>
      <c r="O27" s="10"/>
    </row>
    <row r="28" spans="1:20" ht="18" customHeight="1" x14ac:dyDescent="0.3">
      <c r="A28" s="4" t="s">
        <v>150</v>
      </c>
      <c r="J28" s="10"/>
      <c r="K28" s="20" t="s">
        <v>6</v>
      </c>
      <c r="L28" s="20">
        <v>5</v>
      </c>
      <c r="M28" s="4" t="s">
        <v>114</v>
      </c>
      <c r="N28" s="17"/>
      <c r="O28" s="10"/>
      <c r="R28" s="114" t="s">
        <v>134</v>
      </c>
    </row>
    <row r="29" spans="1:20" ht="18" customHeight="1" x14ac:dyDescent="0.3">
      <c r="A29" s="4" t="s">
        <v>153</v>
      </c>
      <c r="J29" s="10"/>
      <c r="N29" s="17"/>
      <c r="O29" s="10"/>
      <c r="R29" s="122" t="s">
        <v>137</v>
      </c>
    </row>
    <row r="30" spans="1:20" s="114" customFormat="1" ht="18" customHeight="1" x14ac:dyDescent="0.35">
      <c r="A30" s="115"/>
      <c r="B30" s="113"/>
      <c r="C30" s="113"/>
      <c r="D30" s="113"/>
      <c r="E30" s="113"/>
      <c r="F30" s="113"/>
      <c r="G30" s="113"/>
      <c r="H30" s="113"/>
      <c r="I30" s="113"/>
      <c r="J30" s="112"/>
      <c r="L30" s="5"/>
      <c r="N30" s="17"/>
      <c r="O30" s="112"/>
      <c r="R30" s="122"/>
    </row>
    <row r="31" spans="1:20" s="114" customFormat="1" ht="18" customHeight="1" x14ac:dyDescent="0.35">
      <c r="A31" s="115"/>
      <c r="B31" s="114" t="s">
        <v>134</v>
      </c>
      <c r="C31" s="113"/>
      <c r="D31" s="113"/>
      <c r="E31" s="113"/>
      <c r="F31" s="113"/>
      <c r="G31" s="113"/>
      <c r="H31" s="113"/>
      <c r="I31" s="113"/>
      <c r="J31" s="112"/>
      <c r="L31" s="5"/>
      <c r="N31" s="17"/>
      <c r="O31" s="112"/>
      <c r="R31" s="122"/>
    </row>
    <row r="32" spans="1:20" s="99" customFormat="1" ht="18" customHeight="1" thickBot="1" x14ac:dyDescent="0.4">
      <c r="A32" s="100"/>
      <c r="B32" s="155"/>
      <c r="C32" s="156"/>
      <c r="D32" s="156"/>
      <c r="E32" s="156"/>
      <c r="F32" s="156"/>
      <c r="G32" s="98"/>
      <c r="H32" s="98"/>
      <c r="I32" s="98"/>
      <c r="J32" s="97"/>
      <c r="L32" s="5"/>
      <c r="N32" s="17"/>
      <c r="O32" s="97"/>
    </row>
    <row r="33" spans="1:19" s="114" customFormat="1" ht="18" customHeight="1" x14ac:dyDescent="0.3">
      <c r="C33" s="171" t="s">
        <v>34</v>
      </c>
      <c r="D33" s="154"/>
      <c r="E33" s="154"/>
      <c r="F33" s="168" t="s">
        <v>142</v>
      </c>
      <c r="G33" s="169"/>
      <c r="H33" s="170"/>
      <c r="I33" s="154"/>
      <c r="J33" s="91"/>
      <c r="L33" s="5"/>
      <c r="N33" s="112"/>
    </row>
    <row r="34" spans="1:19" s="114" customFormat="1" ht="16.5" customHeight="1" x14ac:dyDescent="0.35">
      <c r="C34" s="172">
        <f>+L136</f>
        <v>26709.279999999999</v>
      </c>
      <c r="D34" s="36" t="s">
        <v>140</v>
      </c>
      <c r="F34" s="157">
        <f>+L140</f>
        <v>24813.279999999999</v>
      </c>
      <c r="G34" s="175" t="s">
        <v>140</v>
      </c>
      <c r="H34" s="158"/>
      <c r="I34" s="148"/>
      <c r="J34" s="112"/>
      <c r="K34" s="94"/>
      <c r="L34" s="94"/>
      <c r="M34" s="1" t="s">
        <v>143</v>
      </c>
      <c r="N34" s="12"/>
      <c r="Q34" s="61">
        <f>F34-C34</f>
        <v>-1896</v>
      </c>
      <c r="S34" s="152">
        <v>1896</v>
      </c>
    </row>
    <row r="35" spans="1:19" s="114" customFormat="1" ht="16.5" customHeight="1" thickBot="1" x14ac:dyDescent="0.4">
      <c r="C35" s="172">
        <f>+L137</f>
        <v>3815.6114285714284</v>
      </c>
      <c r="D35" s="172" t="s">
        <v>141</v>
      </c>
      <c r="E35" s="61"/>
      <c r="F35" s="159">
        <f>+L141</f>
        <v>3544.7542857142857</v>
      </c>
      <c r="G35" s="176" t="s">
        <v>141</v>
      </c>
      <c r="H35" s="160"/>
      <c r="I35" s="148"/>
      <c r="J35" s="112"/>
      <c r="K35" s="94"/>
      <c r="L35" s="94"/>
      <c r="M35" s="153" t="s">
        <v>144</v>
      </c>
      <c r="N35" s="12"/>
      <c r="S35" s="152"/>
    </row>
    <row r="36" spans="1:19" s="114" customFormat="1" ht="16.5" customHeight="1" x14ac:dyDescent="0.35">
      <c r="A36" s="163"/>
      <c r="B36" s="164"/>
      <c r="C36" s="165"/>
      <c r="D36" s="164"/>
      <c r="E36" s="163"/>
      <c r="F36" s="163"/>
      <c r="G36" s="166"/>
      <c r="H36" s="166"/>
      <c r="I36" s="166"/>
      <c r="J36" s="112"/>
      <c r="K36" s="94"/>
      <c r="L36" s="94"/>
      <c r="M36" s="36"/>
      <c r="N36" s="12"/>
    </row>
    <row r="37" spans="1:19" s="114" customFormat="1" ht="10.5" customHeight="1" x14ac:dyDescent="0.35">
      <c r="B37" s="151"/>
      <c r="C37" s="149"/>
      <c r="D37" s="151"/>
      <c r="G37" s="148"/>
      <c r="H37" s="148"/>
      <c r="I37" s="148"/>
      <c r="J37" s="112"/>
      <c r="K37" s="94"/>
      <c r="L37" s="94"/>
      <c r="M37" s="36"/>
      <c r="N37" s="12"/>
    </row>
    <row r="38" spans="1:19" s="114" customFormat="1" ht="16.5" customHeight="1" x14ac:dyDescent="0.35">
      <c r="B38" s="162" t="s">
        <v>148</v>
      </c>
      <c r="C38" s="149"/>
      <c r="D38" s="148"/>
      <c r="E38" s="148"/>
      <c r="F38" s="148"/>
      <c r="G38" s="148"/>
      <c r="H38" s="148"/>
      <c r="I38" s="148"/>
      <c r="J38" s="112"/>
      <c r="K38" s="94"/>
      <c r="L38" s="94"/>
      <c r="M38" s="36"/>
      <c r="N38" s="12"/>
    </row>
    <row r="39" spans="1:19" s="114" customFormat="1" ht="16.5" customHeight="1" x14ac:dyDescent="0.35">
      <c r="B39" s="150"/>
      <c r="C39" s="149"/>
      <c r="D39" s="148"/>
      <c r="E39" s="148"/>
      <c r="F39" s="148"/>
      <c r="G39" s="148"/>
      <c r="H39" s="148"/>
      <c r="I39" s="148"/>
      <c r="J39" s="112"/>
      <c r="K39" s="94"/>
      <c r="L39" s="94"/>
      <c r="M39" s="36"/>
      <c r="N39" s="12"/>
    </row>
    <row r="40" spans="1:19" s="114" customFormat="1" ht="16.5" customHeight="1" x14ac:dyDescent="0.3">
      <c r="C40" s="173" t="s">
        <v>146</v>
      </c>
      <c r="D40" s="163"/>
      <c r="E40" s="163"/>
      <c r="F40" s="174"/>
      <c r="G40" s="174"/>
      <c r="H40" s="112"/>
      <c r="I40" s="112"/>
      <c r="L40" s="5"/>
      <c r="N40" s="112"/>
    </row>
    <row r="41" spans="1:19" s="114" customFormat="1" ht="16.5" customHeight="1" x14ac:dyDescent="0.3">
      <c r="C41" s="172">
        <f>+L144</f>
        <v>24332.51296</v>
      </c>
      <c r="D41" s="36" t="s">
        <v>140</v>
      </c>
      <c r="F41" s="112"/>
      <c r="G41" s="112"/>
      <c r="H41" s="112"/>
      <c r="I41" s="112"/>
      <c r="L41" s="5"/>
      <c r="N41" s="112"/>
    </row>
    <row r="42" spans="1:19" s="114" customFormat="1" ht="16.5" customHeight="1" x14ac:dyDescent="0.3">
      <c r="C42" s="172">
        <f>+L145</f>
        <v>3476.0732800000001</v>
      </c>
      <c r="D42" s="172" t="s">
        <v>141</v>
      </c>
      <c r="F42" s="112"/>
      <c r="G42" s="112"/>
      <c r="H42" s="112"/>
      <c r="I42" s="112"/>
      <c r="L42" s="5"/>
      <c r="N42" s="112"/>
    </row>
    <row r="43" spans="1:19" s="114" customFormat="1" ht="16.5" customHeight="1" x14ac:dyDescent="0.3">
      <c r="B43" s="115"/>
      <c r="D43" s="112"/>
      <c r="F43" s="112"/>
      <c r="G43" s="112"/>
      <c r="H43" s="112"/>
      <c r="I43" s="112"/>
      <c r="L43" s="5"/>
      <c r="N43" s="112"/>
    </row>
    <row r="44" spans="1:19" s="114" customFormat="1" ht="16.5" customHeight="1" x14ac:dyDescent="0.35">
      <c r="A44" s="41" t="s">
        <v>151</v>
      </c>
      <c r="B44" s="115"/>
      <c r="D44" s="112"/>
      <c r="F44" s="112"/>
      <c r="G44" s="112"/>
      <c r="H44" s="112"/>
      <c r="I44" s="112"/>
      <c r="L44" s="5"/>
      <c r="N44" s="112"/>
    </row>
    <row r="45" spans="1:19" s="114" customFormat="1" ht="16.5" customHeight="1" x14ac:dyDescent="0.35">
      <c r="A45" s="41"/>
      <c r="B45" s="115"/>
      <c r="D45" s="112"/>
      <c r="F45" s="112"/>
      <c r="G45" s="112"/>
      <c r="H45" s="112"/>
      <c r="I45" s="112"/>
      <c r="L45" s="5"/>
      <c r="N45" s="112"/>
    </row>
    <row r="46" spans="1:19" s="114" customFormat="1" ht="16.5" customHeight="1" x14ac:dyDescent="0.3">
      <c r="B46" s="115"/>
      <c r="D46" s="112"/>
      <c r="F46" s="112"/>
      <c r="G46" s="112"/>
      <c r="H46" s="112"/>
      <c r="I46" s="112"/>
      <c r="L46" s="5"/>
      <c r="N46" s="112"/>
    </row>
    <row r="47" spans="1:19" ht="16.5" customHeight="1" x14ac:dyDescent="0.35">
      <c r="A47" s="22" t="s">
        <v>7</v>
      </c>
      <c r="B47" s="23" t="s">
        <v>45</v>
      </c>
      <c r="C47" s="24"/>
      <c r="D47" s="24"/>
      <c r="E47" s="24"/>
      <c r="F47" s="24"/>
      <c r="G47" s="25" t="s">
        <v>8</v>
      </c>
      <c r="I47" s="21"/>
      <c r="J47" s="10"/>
      <c r="K47" s="26" t="s">
        <v>9</v>
      </c>
      <c r="L47" s="27" t="s">
        <v>10</v>
      </c>
      <c r="M47" s="28" t="s">
        <v>11</v>
      </c>
      <c r="N47" s="17"/>
      <c r="O47" s="10"/>
    </row>
    <row r="48" spans="1:19" ht="16.5" customHeight="1" x14ac:dyDescent="0.35">
      <c r="A48" s="10"/>
      <c r="B48" s="161" t="s">
        <v>12</v>
      </c>
      <c r="C48" s="113"/>
      <c r="D48" s="21"/>
      <c r="E48" s="21"/>
      <c r="F48" s="21"/>
      <c r="G48" s="42" t="s">
        <v>16</v>
      </c>
      <c r="I48" s="21"/>
      <c r="J48" s="10"/>
      <c r="K48" s="30"/>
      <c r="L48" s="31"/>
      <c r="N48" s="17"/>
      <c r="O48" s="10"/>
    </row>
    <row r="49" spans="1:17" ht="16.5" customHeight="1" x14ac:dyDescent="0.35">
      <c r="A49" s="10"/>
      <c r="B49" s="179" t="s">
        <v>103</v>
      </c>
      <c r="C49" s="113"/>
      <c r="D49" s="21"/>
      <c r="E49" s="21"/>
      <c r="F49" s="21"/>
      <c r="G49" s="42" t="s">
        <v>17</v>
      </c>
      <c r="H49" s="21"/>
      <c r="I49" s="21"/>
      <c r="J49" s="10"/>
      <c r="K49" s="37">
        <f>L49/L28</f>
        <v>520</v>
      </c>
      <c r="L49" s="32">
        <f>2000+500+100</f>
        <v>2600</v>
      </c>
      <c r="M49" s="36" t="s">
        <v>93</v>
      </c>
      <c r="N49" s="17"/>
      <c r="O49" s="10"/>
    </row>
    <row r="50" spans="1:17" ht="16.5" customHeight="1" x14ac:dyDescent="0.35">
      <c r="A50" s="10"/>
      <c r="B50" s="180" t="s">
        <v>104</v>
      </c>
      <c r="C50" s="115"/>
      <c r="D50" s="21"/>
      <c r="E50" s="21"/>
      <c r="F50" s="21"/>
      <c r="G50" s="42" t="s">
        <v>18</v>
      </c>
      <c r="H50" s="21"/>
      <c r="I50" s="21"/>
      <c r="J50" s="10"/>
      <c r="K50" s="30"/>
      <c r="L50" s="31"/>
      <c r="N50" s="17"/>
      <c r="O50" s="10"/>
    </row>
    <row r="51" spans="1:17" ht="16.5" customHeight="1" x14ac:dyDescent="0.35">
      <c r="A51" s="10"/>
      <c r="B51" s="115"/>
      <c r="C51" s="115"/>
      <c r="D51" s="21"/>
      <c r="E51" s="21"/>
      <c r="F51" s="21"/>
      <c r="G51" s="42" t="s">
        <v>19</v>
      </c>
      <c r="H51" s="21"/>
      <c r="I51" s="21"/>
      <c r="J51" s="10"/>
      <c r="K51" s="30"/>
      <c r="L51" s="31"/>
      <c r="N51" s="17"/>
      <c r="O51" s="10"/>
    </row>
    <row r="52" spans="1:17" ht="16.5" customHeight="1" x14ac:dyDescent="0.35">
      <c r="A52" s="10"/>
      <c r="B52" s="181" t="s">
        <v>161</v>
      </c>
      <c r="C52" s="115"/>
      <c r="D52" s="21"/>
      <c r="E52" s="21"/>
      <c r="F52" s="21"/>
      <c r="G52" s="42" t="s">
        <v>105</v>
      </c>
      <c r="H52" s="21"/>
      <c r="I52" s="21"/>
      <c r="J52" s="10"/>
      <c r="K52" s="30"/>
      <c r="L52" s="31"/>
      <c r="N52" s="17"/>
      <c r="O52" s="10"/>
    </row>
    <row r="53" spans="1:17" s="114" customFormat="1" ht="16.5" customHeight="1" x14ac:dyDescent="0.35">
      <c r="A53" s="112"/>
      <c r="B53" s="180" t="s">
        <v>111</v>
      </c>
      <c r="C53" s="115"/>
      <c r="D53" s="113"/>
      <c r="E53" s="113"/>
      <c r="F53" s="113"/>
      <c r="G53" s="90"/>
      <c r="H53" s="113"/>
      <c r="I53" s="113"/>
      <c r="J53" s="112"/>
      <c r="K53" s="30"/>
      <c r="L53" s="31"/>
      <c r="N53" s="17"/>
      <c r="O53" s="112"/>
    </row>
    <row r="54" spans="1:17" s="114" customFormat="1" ht="16.5" customHeight="1" x14ac:dyDescent="0.35">
      <c r="A54" s="112"/>
      <c r="B54" s="180" t="s">
        <v>107</v>
      </c>
      <c r="C54" s="115"/>
      <c r="D54" s="113"/>
      <c r="E54" s="113"/>
      <c r="F54" s="113"/>
      <c r="G54" s="90"/>
      <c r="H54" s="113"/>
      <c r="I54" s="113"/>
      <c r="J54" s="112"/>
      <c r="K54" s="30"/>
      <c r="L54" s="31"/>
      <c r="N54" s="17"/>
      <c r="O54" s="112"/>
    </row>
    <row r="55" spans="1:17" s="114" customFormat="1" ht="16.5" customHeight="1" x14ac:dyDescent="0.35">
      <c r="A55" s="112"/>
      <c r="B55" s="180"/>
      <c r="C55" s="115"/>
      <c r="D55" s="113"/>
      <c r="E55" s="113"/>
      <c r="F55" s="113"/>
      <c r="G55" s="90"/>
      <c r="H55" s="113"/>
      <c r="I55" s="113"/>
      <c r="J55" s="112"/>
      <c r="K55" s="30"/>
      <c r="L55" s="31"/>
      <c r="N55" s="17"/>
      <c r="O55" s="112"/>
    </row>
    <row r="56" spans="1:17" s="114" customFormat="1" ht="16.5" customHeight="1" x14ac:dyDescent="0.35">
      <c r="A56" s="112"/>
      <c r="B56" s="180" t="s">
        <v>112</v>
      </c>
      <c r="C56" s="115"/>
      <c r="D56" s="113"/>
      <c r="E56" s="113"/>
      <c r="F56" s="113"/>
      <c r="G56" s="90"/>
      <c r="H56" s="113"/>
      <c r="I56" s="113"/>
      <c r="J56" s="112"/>
      <c r="K56" s="30"/>
      <c r="L56" s="31"/>
      <c r="N56" s="17"/>
      <c r="O56" s="112"/>
    </row>
    <row r="57" spans="1:17" ht="16.5" customHeight="1" x14ac:dyDescent="0.35">
      <c r="B57" s="115"/>
      <c r="C57" s="113"/>
      <c r="H57" s="34"/>
      <c r="I57" s="12"/>
      <c r="J57" s="10"/>
      <c r="K57" s="35"/>
      <c r="L57" s="31"/>
      <c r="M57" s="36"/>
      <c r="N57" s="12"/>
    </row>
    <row r="58" spans="1:17" ht="16.5" customHeight="1" x14ac:dyDescent="0.35">
      <c r="B58" s="181" t="s">
        <v>113</v>
      </c>
      <c r="C58" s="182"/>
      <c r="G58" s="90"/>
      <c r="H58" s="34"/>
      <c r="I58" s="12"/>
      <c r="J58" s="10"/>
      <c r="K58" s="35"/>
      <c r="L58" s="31"/>
      <c r="M58" s="36"/>
      <c r="N58" s="12"/>
    </row>
    <row r="59" spans="1:17" ht="16.5" customHeight="1" x14ac:dyDescent="0.35">
      <c r="B59" s="115" t="s">
        <v>20</v>
      </c>
      <c r="C59" s="182"/>
      <c r="G59" s="90"/>
      <c r="H59" s="34"/>
      <c r="I59" s="12"/>
      <c r="J59" s="10"/>
      <c r="K59" s="37"/>
      <c r="L59" s="32"/>
      <c r="M59" s="36"/>
      <c r="N59" s="12"/>
    </row>
    <row r="60" spans="1:17" ht="16.5" customHeight="1" x14ac:dyDescent="0.3">
      <c r="B60" s="115" t="s">
        <v>21</v>
      </c>
      <c r="C60" s="115"/>
      <c r="F60" s="44"/>
      <c r="G60" s="144"/>
      <c r="H60" s="34"/>
      <c r="I60" s="12"/>
      <c r="J60" s="10"/>
      <c r="K60" s="35"/>
      <c r="L60" s="31"/>
      <c r="M60" s="36"/>
      <c r="N60" s="12"/>
    </row>
    <row r="61" spans="1:17" ht="6" customHeight="1" x14ac:dyDescent="0.35">
      <c r="G61" s="144"/>
      <c r="H61" s="34"/>
      <c r="I61" s="12"/>
      <c r="J61" s="10"/>
      <c r="K61" s="37"/>
      <c r="L61" s="32"/>
      <c r="M61" s="45"/>
      <c r="N61" s="12"/>
      <c r="O61" s="12"/>
    </row>
    <row r="62" spans="1:17" ht="16.5" customHeight="1" x14ac:dyDescent="0.3">
      <c r="C62" s="46" t="s">
        <v>22</v>
      </c>
      <c r="H62" s="34"/>
      <c r="I62" s="12"/>
      <c r="J62" s="10"/>
      <c r="K62" s="37"/>
      <c r="L62" s="32"/>
      <c r="N62" s="12"/>
    </row>
    <row r="63" spans="1:17" ht="16.5" customHeight="1" x14ac:dyDescent="0.3">
      <c r="C63" s="47" t="s">
        <v>23</v>
      </c>
      <c r="F63" s="48" t="s">
        <v>3</v>
      </c>
      <c r="G63" s="48"/>
      <c r="H63" s="34"/>
      <c r="I63" s="12"/>
      <c r="J63" s="10"/>
      <c r="K63" s="35"/>
      <c r="L63" s="31"/>
      <c r="M63" s="36"/>
      <c r="N63" s="12"/>
    </row>
    <row r="64" spans="1:17" ht="16.5" customHeight="1" x14ac:dyDescent="0.3">
      <c r="C64" s="46" t="s">
        <v>115</v>
      </c>
      <c r="J64" s="10"/>
      <c r="K64" s="37">
        <v>800</v>
      </c>
      <c r="L64" s="32">
        <f>K64*L28</f>
        <v>4000</v>
      </c>
      <c r="M64" s="36" t="s">
        <v>92</v>
      </c>
      <c r="N64" s="12"/>
      <c r="O64" s="4">
        <v>775</v>
      </c>
      <c r="P64" s="4">
        <v>25</v>
      </c>
      <c r="Q64" s="4">
        <f>O64+P64</f>
        <v>800</v>
      </c>
    </row>
    <row r="65" spans="2:15" s="114" customFormat="1" ht="16.5" customHeight="1" x14ac:dyDescent="0.3">
      <c r="D65" s="46" t="s">
        <v>116</v>
      </c>
      <c r="J65" s="112"/>
      <c r="K65" s="37"/>
      <c r="L65" s="32"/>
      <c r="M65" s="36"/>
      <c r="N65" s="12"/>
    </row>
    <row r="66" spans="2:15" s="114" customFormat="1" ht="16.5" customHeight="1" x14ac:dyDescent="0.3">
      <c r="C66" s="46"/>
      <c r="D66" s="145" t="s">
        <v>158</v>
      </c>
      <c r="J66" s="112"/>
      <c r="K66" s="37"/>
      <c r="L66" s="32"/>
      <c r="M66" s="36"/>
      <c r="N66" s="12"/>
    </row>
    <row r="67" spans="2:15" ht="16.5" customHeight="1" x14ac:dyDescent="0.3">
      <c r="C67" s="46" t="s">
        <v>24</v>
      </c>
      <c r="J67" s="10"/>
      <c r="K67" s="37"/>
      <c r="L67" s="32"/>
      <c r="M67" s="36"/>
      <c r="N67" s="12"/>
    </row>
    <row r="68" spans="2:15" ht="16.5" customHeight="1" x14ac:dyDescent="0.35">
      <c r="C68" s="46" t="s">
        <v>69</v>
      </c>
      <c r="F68" s="43"/>
      <c r="H68" s="34"/>
      <c r="I68" s="12"/>
      <c r="J68" s="10"/>
      <c r="K68" s="37"/>
      <c r="L68" s="32"/>
      <c r="M68" s="36"/>
      <c r="N68" s="12"/>
    </row>
    <row r="69" spans="2:15" ht="16.5" customHeight="1" x14ac:dyDescent="0.3">
      <c r="C69" s="46" t="s">
        <v>61</v>
      </c>
      <c r="H69" s="34"/>
      <c r="I69" s="12"/>
      <c r="J69" s="10"/>
      <c r="K69" s="37"/>
      <c r="L69" s="32"/>
      <c r="M69" s="36"/>
      <c r="N69" s="12"/>
    </row>
    <row r="70" spans="2:15" ht="16.5" customHeight="1" x14ac:dyDescent="0.3">
      <c r="C70" s="46" t="s">
        <v>25</v>
      </c>
      <c r="G70" s="49"/>
      <c r="H70" s="34"/>
      <c r="I70" s="12"/>
      <c r="J70" s="10"/>
      <c r="K70" s="37"/>
      <c r="L70" s="32"/>
      <c r="M70" s="36"/>
      <c r="N70" s="12"/>
    </row>
    <row r="71" spans="2:15" ht="16.5" customHeight="1" x14ac:dyDescent="0.3">
      <c r="C71" s="47" t="s">
        <v>26</v>
      </c>
      <c r="F71" s="48" t="s">
        <v>3</v>
      </c>
      <c r="G71" s="49"/>
      <c r="H71" s="34"/>
      <c r="I71" s="12"/>
      <c r="J71" s="10"/>
      <c r="K71" s="37"/>
      <c r="L71" s="32"/>
      <c r="M71" s="36"/>
      <c r="N71" s="12"/>
    </row>
    <row r="72" spans="2:15" ht="16.5" customHeight="1" x14ac:dyDescent="0.3">
      <c r="C72" s="47" t="s">
        <v>27</v>
      </c>
      <c r="F72" s="48" t="s">
        <v>3</v>
      </c>
      <c r="G72" s="49"/>
      <c r="H72" s="34"/>
      <c r="I72" s="12"/>
      <c r="J72" s="10"/>
      <c r="K72" s="35"/>
      <c r="L72" s="31"/>
      <c r="N72" s="12"/>
    </row>
    <row r="73" spans="2:15" ht="16.5" customHeight="1" x14ac:dyDescent="0.3">
      <c r="C73" s="12"/>
      <c r="H73" s="34"/>
      <c r="I73" s="12"/>
      <c r="J73" s="10"/>
      <c r="K73" s="35"/>
      <c r="L73" s="31"/>
      <c r="N73" s="12"/>
    </row>
    <row r="74" spans="2:15" ht="16.5" customHeight="1" x14ac:dyDescent="0.3">
      <c r="B74" s="12" t="s">
        <v>48</v>
      </c>
      <c r="C74" s="46"/>
      <c r="H74" s="34"/>
      <c r="I74" s="12"/>
      <c r="J74" s="10"/>
      <c r="K74" s="35"/>
      <c r="L74" s="31"/>
      <c r="M74" s="114"/>
      <c r="N74" s="12"/>
    </row>
    <row r="75" spans="2:15" ht="16.5" customHeight="1" x14ac:dyDescent="0.3">
      <c r="C75" s="46" t="s">
        <v>91</v>
      </c>
      <c r="H75" s="34"/>
      <c r="I75" s="12"/>
      <c r="J75" s="10"/>
      <c r="K75" s="105"/>
      <c r="L75" s="31"/>
      <c r="M75" s="83"/>
      <c r="N75" s="12"/>
    </row>
    <row r="76" spans="2:15" ht="16.5" customHeight="1" x14ac:dyDescent="0.3">
      <c r="B76" s="46"/>
      <c r="C76" s="46" t="s">
        <v>28</v>
      </c>
      <c r="H76" s="34"/>
      <c r="I76" s="12"/>
      <c r="J76" s="10"/>
      <c r="K76" s="37">
        <v>200</v>
      </c>
      <c r="L76" s="50">
        <f>K76*3</f>
        <v>600</v>
      </c>
      <c r="M76" s="36" t="s">
        <v>94</v>
      </c>
      <c r="N76" s="12"/>
      <c r="O76" s="51"/>
    </row>
    <row r="77" spans="2:15" ht="16.5" customHeight="1" x14ac:dyDescent="0.3">
      <c r="H77" s="34"/>
      <c r="I77" s="12"/>
      <c r="J77" s="10"/>
      <c r="K77" s="37"/>
      <c r="L77" s="32"/>
      <c r="N77" s="12"/>
    </row>
    <row r="78" spans="2:15" ht="16.5" customHeight="1" x14ac:dyDescent="0.3">
      <c r="B78" s="12" t="s">
        <v>160</v>
      </c>
      <c r="H78" s="34"/>
      <c r="I78" s="12"/>
      <c r="J78" s="10"/>
      <c r="K78" s="37"/>
      <c r="L78" s="32"/>
      <c r="N78" s="12"/>
    </row>
    <row r="79" spans="2:15" s="114" customFormat="1" ht="16.5" customHeight="1" x14ac:dyDescent="0.3">
      <c r="C79" s="46"/>
      <c r="H79" s="34"/>
      <c r="I79" s="12"/>
      <c r="J79" s="112"/>
      <c r="K79" s="35"/>
      <c r="L79" s="31"/>
      <c r="N79" s="12"/>
    </row>
    <row r="80" spans="2:15" s="114" customFormat="1" ht="16.5" customHeight="1" x14ac:dyDescent="0.3">
      <c r="B80" s="178" t="s">
        <v>159</v>
      </c>
      <c r="C80" s="46"/>
      <c r="H80" s="34"/>
      <c r="I80" s="12"/>
      <c r="J80" s="112"/>
      <c r="K80" s="35"/>
      <c r="L80" s="31"/>
      <c r="N80" s="12"/>
    </row>
    <row r="81" spans="1:21" ht="16.5" customHeight="1" x14ac:dyDescent="0.3">
      <c r="B81" s="33" t="s">
        <v>117</v>
      </c>
      <c r="H81" s="34"/>
      <c r="I81" s="12"/>
      <c r="J81" s="10"/>
      <c r="K81" s="30"/>
      <c r="L81" s="31"/>
      <c r="N81" s="12"/>
      <c r="O81" s="4" t="s">
        <v>128</v>
      </c>
    </row>
    <row r="82" spans="1:21" ht="16.5" customHeight="1" x14ac:dyDescent="0.3">
      <c r="C82" s="82" t="s">
        <v>118</v>
      </c>
      <c r="H82" s="34"/>
      <c r="I82" s="12"/>
      <c r="J82" s="10"/>
      <c r="K82" s="37">
        <f>L82/L28</f>
        <v>625.6</v>
      </c>
      <c r="L82" s="32">
        <f>R85*2</f>
        <v>3128</v>
      </c>
      <c r="M82" s="36" t="s">
        <v>133</v>
      </c>
      <c r="N82" s="12"/>
      <c r="O82" s="20">
        <f>1700/3</f>
        <v>566.66666666666663</v>
      </c>
      <c r="P82" s="106" t="s">
        <v>129</v>
      </c>
      <c r="R82" s="4">
        <f>O82*1</f>
        <v>566.66666666666663</v>
      </c>
      <c r="S82" s="4" t="s">
        <v>131</v>
      </c>
    </row>
    <row r="83" spans="1:21" s="114" customFormat="1" ht="16.5" customHeight="1" x14ac:dyDescent="0.35">
      <c r="E83" s="142" t="s">
        <v>108</v>
      </c>
      <c r="F83" s="16" t="s">
        <v>106</v>
      </c>
      <c r="H83" s="34"/>
      <c r="I83" s="12"/>
      <c r="J83" s="112"/>
      <c r="K83" s="30"/>
      <c r="L83" s="31"/>
      <c r="N83" s="12"/>
      <c r="O83" s="20">
        <f>O82-(O82*0.12)</f>
        <v>498.66666666666663</v>
      </c>
      <c r="P83" s="106" t="s">
        <v>130</v>
      </c>
      <c r="R83" s="114">
        <f>O83*2</f>
        <v>997.33333333333326</v>
      </c>
      <c r="S83" s="114" t="s">
        <v>132</v>
      </c>
    </row>
    <row r="84" spans="1:21" ht="16.5" customHeight="1" x14ac:dyDescent="0.3">
      <c r="B84" s="33"/>
      <c r="C84" s="82" t="s">
        <v>119</v>
      </c>
      <c r="H84" s="34"/>
      <c r="I84" s="12"/>
      <c r="J84" s="10"/>
      <c r="K84" s="37">
        <f>L84/L28</f>
        <v>836.8</v>
      </c>
      <c r="L84" s="32">
        <f>2092*2</f>
        <v>4184</v>
      </c>
      <c r="M84" s="36" t="s">
        <v>157</v>
      </c>
      <c r="N84" s="12"/>
      <c r="O84" s="107"/>
      <c r="P84" s="107"/>
    </row>
    <row r="85" spans="1:21" ht="16.5" customHeight="1" x14ac:dyDescent="0.35">
      <c r="B85" s="33"/>
      <c r="E85" s="142" t="s">
        <v>108</v>
      </c>
      <c r="F85" s="16" t="s">
        <v>57</v>
      </c>
      <c r="H85" s="34"/>
      <c r="I85" s="12"/>
      <c r="J85" s="10"/>
      <c r="K85" s="30"/>
      <c r="L85" s="108"/>
      <c r="N85" s="12"/>
      <c r="O85" s="107"/>
      <c r="P85" s="107"/>
      <c r="Q85" s="53"/>
      <c r="R85" s="4">
        <f>SUM(R82:R83)</f>
        <v>1564</v>
      </c>
      <c r="U85" s="95"/>
    </row>
    <row r="86" spans="1:21" s="110" customFormat="1" ht="16.5" customHeight="1" x14ac:dyDescent="0.35">
      <c r="B86" s="33"/>
      <c r="D86" s="92"/>
      <c r="E86" s="16"/>
      <c r="H86" s="34"/>
      <c r="I86" s="12"/>
      <c r="J86" s="109"/>
      <c r="K86" s="30"/>
      <c r="L86" s="108"/>
      <c r="N86" s="12"/>
      <c r="O86" s="107"/>
      <c r="P86" s="107"/>
      <c r="Q86" s="53"/>
      <c r="U86" s="95"/>
    </row>
    <row r="87" spans="1:21" s="99" customFormat="1" ht="16.5" customHeight="1" x14ac:dyDescent="0.3">
      <c r="C87" s="143" t="s">
        <v>109</v>
      </c>
      <c r="E87" s="99" t="s">
        <v>60</v>
      </c>
      <c r="H87" s="34"/>
      <c r="I87" s="12"/>
      <c r="K87" s="35"/>
      <c r="L87" s="31"/>
      <c r="O87" s="107"/>
      <c r="P87" s="107"/>
      <c r="Q87" s="12"/>
    </row>
    <row r="88" spans="1:21" s="99" customFormat="1" ht="16.5" customHeight="1" x14ac:dyDescent="0.3">
      <c r="B88" s="33"/>
      <c r="C88" s="143" t="s">
        <v>110</v>
      </c>
      <c r="E88" s="99" t="s">
        <v>58</v>
      </c>
      <c r="H88" s="34"/>
      <c r="I88" s="12"/>
      <c r="J88" s="97"/>
      <c r="K88" s="35"/>
      <c r="L88" s="31"/>
      <c r="M88" s="36"/>
      <c r="N88" s="12"/>
      <c r="O88" s="95"/>
      <c r="Q88" s="95"/>
      <c r="R88" s="96"/>
    </row>
    <row r="89" spans="1:21" s="99" customFormat="1" ht="16.5" customHeight="1" x14ac:dyDescent="0.3">
      <c r="B89" s="33"/>
      <c r="C89" s="104"/>
      <c r="E89" s="99" t="s">
        <v>59</v>
      </c>
      <c r="H89" s="34"/>
      <c r="I89" s="12"/>
      <c r="J89" s="97"/>
      <c r="K89" s="35"/>
      <c r="L89" s="31"/>
      <c r="M89" s="36"/>
      <c r="N89" s="12"/>
    </row>
    <row r="90" spans="1:21" ht="16.5" customHeight="1" x14ac:dyDescent="0.35">
      <c r="C90" s="21"/>
      <c r="H90" s="34"/>
      <c r="I90" s="12"/>
      <c r="J90" s="10"/>
      <c r="K90" s="5"/>
      <c r="L90" s="38">
        <f>SUM(L49:L89)</f>
        <v>14512</v>
      </c>
      <c r="M90" s="39" t="s">
        <v>13</v>
      </c>
      <c r="N90" s="12"/>
    </row>
    <row r="91" spans="1:21" ht="16.5" customHeight="1" x14ac:dyDescent="0.35">
      <c r="B91" s="33"/>
      <c r="C91" s="21"/>
      <c r="H91" s="34"/>
      <c r="I91" s="12"/>
      <c r="J91" s="10"/>
      <c r="K91" s="5"/>
      <c r="M91" s="36"/>
      <c r="N91" s="12"/>
    </row>
    <row r="92" spans="1:21" ht="16.5" customHeight="1" x14ac:dyDescent="0.35">
      <c r="A92" s="22" t="s">
        <v>14</v>
      </c>
      <c r="B92" s="23" t="s">
        <v>46</v>
      </c>
      <c r="C92" s="24"/>
      <c r="D92" s="40"/>
      <c r="E92" s="40"/>
      <c r="F92" s="40"/>
      <c r="G92" s="25" t="s">
        <v>15</v>
      </c>
      <c r="H92" s="34"/>
      <c r="I92" s="12"/>
      <c r="J92" s="10"/>
      <c r="K92" s="26" t="s">
        <v>9</v>
      </c>
      <c r="L92" s="27" t="s">
        <v>10</v>
      </c>
      <c r="M92" s="28" t="s">
        <v>11</v>
      </c>
      <c r="N92" s="12"/>
    </row>
    <row r="93" spans="1:21" s="111" customFormat="1" ht="16.5" customHeight="1" x14ac:dyDescent="0.3">
      <c r="B93" s="12" t="s">
        <v>71</v>
      </c>
      <c r="C93" s="46"/>
      <c r="E93" s="53"/>
      <c r="F93" s="53"/>
      <c r="G93" s="42" t="s">
        <v>16</v>
      </c>
      <c r="H93" s="54"/>
      <c r="I93" s="52"/>
      <c r="J93" s="36"/>
      <c r="K93" s="117">
        <v>180</v>
      </c>
      <c r="L93" s="50">
        <f>K93*7</f>
        <v>1260</v>
      </c>
      <c r="M93" s="36" t="s">
        <v>135</v>
      </c>
    </row>
    <row r="94" spans="1:21" s="111" customFormat="1" ht="16.5" customHeight="1" x14ac:dyDescent="0.3">
      <c r="B94" s="111" t="s">
        <v>72</v>
      </c>
      <c r="C94" s="46"/>
      <c r="E94" s="53"/>
      <c r="F94" s="53"/>
      <c r="G94" s="42" t="s">
        <v>17</v>
      </c>
      <c r="H94" s="54"/>
      <c r="I94" s="52"/>
      <c r="J94" s="36"/>
      <c r="K94" s="117"/>
      <c r="L94" s="50"/>
      <c r="M94" s="36"/>
    </row>
    <row r="95" spans="1:21" s="111" customFormat="1" ht="16.5" customHeight="1" x14ac:dyDescent="0.35">
      <c r="A95" s="41"/>
      <c r="C95" s="46"/>
      <c r="E95" s="53"/>
      <c r="F95" s="53"/>
      <c r="G95" s="42" t="s">
        <v>18</v>
      </c>
      <c r="H95" s="54"/>
      <c r="I95" s="52"/>
      <c r="J95" s="56"/>
      <c r="K95" s="118"/>
      <c r="L95" s="119"/>
      <c r="M95" s="56"/>
    </row>
    <row r="96" spans="1:21" s="111" customFormat="1" ht="16.5" customHeight="1" x14ac:dyDescent="0.35">
      <c r="A96" s="41"/>
      <c r="B96" s="12" t="s">
        <v>87</v>
      </c>
      <c r="C96" s="46"/>
      <c r="E96" s="53"/>
      <c r="F96" s="53"/>
      <c r="G96" s="42" t="s">
        <v>162</v>
      </c>
      <c r="H96" s="54"/>
      <c r="I96" s="52"/>
      <c r="J96" s="56"/>
      <c r="K96" s="118"/>
      <c r="L96" s="119"/>
      <c r="M96" s="56"/>
    </row>
    <row r="97" spans="1:15" s="111" customFormat="1" ht="16.5" customHeight="1" x14ac:dyDescent="0.35">
      <c r="A97" s="41"/>
      <c r="B97" s="111" t="s">
        <v>88</v>
      </c>
      <c r="E97" s="53"/>
      <c r="F97" s="53"/>
      <c r="G97" s="42" t="s">
        <v>163</v>
      </c>
      <c r="H97" s="54"/>
      <c r="I97" s="52"/>
      <c r="K97" s="30"/>
      <c r="L97" s="31"/>
    </row>
    <row r="98" spans="1:15" s="111" customFormat="1" ht="16.5" customHeight="1" x14ac:dyDescent="0.35">
      <c r="B98" s="111" t="s">
        <v>136</v>
      </c>
      <c r="E98" s="53"/>
      <c r="F98" s="53"/>
      <c r="G98" s="42" t="s">
        <v>122</v>
      </c>
      <c r="H98" s="54"/>
      <c r="I98" s="52"/>
      <c r="J98" s="45"/>
      <c r="K98" s="37">
        <f>L98/L28</f>
        <v>520</v>
      </c>
      <c r="L98" s="32">
        <f>2000+500+100</f>
        <v>2600</v>
      </c>
      <c r="M98" s="36" t="s">
        <v>89</v>
      </c>
      <c r="O98" s="111" t="s">
        <v>73</v>
      </c>
    </row>
    <row r="99" spans="1:15" s="111" customFormat="1" ht="16.5" customHeight="1" x14ac:dyDescent="0.35">
      <c r="A99" s="41"/>
      <c r="C99" s="46" t="s">
        <v>74</v>
      </c>
      <c r="E99" s="53"/>
      <c r="F99" s="53"/>
      <c r="G99" s="53"/>
      <c r="H99" s="54"/>
      <c r="I99" s="52"/>
      <c r="J99" s="36"/>
      <c r="K99" s="37">
        <f>L99/L28</f>
        <v>500</v>
      </c>
      <c r="L99" s="32">
        <v>2500</v>
      </c>
      <c r="M99" s="36" t="s">
        <v>75</v>
      </c>
    </row>
    <row r="100" spans="1:15" s="111" customFormat="1" ht="16.5" customHeight="1" x14ac:dyDescent="0.35">
      <c r="A100" s="41"/>
      <c r="C100" s="46" t="s">
        <v>76</v>
      </c>
      <c r="E100" s="53"/>
      <c r="F100" s="53"/>
      <c r="G100" s="53"/>
      <c r="H100" s="54"/>
      <c r="I100" s="52"/>
      <c r="J100" s="36"/>
      <c r="K100" s="37">
        <f>450+30</f>
        <v>480</v>
      </c>
      <c r="L100" s="32">
        <f>K100*7</f>
        <v>3360</v>
      </c>
      <c r="M100" s="36" t="s">
        <v>77</v>
      </c>
    </row>
    <row r="101" spans="1:15" s="111" customFormat="1" ht="16.5" customHeight="1" x14ac:dyDescent="0.35">
      <c r="A101" s="41"/>
      <c r="C101" s="46"/>
      <c r="E101" s="53"/>
      <c r="F101" s="53"/>
      <c r="G101" s="53"/>
      <c r="H101" s="54"/>
      <c r="I101" s="52"/>
      <c r="J101" s="120"/>
      <c r="K101" s="37"/>
      <c r="L101" s="32"/>
      <c r="M101" s="120" t="s">
        <v>78</v>
      </c>
    </row>
    <row r="102" spans="1:15" s="111" customFormat="1" ht="16.5" customHeight="1" x14ac:dyDescent="0.35">
      <c r="A102" s="41"/>
      <c r="B102" s="12" t="s">
        <v>121</v>
      </c>
      <c r="E102" s="53"/>
      <c r="F102" s="53"/>
      <c r="G102" s="53"/>
      <c r="H102" s="54"/>
      <c r="I102" s="52"/>
      <c r="J102" s="120"/>
      <c r="K102" s="37"/>
      <c r="L102" s="32"/>
      <c r="M102" s="120" t="s">
        <v>79</v>
      </c>
    </row>
    <row r="103" spans="1:15" s="114" customFormat="1" ht="16.5" customHeight="1" x14ac:dyDescent="0.35">
      <c r="A103" s="41"/>
      <c r="B103" s="114" t="s">
        <v>164</v>
      </c>
      <c r="E103" s="53"/>
      <c r="F103" s="53"/>
      <c r="G103" s="53"/>
      <c r="H103" s="54"/>
      <c r="I103" s="52"/>
      <c r="J103" s="120"/>
      <c r="K103" s="37"/>
      <c r="L103" s="32"/>
      <c r="M103" s="120"/>
    </row>
    <row r="104" spans="1:15" s="111" customFormat="1" ht="16.5" customHeight="1" x14ac:dyDescent="0.35">
      <c r="A104" s="41"/>
      <c r="B104" s="16"/>
      <c r="C104" s="46" t="s">
        <v>84</v>
      </c>
      <c r="E104" s="53"/>
      <c r="F104" s="53"/>
      <c r="G104" s="53"/>
      <c r="H104" s="54"/>
      <c r="I104" s="52"/>
      <c r="J104" s="120"/>
      <c r="K104" s="37"/>
      <c r="L104" s="32"/>
      <c r="M104" s="120" t="s">
        <v>80</v>
      </c>
    </row>
    <row r="105" spans="1:15" s="111" customFormat="1" ht="16.5" customHeight="1" x14ac:dyDescent="0.35">
      <c r="A105" s="41"/>
      <c r="C105" s="123" t="s">
        <v>81</v>
      </c>
      <c r="E105" s="53"/>
      <c r="F105" s="53"/>
      <c r="G105" s="53"/>
      <c r="H105" s="54"/>
      <c r="I105" s="52"/>
      <c r="J105" s="36"/>
      <c r="K105" s="37"/>
      <c r="L105" s="32"/>
      <c r="M105" s="36"/>
    </row>
    <row r="106" spans="1:15" s="122" customFormat="1" ht="16.5" customHeight="1" x14ac:dyDescent="0.35">
      <c r="A106" s="121"/>
      <c r="C106" s="123" t="s">
        <v>83</v>
      </c>
      <c r="E106" s="124"/>
      <c r="F106" s="124"/>
      <c r="G106" s="124"/>
      <c r="H106" s="125"/>
      <c r="I106" s="126"/>
      <c r="J106" s="127"/>
      <c r="K106" s="128"/>
      <c r="L106" s="50"/>
      <c r="M106" s="127"/>
    </row>
    <row r="107" spans="1:15" s="122" customFormat="1" ht="16.5" customHeight="1" x14ac:dyDescent="0.35">
      <c r="A107" s="121"/>
      <c r="C107" s="46" t="s">
        <v>82</v>
      </c>
      <c r="E107" s="124"/>
      <c r="F107" s="124"/>
      <c r="G107" s="124"/>
      <c r="H107" s="125"/>
      <c r="I107" s="126"/>
      <c r="J107" s="127"/>
      <c r="K107" s="128"/>
      <c r="L107" s="50"/>
      <c r="M107" s="127"/>
    </row>
    <row r="108" spans="1:15" s="122" customFormat="1" ht="16.5" customHeight="1" x14ac:dyDescent="0.35">
      <c r="A108" s="121"/>
      <c r="C108" s="46" t="s">
        <v>85</v>
      </c>
      <c r="E108" s="124"/>
      <c r="F108" s="124"/>
      <c r="G108" s="124"/>
      <c r="H108" s="125"/>
      <c r="I108" s="126"/>
      <c r="J108" s="127"/>
      <c r="K108" s="128"/>
      <c r="L108" s="50"/>
      <c r="M108" s="127"/>
    </row>
    <row r="109" spans="1:15" s="111" customFormat="1" ht="16.5" customHeight="1" x14ac:dyDescent="0.35">
      <c r="A109" s="41"/>
      <c r="C109" s="46"/>
      <c r="E109" s="53"/>
      <c r="F109" s="53"/>
      <c r="G109" s="53"/>
      <c r="H109" s="54"/>
      <c r="I109" s="52"/>
      <c r="J109" s="36"/>
      <c r="K109" s="37"/>
      <c r="L109" s="32"/>
      <c r="M109" s="36"/>
    </row>
    <row r="110" spans="1:15" s="111" customFormat="1" ht="16.5" customHeight="1" x14ac:dyDescent="0.35">
      <c r="A110" s="41"/>
      <c r="B110" s="12" t="s">
        <v>95</v>
      </c>
      <c r="C110" s="46"/>
      <c r="E110" s="53"/>
      <c r="F110" s="53"/>
      <c r="G110" s="53"/>
      <c r="H110" s="54"/>
      <c r="I110" s="52"/>
      <c r="J110" s="36"/>
      <c r="K110" s="37"/>
      <c r="L110" s="32"/>
      <c r="M110" s="36"/>
    </row>
    <row r="111" spans="1:15" s="111" customFormat="1" ht="16.5" customHeight="1" x14ac:dyDescent="0.35">
      <c r="A111" s="41"/>
      <c r="B111" s="46"/>
      <c r="C111" s="46" t="s">
        <v>91</v>
      </c>
      <c r="E111" s="53"/>
      <c r="F111" s="53"/>
      <c r="G111" s="53"/>
      <c r="H111" s="54"/>
      <c r="I111" s="52"/>
      <c r="J111" s="36"/>
      <c r="K111" s="129">
        <v>150</v>
      </c>
      <c r="L111" s="32">
        <f>K111*3</f>
        <v>450</v>
      </c>
      <c r="M111" s="36" t="s">
        <v>90</v>
      </c>
    </row>
    <row r="112" spans="1:15" s="111" customFormat="1" ht="16.5" customHeight="1" x14ac:dyDescent="0.35">
      <c r="A112" s="41"/>
      <c r="C112" s="46" t="s">
        <v>28</v>
      </c>
      <c r="E112" s="53"/>
      <c r="F112" s="53"/>
      <c r="G112" s="53"/>
      <c r="H112" s="54"/>
      <c r="I112" s="52"/>
      <c r="J112" s="56"/>
      <c r="K112" s="55"/>
      <c r="L112" s="38">
        <f>SUM(L93:L111)</f>
        <v>10170</v>
      </c>
      <c r="M112" s="39" t="s">
        <v>29</v>
      </c>
    </row>
    <row r="113" spans="1:14" s="91" customFormat="1" ht="16.5" customHeight="1" x14ac:dyDescent="0.35">
      <c r="A113" s="183"/>
      <c r="C113" s="131"/>
      <c r="E113" s="132"/>
      <c r="F113" s="132"/>
      <c r="G113" s="132"/>
      <c r="H113" s="133"/>
      <c r="I113" s="130"/>
      <c r="J113" s="83"/>
      <c r="K113" s="135"/>
      <c r="L113" s="136"/>
      <c r="M113" s="83"/>
    </row>
    <row r="114" spans="1:14" s="91" customFormat="1" ht="16.5" customHeight="1" x14ac:dyDescent="0.3">
      <c r="B114" s="130"/>
      <c r="C114" s="131"/>
      <c r="E114" s="132"/>
      <c r="F114" s="132"/>
      <c r="G114" s="132"/>
      <c r="H114" s="133"/>
      <c r="I114" s="130"/>
      <c r="J114" s="134"/>
      <c r="K114" s="135"/>
      <c r="L114" s="136"/>
      <c r="M114" s="83"/>
      <c r="N114" s="137"/>
    </row>
    <row r="115" spans="1:14" ht="16.5" customHeight="1" x14ac:dyDescent="0.35">
      <c r="A115" s="22" t="s">
        <v>30</v>
      </c>
      <c r="B115" s="23" t="s">
        <v>47</v>
      </c>
      <c r="C115" s="24"/>
      <c r="D115" s="40"/>
      <c r="E115" s="40"/>
      <c r="F115" s="40"/>
      <c r="G115" s="25" t="s">
        <v>123</v>
      </c>
      <c r="H115" s="34"/>
      <c r="I115" s="12"/>
      <c r="J115" s="10"/>
      <c r="K115" s="26" t="s">
        <v>9</v>
      </c>
      <c r="L115" s="27" t="s">
        <v>10</v>
      </c>
      <c r="M115" s="28" t="s">
        <v>11</v>
      </c>
      <c r="N115" s="12"/>
    </row>
    <row r="116" spans="1:14" ht="16.5" customHeight="1" x14ac:dyDescent="0.35">
      <c r="A116" s="41"/>
      <c r="B116" s="12"/>
      <c r="C116" s="21"/>
      <c r="G116" s="29" t="s">
        <v>165</v>
      </c>
      <c r="H116" s="34"/>
      <c r="I116" s="12"/>
      <c r="J116" s="10"/>
      <c r="K116" s="37"/>
      <c r="L116" s="32"/>
      <c r="M116" s="36"/>
      <c r="N116" s="12"/>
    </row>
    <row r="117" spans="1:14" ht="16.5" customHeight="1" x14ac:dyDescent="0.35">
      <c r="A117" s="41"/>
      <c r="B117" s="12" t="s">
        <v>62</v>
      </c>
      <c r="C117" s="46"/>
      <c r="G117" s="29" t="s">
        <v>166</v>
      </c>
      <c r="H117" s="34"/>
      <c r="I117" s="12"/>
      <c r="J117" s="10"/>
      <c r="K117" s="35"/>
      <c r="L117" s="146">
        <v>1000</v>
      </c>
      <c r="M117" s="102" t="s">
        <v>64</v>
      </c>
      <c r="N117" s="12"/>
    </row>
    <row r="118" spans="1:14" ht="16.5" customHeight="1" x14ac:dyDescent="0.35">
      <c r="B118" s="82" t="s">
        <v>124</v>
      </c>
      <c r="C118" s="43"/>
      <c r="G118" s="90"/>
      <c r="H118" s="34"/>
      <c r="I118" s="12"/>
      <c r="J118" s="10"/>
      <c r="K118" s="35"/>
      <c r="L118" s="31"/>
      <c r="M118" s="36"/>
      <c r="N118" s="12"/>
    </row>
    <row r="119" spans="1:14" s="102" customFormat="1" ht="16.5" customHeight="1" x14ac:dyDescent="0.35">
      <c r="A119" s="41"/>
      <c r="B119" s="102" t="s">
        <v>63</v>
      </c>
      <c r="G119" s="90"/>
      <c r="I119" s="12"/>
      <c r="J119" s="101"/>
      <c r="K119" s="37"/>
      <c r="L119" s="32"/>
      <c r="N119" s="12"/>
    </row>
    <row r="120" spans="1:14" s="102" customFormat="1" ht="16.5" customHeight="1" x14ac:dyDescent="0.3">
      <c r="F120" s="44"/>
      <c r="H120" s="34"/>
      <c r="I120" s="12"/>
      <c r="J120" s="101"/>
      <c r="K120" s="35"/>
      <c r="L120" s="31"/>
      <c r="M120" s="36"/>
      <c r="N120" s="12"/>
    </row>
    <row r="121" spans="1:14" s="102" customFormat="1" ht="16.5" customHeight="1" x14ac:dyDescent="0.35">
      <c r="A121" s="41"/>
      <c r="H121" s="34"/>
      <c r="I121" s="12" t="s">
        <v>3</v>
      </c>
      <c r="J121" s="101"/>
      <c r="K121" s="35"/>
      <c r="L121" s="38">
        <f>SUM(L116:L119)</f>
        <v>1000</v>
      </c>
      <c r="M121" s="39" t="s">
        <v>31</v>
      </c>
      <c r="N121" s="12"/>
    </row>
    <row r="122" spans="1:14" s="114" customFormat="1" ht="16.5" customHeight="1" x14ac:dyDescent="0.35">
      <c r="A122" s="41"/>
      <c r="H122" s="34"/>
      <c r="I122" s="12"/>
      <c r="J122" s="112"/>
      <c r="K122" s="94"/>
      <c r="L122" s="136"/>
      <c r="M122" s="83"/>
      <c r="N122" s="12"/>
    </row>
    <row r="123" spans="1:14" s="114" customFormat="1" ht="16.5" customHeight="1" x14ac:dyDescent="0.35">
      <c r="A123" s="41"/>
      <c r="H123" s="34"/>
      <c r="I123" s="12"/>
      <c r="J123" s="112"/>
      <c r="K123" s="94"/>
      <c r="L123" s="136"/>
      <c r="M123" s="83"/>
      <c r="N123" s="12"/>
    </row>
    <row r="124" spans="1:14" s="114" customFormat="1" ht="16.5" customHeight="1" x14ac:dyDescent="0.35">
      <c r="A124" s="41"/>
      <c r="H124" s="34"/>
      <c r="I124" s="12"/>
      <c r="J124" s="112"/>
      <c r="K124" s="94"/>
      <c r="L124" s="136"/>
      <c r="M124" s="83"/>
      <c r="N124" s="12"/>
    </row>
    <row r="125" spans="1:14" s="114" customFormat="1" ht="16.5" customHeight="1" x14ac:dyDescent="0.35">
      <c r="A125" s="41"/>
      <c r="H125" s="34"/>
      <c r="I125" s="12"/>
      <c r="J125" s="112"/>
      <c r="K125" s="94"/>
      <c r="L125" s="136"/>
      <c r="M125" s="83"/>
      <c r="N125" s="12"/>
    </row>
    <row r="126" spans="1:14" s="114" customFormat="1" ht="16.5" customHeight="1" x14ac:dyDescent="0.35">
      <c r="A126" s="41"/>
      <c r="H126" s="34"/>
      <c r="I126" s="12"/>
      <c r="J126" s="112"/>
      <c r="K126" s="94"/>
      <c r="L126" s="136"/>
      <c r="M126" s="83"/>
      <c r="N126" s="12"/>
    </row>
    <row r="127" spans="1:14" s="114" customFormat="1" ht="16.5" customHeight="1" x14ac:dyDescent="0.35">
      <c r="A127" s="41"/>
      <c r="H127" s="34"/>
      <c r="I127" s="12"/>
      <c r="J127" s="112"/>
      <c r="K127" s="94"/>
      <c r="L127" s="136"/>
      <c r="M127" s="83"/>
      <c r="N127" s="12"/>
    </row>
    <row r="128" spans="1:14" s="114" customFormat="1" ht="16.5" customHeight="1" x14ac:dyDescent="0.35">
      <c r="A128" s="41"/>
      <c r="H128" s="34"/>
      <c r="I128" s="12"/>
      <c r="J128" s="112"/>
      <c r="K128" s="94"/>
      <c r="L128" s="136"/>
      <c r="M128" s="83"/>
      <c r="N128" s="12"/>
    </row>
    <row r="129" spans="1:18" ht="16.5" customHeight="1" x14ac:dyDescent="0.35">
      <c r="H129" s="34"/>
      <c r="I129" s="12"/>
      <c r="J129" s="10"/>
      <c r="K129" s="93"/>
      <c r="L129" s="93"/>
      <c r="M129" s="45"/>
      <c r="N129" s="12"/>
      <c r="O129" s="12"/>
    </row>
    <row r="130" spans="1:18" ht="16.5" customHeight="1" x14ac:dyDescent="0.3">
      <c r="A130" s="85" t="s">
        <v>49</v>
      </c>
      <c r="B130" s="89" t="s">
        <v>50</v>
      </c>
      <c r="C130" s="86"/>
      <c r="D130" s="87"/>
      <c r="E130" s="87"/>
      <c r="F130" s="87"/>
      <c r="G130" s="87"/>
      <c r="H130" s="88"/>
      <c r="I130" s="88"/>
      <c r="J130" s="10"/>
      <c r="K130" s="93"/>
      <c r="L130" s="91"/>
      <c r="N130" s="12"/>
    </row>
    <row r="131" spans="1:18" ht="20.25" customHeight="1" x14ac:dyDescent="0.45">
      <c r="A131" s="59" t="s">
        <v>32</v>
      </c>
      <c r="B131" s="100" t="s">
        <v>33</v>
      </c>
      <c r="C131" s="100" t="s">
        <v>127</v>
      </c>
      <c r="H131" s="60"/>
      <c r="I131" s="52"/>
      <c r="J131" s="10"/>
      <c r="K131" s="57"/>
      <c r="L131" s="58"/>
      <c r="M131" s="36"/>
      <c r="N131" s="12"/>
      <c r="O131" s="61"/>
      <c r="Q131" s="4">
        <f>1700/2</f>
        <v>850</v>
      </c>
      <c r="R131" s="4" t="s">
        <v>125</v>
      </c>
    </row>
    <row r="132" spans="1:18" ht="16.5" customHeight="1" x14ac:dyDescent="0.45">
      <c r="A132" s="59"/>
      <c r="C132" s="4" t="s">
        <v>55</v>
      </c>
      <c r="H132" s="62"/>
      <c r="I132" s="52"/>
      <c r="J132" s="10"/>
      <c r="K132" s="57"/>
      <c r="L132" s="63">
        <f>(L90+L112+L121)*0.04</f>
        <v>1027.28</v>
      </c>
      <c r="M132" s="36" t="s">
        <v>167</v>
      </c>
      <c r="N132" s="12"/>
      <c r="O132" s="61">
        <f>L132/2</f>
        <v>513.64</v>
      </c>
      <c r="Q132" s="4">
        <f>2092/2</f>
        <v>1046</v>
      </c>
      <c r="R132" s="4" t="s">
        <v>126</v>
      </c>
    </row>
    <row r="133" spans="1:18" ht="16.5" customHeight="1" x14ac:dyDescent="0.45">
      <c r="A133" s="59"/>
      <c r="H133" s="62"/>
      <c r="I133" s="52"/>
      <c r="J133" s="10"/>
      <c r="K133" s="57"/>
      <c r="L133" s="63"/>
      <c r="M133" s="36"/>
      <c r="N133" s="12"/>
      <c r="Q133" s="4">
        <f>Q131+Q132</f>
        <v>1896</v>
      </c>
    </row>
    <row r="134" spans="1:18" ht="16.5" customHeight="1" x14ac:dyDescent="0.45">
      <c r="A134" s="59"/>
      <c r="C134" s="19" t="s">
        <v>56</v>
      </c>
      <c r="D134" s="19"/>
      <c r="H134" s="64"/>
      <c r="I134" s="52"/>
      <c r="J134" s="10"/>
      <c r="K134" s="61"/>
      <c r="L134" s="4"/>
      <c r="N134" s="12"/>
      <c r="O134" s="61"/>
    </row>
    <row r="135" spans="1:18" ht="16.5" customHeight="1" x14ac:dyDescent="0.3">
      <c r="C135" s="4" t="s">
        <v>51</v>
      </c>
      <c r="D135" s="4" t="s">
        <v>52</v>
      </c>
      <c r="H135" s="64"/>
      <c r="I135" s="52"/>
      <c r="J135" s="10"/>
      <c r="K135" s="214" t="s">
        <v>86</v>
      </c>
      <c r="L135" s="214"/>
      <c r="M135" s="214"/>
      <c r="N135" s="12"/>
      <c r="O135" s="61"/>
    </row>
    <row r="136" spans="1:18" ht="16.5" customHeight="1" x14ac:dyDescent="0.3">
      <c r="C136" s="12" t="s">
        <v>35</v>
      </c>
      <c r="H136" s="65"/>
      <c r="J136" s="10"/>
      <c r="K136" s="66"/>
      <c r="L136" s="67">
        <f>L90+L112+L121+L132</f>
        <v>26709.279999999999</v>
      </c>
      <c r="M136" s="68" t="s">
        <v>34</v>
      </c>
      <c r="N136" s="12"/>
      <c r="Q136" s="51">
        <f>L136/2</f>
        <v>13354.64</v>
      </c>
    </row>
    <row r="137" spans="1:18" ht="16.5" customHeight="1" x14ac:dyDescent="0.3">
      <c r="D137" s="33" t="s">
        <v>53</v>
      </c>
      <c r="H137" s="65"/>
      <c r="I137" s="60"/>
      <c r="J137" s="10"/>
      <c r="L137" s="69">
        <f>L136/7</f>
        <v>3815.6114285714284</v>
      </c>
      <c r="M137" s="70" t="s">
        <v>9</v>
      </c>
      <c r="N137" s="12"/>
    </row>
    <row r="138" spans="1:18" ht="16.5" customHeight="1" x14ac:dyDescent="0.3">
      <c r="D138" s="33" t="s">
        <v>67</v>
      </c>
      <c r="H138" s="71"/>
      <c r="I138" s="62"/>
      <c r="J138" s="10"/>
      <c r="L138" s="4"/>
      <c r="M138" s="36"/>
      <c r="N138" s="12"/>
    </row>
    <row r="139" spans="1:18" s="74" customFormat="1" ht="16.5" customHeight="1" x14ac:dyDescent="0.3">
      <c r="A139" s="4"/>
      <c r="B139" s="4"/>
      <c r="E139" s="4"/>
      <c r="F139" s="4"/>
      <c r="G139" s="4"/>
      <c r="H139" s="72"/>
      <c r="I139" s="71"/>
      <c r="J139" s="73"/>
      <c r="L139" s="147">
        <f>+Q133</f>
        <v>1896</v>
      </c>
      <c r="M139" s="74" t="s">
        <v>68</v>
      </c>
      <c r="O139" s="76"/>
    </row>
    <row r="140" spans="1:18" s="74" customFormat="1" ht="16.5" customHeight="1" x14ac:dyDescent="0.45">
      <c r="A140" s="59" t="s">
        <v>32</v>
      </c>
      <c r="B140" s="19" t="s">
        <v>36</v>
      </c>
      <c r="C140" s="4"/>
      <c r="D140" s="4"/>
      <c r="E140" s="4"/>
      <c r="F140" s="4"/>
      <c r="G140" s="4"/>
      <c r="H140" s="72"/>
      <c r="I140" s="71"/>
      <c r="J140" s="73"/>
      <c r="L140" s="76">
        <f>L136-L139</f>
        <v>24813.279999999999</v>
      </c>
      <c r="M140" s="68" t="s">
        <v>34</v>
      </c>
    </row>
    <row r="141" spans="1:18" s="74" customFormat="1" ht="16.5" customHeight="1" x14ac:dyDescent="0.45">
      <c r="A141" s="59" t="s">
        <v>32</v>
      </c>
      <c r="B141" s="19" t="s">
        <v>37</v>
      </c>
      <c r="C141" s="4"/>
      <c r="D141" s="4"/>
      <c r="E141" s="4"/>
      <c r="F141" s="4"/>
      <c r="G141" s="4"/>
      <c r="H141" s="4"/>
      <c r="I141" s="77"/>
      <c r="J141" s="73"/>
      <c r="L141" s="76">
        <f>L140/7</f>
        <v>3544.7542857142857</v>
      </c>
      <c r="M141" s="70" t="s">
        <v>9</v>
      </c>
      <c r="O141" s="76"/>
    </row>
    <row r="142" spans="1:18" s="74" customFormat="1" ht="16.5" customHeight="1" x14ac:dyDescent="0.3">
      <c r="C142" s="4"/>
      <c r="D142" s="4"/>
      <c r="E142" s="4"/>
      <c r="F142" s="4"/>
      <c r="G142" s="4"/>
      <c r="H142" s="4"/>
      <c r="I142" s="77"/>
      <c r="J142" s="73"/>
    </row>
    <row r="143" spans="1:18" s="74" customFormat="1" ht="16.5" customHeight="1" x14ac:dyDescent="0.45">
      <c r="A143" s="59"/>
      <c r="B143" s="19"/>
      <c r="C143" s="4"/>
      <c r="D143" s="4"/>
      <c r="E143" s="4"/>
      <c r="F143" s="4"/>
      <c r="G143" s="4"/>
      <c r="H143" s="4"/>
      <c r="I143" s="71"/>
      <c r="J143" s="73"/>
      <c r="L143" s="84">
        <f>L136*0.018</f>
        <v>480.76703999999995</v>
      </c>
      <c r="M143" s="75" t="s">
        <v>145</v>
      </c>
    </row>
    <row r="144" spans="1:18" ht="16.5" customHeight="1" x14ac:dyDescent="0.3">
      <c r="A144" s="4" t="s">
        <v>38</v>
      </c>
      <c r="L144" s="80">
        <f>L140-L143</f>
        <v>24332.51296</v>
      </c>
      <c r="M144" s="68" t="s">
        <v>34</v>
      </c>
      <c r="Q144" s="61">
        <f>L148+L149</f>
        <v>1027.2799999999988</v>
      </c>
    </row>
    <row r="145" spans="1:16" ht="16.5" customHeight="1" x14ac:dyDescent="0.3">
      <c r="A145" s="81" t="s">
        <v>39</v>
      </c>
      <c r="L145" s="80">
        <f>L144/7</f>
        <v>3476.0732800000001</v>
      </c>
      <c r="M145" s="70" t="s">
        <v>9</v>
      </c>
    </row>
    <row r="146" spans="1:16" ht="16.5" customHeight="1" x14ac:dyDescent="0.35">
      <c r="B146"/>
      <c r="C146"/>
      <c r="D146"/>
      <c r="E146"/>
      <c r="F146"/>
      <c r="L146" s="78"/>
      <c r="M146" s="75"/>
    </row>
    <row r="147" spans="1:16" ht="16.5" customHeight="1" x14ac:dyDescent="0.35">
      <c r="B147"/>
      <c r="C147"/>
      <c r="D147"/>
      <c r="E147"/>
      <c r="F147" s="81" t="s">
        <v>40</v>
      </c>
      <c r="G147" s="81"/>
      <c r="L147" s="78"/>
      <c r="M147" s="79"/>
    </row>
    <row r="148" spans="1:16" ht="16.5" customHeight="1" x14ac:dyDescent="0.35">
      <c r="F148"/>
      <c r="G148"/>
      <c r="I148" s="5"/>
      <c r="L148" s="63">
        <f>L140-L144</f>
        <v>480.76703999999881</v>
      </c>
      <c r="M148" s="4" t="s">
        <v>65</v>
      </c>
      <c r="P148" s="5"/>
    </row>
    <row r="149" spans="1:16" ht="16.5" customHeight="1" x14ac:dyDescent="0.3">
      <c r="F149" s="81" t="s">
        <v>41</v>
      </c>
      <c r="G149" s="81"/>
      <c r="I149" s="5"/>
      <c r="L149" s="63">
        <f>L132-L143</f>
        <v>546.51296000000002</v>
      </c>
      <c r="M149" s="99" t="s">
        <v>66</v>
      </c>
      <c r="P149" s="5"/>
    </row>
    <row r="150" spans="1:16" ht="16.5" customHeight="1" x14ac:dyDescent="0.3">
      <c r="F150" s="81" t="s">
        <v>42</v>
      </c>
      <c r="G150" s="81"/>
      <c r="I150" s="5"/>
      <c r="P150" s="5"/>
    </row>
    <row r="151" spans="1:16" ht="16.5" customHeight="1" x14ac:dyDescent="0.35">
      <c r="F151" s="33" t="s">
        <v>43</v>
      </c>
      <c r="G151"/>
      <c r="I151" s="5"/>
      <c r="P151" s="5"/>
    </row>
    <row r="152" spans="1:16" ht="16.5" customHeight="1" x14ac:dyDescent="0.35">
      <c r="E152"/>
      <c r="I152" s="5"/>
      <c r="P152" s="5"/>
    </row>
    <row r="153" spans="1:16" ht="16.5" customHeight="1" x14ac:dyDescent="0.35">
      <c r="A153" s="81"/>
      <c r="B153"/>
      <c r="C153"/>
      <c r="D153"/>
      <c r="E153"/>
      <c r="I153" s="5"/>
      <c r="P153" s="5"/>
    </row>
    <row r="154" spans="1:16" ht="16.5" customHeight="1" x14ac:dyDescent="0.35">
      <c r="A154"/>
      <c r="B154"/>
      <c r="C154"/>
      <c r="D154"/>
      <c r="E154"/>
      <c r="I154" s="5"/>
      <c r="P154" s="5"/>
    </row>
    <row r="155" spans="1:16" ht="16.5" customHeight="1" x14ac:dyDescent="0.35">
      <c r="A155"/>
      <c r="B155"/>
      <c r="C155"/>
      <c r="E155"/>
      <c r="I155" s="5"/>
      <c r="P155" s="5"/>
    </row>
    <row r="156" spans="1:16" ht="16.5" customHeight="1" x14ac:dyDescent="0.35">
      <c r="A156"/>
      <c r="B156"/>
      <c r="C156"/>
      <c r="E156"/>
    </row>
    <row r="157" spans="1:16" ht="16.5" customHeight="1" x14ac:dyDescent="0.35">
      <c r="A157"/>
      <c r="B157"/>
      <c r="C157"/>
    </row>
    <row r="158" spans="1:16" ht="16.5" customHeight="1" x14ac:dyDescent="0.35">
      <c r="A158"/>
      <c r="B158"/>
      <c r="C158"/>
    </row>
    <row r="159" spans="1:16" ht="16.5" customHeight="1" x14ac:dyDescent="0.35">
      <c r="A159"/>
      <c r="B159"/>
      <c r="C159"/>
    </row>
    <row r="160" spans="1:16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</sheetData>
  <mergeCells count="6">
    <mergeCell ref="K135:M135"/>
    <mergeCell ref="A1:C1"/>
    <mergeCell ref="A8:H8"/>
    <mergeCell ref="A25:C25"/>
    <mergeCell ref="K27:M27"/>
    <mergeCell ref="L16:T16"/>
  </mergeCells>
  <pageMargins left="0.25" right="0.25" top="0.75" bottom="0.75" header="0.3" footer="0.3"/>
  <pageSetup orientation="portrait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F18B-BE93-4987-A789-53602AC2B988}">
  <dimension ref="A1:U167"/>
  <sheetViews>
    <sheetView topLeftCell="A73" workbookViewId="0">
      <selection activeCell="R98" sqref="A1:XFD1048576"/>
    </sheetView>
  </sheetViews>
  <sheetFormatPr defaultColWidth="8.7265625" defaultRowHeight="14" x14ac:dyDescent="0.3"/>
  <cols>
    <col min="1" max="1" width="10.453125" style="114" customWidth="1"/>
    <col min="2" max="2" width="12.81640625" style="114" customWidth="1"/>
    <col min="3" max="3" width="12.1796875" style="114" customWidth="1"/>
    <col min="4" max="4" width="8.453125" style="114" customWidth="1"/>
    <col min="5" max="5" width="13.7265625" style="114" customWidth="1"/>
    <col min="6" max="6" width="11.7265625" style="114" customWidth="1"/>
    <col min="7" max="7" width="13.7265625" style="114" customWidth="1"/>
    <col min="8" max="8" width="11" style="114" customWidth="1"/>
    <col min="9" max="9" width="6.1796875" style="114" customWidth="1"/>
    <col min="10" max="10" width="8.7265625" style="114"/>
    <col min="11" max="11" width="12.26953125" style="114" customWidth="1"/>
    <col min="12" max="12" width="12.26953125" style="5" customWidth="1"/>
    <col min="13" max="13" width="39.1796875" style="114" customWidth="1"/>
    <col min="14" max="14" width="8.7265625" style="114"/>
    <col min="15" max="16" width="10.453125" style="114" bestFit="1" customWidth="1"/>
    <col min="17" max="17" width="12.54296875" style="114" customWidth="1"/>
    <col min="18" max="20" width="8.7265625" style="114"/>
    <col min="21" max="21" width="9.81640625" style="114" bestFit="1" customWidth="1"/>
    <col min="22" max="16384" width="8.7265625" style="114"/>
  </cols>
  <sheetData>
    <row r="1" spans="1:20" ht="16.5" customHeight="1" x14ac:dyDescent="0.35">
      <c r="A1" s="215"/>
      <c r="B1" s="215"/>
      <c r="C1" s="215"/>
      <c r="D1" s="1"/>
      <c r="E1" s="2"/>
      <c r="F1" s="2"/>
      <c r="G1" s="3"/>
      <c r="H1" s="3"/>
    </row>
    <row r="2" spans="1:20" ht="16.5" customHeight="1" x14ac:dyDescent="0.35">
      <c r="A2" s="1"/>
      <c r="B2" s="1"/>
      <c r="C2" s="1"/>
      <c r="D2" s="1"/>
      <c r="E2" s="2"/>
      <c r="F2" s="2"/>
      <c r="G2" s="3"/>
      <c r="H2" s="3"/>
    </row>
    <row r="3" spans="1:20" ht="16.5" customHeight="1" x14ac:dyDescent="0.35">
      <c r="A3" s="1"/>
      <c r="B3" s="1"/>
      <c r="C3" s="1"/>
      <c r="D3" s="1"/>
      <c r="E3" s="2"/>
      <c r="F3" s="2"/>
      <c r="H3" s="6" t="s">
        <v>0</v>
      </c>
    </row>
    <row r="4" spans="1:20" ht="16.5" customHeight="1" x14ac:dyDescent="0.35">
      <c r="A4" s="1"/>
      <c r="B4" s="1"/>
      <c r="C4" s="1"/>
      <c r="D4" s="1"/>
      <c r="E4" s="2"/>
      <c r="H4" s="7" t="s">
        <v>44</v>
      </c>
    </row>
    <row r="5" spans="1:20" ht="16.5" customHeight="1" x14ac:dyDescent="0.35">
      <c r="A5" s="1"/>
      <c r="B5" s="1"/>
      <c r="C5" s="1"/>
      <c r="D5" s="1"/>
      <c r="E5" s="2"/>
    </row>
    <row r="6" spans="1:20" ht="16.5" customHeight="1" x14ac:dyDescent="0.35">
      <c r="A6" s="8" t="s">
        <v>1</v>
      </c>
      <c r="B6" s="1"/>
      <c r="C6" s="1"/>
      <c r="D6" s="1"/>
      <c r="E6" s="2"/>
      <c r="F6" s="2"/>
    </row>
    <row r="7" spans="1:20" ht="3" customHeight="1" x14ac:dyDescent="0.35">
      <c r="A7" s="8"/>
      <c r="B7" s="1"/>
      <c r="C7" s="1"/>
      <c r="D7" s="1"/>
      <c r="E7" s="2"/>
      <c r="F7" s="2"/>
    </row>
    <row r="8" spans="1:20" ht="16.5" customHeight="1" x14ac:dyDescent="0.35">
      <c r="A8" s="216" t="s">
        <v>2</v>
      </c>
      <c r="B8" s="217"/>
      <c r="C8" s="217"/>
      <c r="D8" s="217"/>
      <c r="E8" s="217"/>
      <c r="F8" s="217"/>
      <c r="G8" s="217"/>
      <c r="H8" s="217"/>
      <c r="I8" s="9"/>
      <c r="J8" s="138"/>
    </row>
    <row r="9" spans="1:20" ht="16.5" customHeight="1" x14ac:dyDescent="0.3">
      <c r="A9" s="11" t="s">
        <v>3</v>
      </c>
      <c r="B9" s="12"/>
      <c r="C9" s="12"/>
      <c r="E9" s="13"/>
      <c r="F9" s="13"/>
      <c r="G9" s="14"/>
      <c r="H9" s="14"/>
      <c r="J9" s="138"/>
      <c r="N9" s="138"/>
    </row>
    <row r="10" spans="1:20" ht="16.5" customHeight="1" x14ac:dyDescent="0.45">
      <c r="A10" s="11" t="s">
        <v>96</v>
      </c>
      <c r="B10" s="12"/>
      <c r="C10" s="12"/>
      <c r="E10" s="13"/>
      <c r="F10" s="13"/>
      <c r="G10" s="14"/>
      <c r="H10" s="14"/>
      <c r="J10" s="138"/>
      <c r="M10" s="15"/>
      <c r="N10" s="138"/>
    </row>
    <row r="11" spans="1:20" ht="16.5" customHeight="1" x14ac:dyDescent="0.3">
      <c r="A11" s="11" t="s">
        <v>152</v>
      </c>
      <c r="B11" s="12"/>
      <c r="C11" s="12"/>
      <c r="E11" s="13"/>
      <c r="F11" s="13"/>
      <c r="G11" s="14"/>
      <c r="H11" s="14"/>
      <c r="J11" s="138"/>
      <c r="N11" s="138"/>
    </row>
    <row r="12" spans="1:20" ht="16.5" customHeight="1" x14ac:dyDescent="0.3">
      <c r="A12" s="11"/>
      <c r="B12" s="12"/>
      <c r="C12" s="12"/>
      <c r="E12" s="13"/>
      <c r="F12" s="13"/>
      <c r="G12" s="14"/>
      <c r="H12" s="14"/>
      <c r="J12" s="138"/>
      <c r="N12" s="138"/>
    </row>
    <row r="13" spans="1:20" ht="16.5" customHeight="1" x14ac:dyDescent="0.3">
      <c r="A13" s="11"/>
      <c r="B13" s="12"/>
      <c r="C13" s="12"/>
      <c r="E13" s="13"/>
      <c r="F13" s="13"/>
      <c r="G13" s="14"/>
      <c r="H13" s="14"/>
      <c r="I13" s="12"/>
      <c r="J13" s="138"/>
      <c r="N13" s="138"/>
    </row>
    <row r="14" spans="1:20" ht="16.5" customHeight="1" x14ac:dyDescent="0.3">
      <c r="A14" s="114" t="s">
        <v>4</v>
      </c>
      <c r="C14" s="114" t="s">
        <v>97</v>
      </c>
      <c r="E14" s="13"/>
      <c r="F14" s="13"/>
      <c r="G14" s="14"/>
      <c r="H14" s="14"/>
      <c r="J14" s="138"/>
    </row>
    <row r="15" spans="1:20" ht="16.5" customHeight="1" x14ac:dyDescent="0.35">
      <c r="A15" s="16" t="s">
        <v>5</v>
      </c>
      <c r="C15" s="114" t="s">
        <v>98</v>
      </c>
      <c r="E15" s="13"/>
      <c r="F15" s="13"/>
      <c r="G15" s="14"/>
      <c r="H15" s="14"/>
      <c r="J15" s="138"/>
      <c r="L15" s="140" t="s">
        <v>138</v>
      </c>
      <c r="M15" s="141"/>
      <c r="N15" s="141"/>
      <c r="O15" s="141"/>
      <c r="P15" s="141"/>
      <c r="Q15" s="141"/>
      <c r="R15" s="141"/>
      <c r="S15" s="141"/>
      <c r="T15" s="141"/>
    </row>
    <row r="16" spans="1:20" ht="16.5" customHeight="1" x14ac:dyDescent="0.35">
      <c r="B16" s="138"/>
      <c r="C16" s="114" t="s">
        <v>99</v>
      </c>
      <c r="E16" s="13"/>
      <c r="F16" s="13"/>
      <c r="G16" s="14"/>
      <c r="H16" s="14"/>
      <c r="J16" s="138"/>
      <c r="L16" s="220" t="s">
        <v>139</v>
      </c>
      <c r="M16" s="221"/>
      <c r="N16" s="221"/>
      <c r="O16" s="221"/>
      <c r="P16" s="221"/>
      <c r="Q16" s="221"/>
      <c r="R16" s="221"/>
      <c r="S16" s="221"/>
      <c r="T16" s="221"/>
    </row>
    <row r="17" spans="1:20" ht="16.5" customHeight="1" x14ac:dyDescent="0.35">
      <c r="A17" s="138"/>
      <c r="B17" s="138"/>
      <c r="C17" s="114" t="s">
        <v>100</v>
      </c>
      <c r="E17" s="13"/>
      <c r="F17" s="13"/>
      <c r="G17" s="14"/>
      <c r="H17" s="14"/>
      <c r="J17" s="138"/>
      <c r="L17" s="140" t="s">
        <v>70</v>
      </c>
      <c r="M17" s="139"/>
      <c r="N17" s="139"/>
      <c r="O17" s="139"/>
      <c r="P17" s="139"/>
      <c r="Q17" s="139"/>
      <c r="R17" s="139"/>
      <c r="S17" s="139"/>
      <c r="T17" s="139"/>
    </row>
    <row r="18" spans="1:20" ht="16.5" customHeight="1" x14ac:dyDescent="0.3">
      <c r="A18" s="138"/>
      <c r="B18" s="138"/>
      <c r="C18" s="114" t="s">
        <v>101</v>
      </c>
      <c r="E18" s="13"/>
      <c r="F18" s="13"/>
      <c r="G18" s="14"/>
      <c r="H18" s="14"/>
      <c r="J18" s="138"/>
      <c r="N18" s="17"/>
      <c r="O18" s="104"/>
      <c r="Q18" s="104"/>
    </row>
    <row r="19" spans="1:20" ht="16.5" customHeight="1" x14ac:dyDescent="0.3">
      <c r="A19" s="138"/>
      <c r="B19" s="138"/>
      <c r="C19" s="114" t="s">
        <v>156</v>
      </c>
      <c r="E19" s="177" t="s">
        <v>154</v>
      </c>
      <c r="F19" s="13"/>
      <c r="G19" s="14"/>
      <c r="H19" s="14"/>
      <c r="J19" s="138"/>
      <c r="N19" s="17"/>
      <c r="O19" s="104"/>
      <c r="Q19" s="104"/>
    </row>
    <row r="20" spans="1:20" ht="16.5" customHeight="1" x14ac:dyDescent="0.3">
      <c r="A20" s="138"/>
      <c r="B20" s="138"/>
      <c r="E20" s="114" t="s">
        <v>155</v>
      </c>
      <c r="F20" s="13"/>
      <c r="G20" s="14"/>
      <c r="H20" s="14"/>
      <c r="J20" s="138"/>
      <c r="K20" s="13"/>
      <c r="N20" s="17"/>
      <c r="O20" s="104"/>
      <c r="Q20" s="104"/>
    </row>
    <row r="21" spans="1:20" ht="16.5" customHeight="1" x14ac:dyDescent="0.3">
      <c r="A21" s="138"/>
      <c r="B21" s="138"/>
      <c r="C21" s="114" t="s">
        <v>102</v>
      </c>
      <c r="E21" s="13"/>
      <c r="F21" s="13"/>
      <c r="G21" s="14"/>
      <c r="H21" s="14"/>
      <c r="J21" s="138"/>
      <c r="N21" s="17"/>
      <c r="O21" s="138"/>
    </row>
    <row r="22" spans="1:20" ht="16.5" customHeight="1" x14ac:dyDescent="0.3">
      <c r="A22" s="138"/>
      <c r="B22" s="138"/>
      <c r="C22" s="140" t="s">
        <v>54</v>
      </c>
      <c r="D22" s="18"/>
      <c r="E22" s="18"/>
      <c r="F22" s="18"/>
      <c r="G22" s="18"/>
      <c r="H22" s="18"/>
      <c r="I22" s="18"/>
      <c r="J22" s="138"/>
      <c r="N22" s="17"/>
      <c r="O22" s="138"/>
    </row>
    <row r="23" spans="1:20" ht="16.5" customHeight="1" x14ac:dyDescent="0.45">
      <c r="A23" s="138"/>
      <c r="B23" s="138"/>
      <c r="E23" s="13"/>
      <c r="F23" s="13"/>
      <c r="G23" s="14"/>
      <c r="H23" s="14"/>
      <c r="J23" s="138"/>
      <c r="N23" s="17"/>
      <c r="O23" s="167" t="s">
        <v>147</v>
      </c>
    </row>
    <row r="24" spans="1:20" ht="16.5" customHeight="1" x14ac:dyDescent="0.35">
      <c r="A24" s="218" t="s">
        <v>120</v>
      </c>
      <c r="B24" s="219"/>
      <c r="C24" s="219"/>
      <c r="E24" s="13"/>
      <c r="F24" s="13"/>
      <c r="G24" s="14"/>
      <c r="H24" s="14"/>
      <c r="J24" s="138"/>
      <c r="N24" s="17"/>
      <c r="O24" s="138"/>
    </row>
    <row r="25" spans="1:20" ht="16" customHeight="1" x14ac:dyDescent="0.3">
      <c r="A25" s="138"/>
      <c r="B25" s="138"/>
      <c r="E25" s="13"/>
      <c r="F25" s="13"/>
      <c r="G25" s="14"/>
      <c r="H25" s="14"/>
      <c r="J25" s="138"/>
      <c r="N25" s="17"/>
      <c r="O25" s="138"/>
    </row>
    <row r="26" spans="1:20" ht="18" customHeight="1" x14ac:dyDescent="0.3">
      <c r="A26" s="33" t="s">
        <v>187</v>
      </c>
      <c r="J26" s="138"/>
      <c r="K26" s="214" t="s">
        <v>86</v>
      </c>
      <c r="L26" s="214"/>
      <c r="M26" s="214"/>
      <c r="N26" s="17"/>
      <c r="O26" s="138"/>
    </row>
    <row r="27" spans="1:20" ht="18" customHeight="1" x14ac:dyDescent="0.3">
      <c r="A27" s="33" t="s">
        <v>186</v>
      </c>
      <c r="J27" s="138"/>
      <c r="K27" s="20" t="s">
        <v>6</v>
      </c>
      <c r="L27" s="20">
        <v>5</v>
      </c>
      <c r="M27" s="114" t="s">
        <v>180</v>
      </c>
      <c r="N27" s="17"/>
      <c r="O27" s="138"/>
      <c r="R27" s="114" t="s">
        <v>134</v>
      </c>
    </row>
    <row r="28" spans="1:20" ht="18" customHeight="1" x14ac:dyDescent="0.3">
      <c r="A28" s="114" t="s">
        <v>185</v>
      </c>
      <c r="J28" s="138"/>
      <c r="N28" s="17"/>
      <c r="O28" s="138"/>
      <c r="R28" s="122" t="s">
        <v>137</v>
      </c>
    </row>
    <row r="29" spans="1:20" ht="18" customHeight="1" x14ac:dyDescent="0.35">
      <c r="A29" s="140"/>
      <c r="B29" s="139"/>
      <c r="C29" s="139"/>
      <c r="D29" s="139"/>
      <c r="E29" s="139"/>
      <c r="F29" s="139"/>
      <c r="G29" s="139"/>
      <c r="H29" s="139"/>
      <c r="I29" s="139"/>
      <c r="J29" s="138"/>
      <c r="N29" s="17"/>
      <c r="O29" s="138"/>
      <c r="R29" s="122"/>
    </row>
    <row r="30" spans="1:20" ht="18" customHeight="1" x14ac:dyDescent="0.35">
      <c r="A30" s="140"/>
      <c r="B30" s="114" t="s">
        <v>134</v>
      </c>
      <c r="C30" s="139"/>
      <c r="D30" s="139"/>
      <c r="E30" s="139"/>
      <c r="F30" s="139"/>
      <c r="G30" s="139"/>
      <c r="H30" s="139"/>
      <c r="I30" s="139"/>
      <c r="J30" s="138"/>
      <c r="N30" s="17"/>
      <c r="O30" s="138"/>
      <c r="R30" s="122"/>
    </row>
    <row r="31" spans="1:20" ht="18" customHeight="1" thickBot="1" x14ac:dyDescent="0.4">
      <c r="A31" s="140"/>
      <c r="B31" s="155"/>
      <c r="C31" s="156"/>
      <c r="D31" s="156"/>
      <c r="E31" s="156"/>
      <c r="F31" s="156"/>
      <c r="G31" s="139"/>
      <c r="H31" s="139"/>
      <c r="I31" s="139"/>
      <c r="J31" s="138"/>
      <c r="N31" s="17"/>
      <c r="O31" s="138"/>
    </row>
    <row r="32" spans="1:20" ht="18" customHeight="1" x14ac:dyDescent="0.3">
      <c r="C32" s="207" t="s">
        <v>34</v>
      </c>
      <c r="D32" s="208"/>
      <c r="E32" s="154"/>
      <c r="F32" s="189" t="s">
        <v>142</v>
      </c>
      <c r="G32" s="190"/>
      <c r="H32" s="191"/>
      <c r="I32" s="154"/>
      <c r="J32" s="91"/>
      <c r="N32" s="138"/>
    </row>
    <row r="33" spans="1:19" ht="16.5" customHeight="1" x14ac:dyDescent="0.35">
      <c r="C33" s="63">
        <f>+L137</f>
        <v>24331.84</v>
      </c>
      <c r="D33" s="36" t="s">
        <v>140</v>
      </c>
      <c r="F33" s="157">
        <f>+L141</f>
        <v>22435.84</v>
      </c>
      <c r="G33" s="175" t="s">
        <v>140</v>
      </c>
      <c r="H33" s="158"/>
      <c r="I33" s="148"/>
      <c r="J33" s="138"/>
      <c r="K33" s="94"/>
      <c r="L33" s="94"/>
      <c r="M33" s="1" t="s">
        <v>143</v>
      </c>
      <c r="N33" s="12"/>
      <c r="Q33" s="61">
        <f>F33-C33</f>
        <v>-1896</v>
      </c>
      <c r="S33" s="152">
        <v>1896</v>
      </c>
    </row>
    <row r="34" spans="1:19" ht="16.5" customHeight="1" thickBot="1" x14ac:dyDescent="0.4">
      <c r="C34" s="63">
        <f>+L138</f>
        <v>3475.977142857143</v>
      </c>
      <c r="D34" s="172" t="s">
        <v>141</v>
      </c>
      <c r="E34" s="61"/>
      <c r="F34" s="159">
        <f>+L142</f>
        <v>3205.12</v>
      </c>
      <c r="G34" s="176" t="s">
        <v>141</v>
      </c>
      <c r="H34" s="160"/>
      <c r="I34" s="148"/>
      <c r="J34" s="138"/>
      <c r="K34" s="94"/>
      <c r="L34" s="94"/>
      <c r="M34" s="153" t="s">
        <v>144</v>
      </c>
      <c r="N34" s="12"/>
      <c r="S34" s="152"/>
    </row>
    <row r="35" spans="1:19" ht="16.5" customHeight="1" x14ac:dyDescent="0.35">
      <c r="A35" s="163"/>
      <c r="B35" s="164"/>
      <c r="C35" s="165"/>
      <c r="D35" s="164"/>
      <c r="E35" s="163"/>
      <c r="F35" s="163"/>
      <c r="G35" s="166"/>
      <c r="H35" s="166"/>
      <c r="I35" s="166"/>
      <c r="J35" s="138"/>
      <c r="K35" s="94"/>
      <c r="L35" s="94"/>
      <c r="M35" s="36"/>
      <c r="N35" s="12"/>
    </row>
    <row r="36" spans="1:19" ht="10.5" customHeight="1" x14ac:dyDescent="0.35">
      <c r="B36" s="151"/>
      <c r="C36" s="149"/>
      <c r="D36" s="151"/>
      <c r="G36" s="148"/>
      <c r="H36" s="148"/>
      <c r="I36" s="148"/>
      <c r="J36" s="138"/>
      <c r="K36" s="94"/>
      <c r="L36" s="94"/>
      <c r="M36" s="36"/>
      <c r="N36" s="12"/>
    </row>
    <row r="37" spans="1:19" ht="16.5" customHeight="1" x14ac:dyDescent="0.35">
      <c r="B37" s="205" t="s">
        <v>188</v>
      </c>
      <c r="C37" s="149"/>
      <c r="D37" s="148"/>
      <c r="E37" s="148"/>
      <c r="F37" s="148"/>
      <c r="G37" s="148"/>
      <c r="H37" s="148"/>
      <c r="I37" s="148"/>
      <c r="J37" s="138"/>
      <c r="K37" s="94"/>
      <c r="L37" s="94"/>
      <c r="M37" s="36"/>
      <c r="N37" s="12"/>
    </row>
    <row r="38" spans="1:19" ht="16.5" customHeight="1" x14ac:dyDescent="0.35">
      <c r="B38" s="206" t="s">
        <v>194</v>
      </c>
      <c r="C38" s="149"/>
      <c r="D38" s="148"/>
      <c r="E38" s="148"/>
      <c r="F38" s="148"/>
      <c r="G38" s="148"/>
      <c r="H38" s="148"/>
      <c r="I38" s="148"/>
      <c r="J38" s="138"/>
      <c r="K38" s="94"/>
      <c r="L38" s="94"/>
      <c r="M38" s="36"/>
      <c r="N38" s="12"/>
    </row>
    <row r="39" spans="1:19" ht="16.5" customHeight="1" thickBot="1" x14ac:dyDescent="0.4">
      <c r="B39" s="193"/>
      <c r="C39" s="149"/>
      <c r="D39" s="148"/>
      <c r="E39" s="148"/>
      <c r="F39" s="148"/>
      <c r="G39" s="148"/>
      <c r="H39" s="148"/>
      <c r="I39" s="148"/>
      <c r="J39" s="138"/>
      <c r="K39" s="94"/>
      <c r="L39" s="94"/>
      <c r="M39" s="36"/>
      <c r="N39" s="12"/>
    </row>
    <row r="40" spans="1:19" ht="16.5" customHeight="1" x14ac:dyDescent="0.3">
      <c r="C40" s="194" t="s">
        <v>146</v>
      </c>
      <c r="D40" s="195"/>
      <c r="E40" s="195"/>
      <c r="F40" s="196"/>
      <c r="G40" s="197"/>
      <c r="H40" s="138"/>
      <c r="I40" s="138"/>
      <c r="N40" s="138"/>
    </row>
    <row r="41" spans="1:19" ht="16.5" customHeight="1" x14ac:dyDescent="0.3">
      <c r="C41" s="198">
        <f>+L145</f>
        <v>21997.866880000001</v>
      </c>
      <c r="D41" s="175" t="s">
        <v>140</v>
      </c>
      <c r="E41" s="144"/>
      <c r="F41" s="199"/>
      <c r="G41" s="200"/>
      <c r="H41" s="138"/>
      <c r="I41" s="138"/>
      <c r="N41" s="138"/>
    </row>
    <row r="42" spans="1:19" ht="16.5" customHeight="1" thickBot="1" x14ac:dyDescent="0.35">
      <c r="C42" s="201">
        <f>+L146</f>
        <v>3142.5524114285718</v>
      </c>
      <c r="D42" s="176" t="s">
        <v>141</v>
      </c>
      <c r="E42" s="202"/>
      <c r="F42" s="203"/>
      <c r="G42" s="204"/>
      <c r="H42" s="138"/>
      <c r="I42" s="138"/>
      <c r="N42" s="138"/>
    </row>
    <row r="43" spans="1:19" ht="16.5" customHeight="1" x14ac:dyDescent="0.35">
      <c r="A43" s="41" t="s">
        <v>151</v>
      </c>
      <c r="B43" s="140"/>
      <c r="D43" s="138"/>
      <c r="F43" s="138"/>
      <c r="G43" s="138"/>
      <c r="H43" s="138"/>
      <c r="I43" s="138"/>
      <c r="N43" s="138"/>
    </row>
    <row r="44" spans="1:19" ht="16.5" customHeight="1" x14ac:dyDescent="0.35">
      <c r="A44" s="41"/>
      <c r="B44" s="140"/>
      <c r="D44" s="138"/>
      <c r="F44" s="138"/>
      <c r="G44" s="138"/>
      <c r="H44" s="138"/>
      <c r="I44" s="138"/>
      <c r="N44" s="138"/>
    </row>
    <row r="45" spans="1:19" ht="16.5" customHeight="1" x14ac:dyDescent="0.3">
      <c r="B45" s="140"/>
      <c r="D45" s="138"/>
      <c r="F45" s="138"/>
      <c r="G45" s="138"/>
      <c r="H45" s="138"/>
      <c r="I45" s="138"/>
      <c r="N45" s="138"/>
    </row>
    <row r="46" spans="1:19" ht="16.5" customHeight="1" x14ac:dyDescent="0.35">
      <c r="A46" s="22" t="s">
        <v>7</v>
      </c>
      <c r="B46" s="23" t="s">
        <v>45</v>
      </c>
      <c r="C46" s="24"/>
      <c r="D46" s="24"/>
      <c r="E46" s="24"/>
      <c r="F46" s="24"/>
      <c r="G46" s="25" t="s">
        <v>8</v>
      </c>
      <c r="I46" s="139"/>
      <c r="J46" s="138"/>
      <c r="K46" s="26" t="s">
        <v>9</v>
      </c>
      <c r="L46" s="27" t="s">
        <v>10</v>
      </c>
      <c r="M46" s="28" t="s">
        <v>11</v>
      </c>
      <c r="N46" s="17"/>
      <c r="O46" s="138"/>
    </row>
    <row r="47" spans="1:19" ht="16.5" customHeight="1" x14ac:dyDescent="0.35">
      <c r="A47" s="138"/>
      <c r="B47" s="161" t="s">
        <v>12</v>
      </c>
      <c r="C47" s="139"/>
      <c r="D47" s="139"/>
      <c r="E47" s="139"/>
      <c r="F47" s="139"/>
      <c r="G47" s="42" t="s">
        <v>16</v>
      </c>
      <c r="I47" s="139"/>
      <c r="J47" s="138"/>
      <c r="K47" s="30"/>
      <c r="L47" s="31"/>
      <c r="N47" s="17"/>
      <c r="O47" s="138"/>
    </row>
    <row r="48" spans="1:19" ht="16.5" customHeight="1" x14ac:dyDescent="0.35">
      <c r="A48" s="138"/>
      <c r="B48" s="179" t="s">
        <v>103</v>
      </c>
      <c r="C48" s="139"/>
      <c r="D48" s="139"/>
      <c r="E48" s="139"/>
      <c r="F48" s="139"/>
      <c r="G48" s="42" t="s">
        <v>17</v>
      </c>
      <c r="H48" s="139"/>
      <c r="I48" s="139"/>
      <c r="J48" s="138"/>
      <c r="K48" s="37">
        <f>L48/L27</f>
        <v>520</v>
      </c>
      <c r="L48" s="32">
        <f>2000+500+100</f>
        <v>2600</v>
      </c>
      <c r="M48" s="36" t="s">
        <v>93</v>
      </c>
      <c r="N48" s="17"/>
      <c r="O48" s="138"/>
    </row>
    <row r="49" spans="1:17" ht="16.5" customHeight="1" x14ac:dyDescent="0.35">
      <c r="A49" s="138"/>
      <c r="B49" s="180" t="s">
        <v>104</v>
      </c>
      <c r="C49" s="140"/>
      <c r="D49" s="139"/>
      <c r="E49" s="139"/>
      <c r="F49" s="139"/>
      <c r="G49" s="42" t="s">
        <v>18</v>
      </c>
      <c r="H49" s="139"/>
      <c r="I49" s="139"/>
      <c r="J49" s="138"/>
      <c r="K49" s="30"/>
      <c r="L49" s="31"/>
      <c r="N49" s="17"/>
      <c r="O49" s="138"/>
    </row>
    <row r="50" spans="1:17" ht="16.5" customHeight="1" x14ac:dyDescent="0.35">
      <c r="A50" s="138"/>
      <c r="B50" s="140"/>
      <c r="C50" s="140"/>
      <c r="D50" s="139"/>
      <c r="E50" s="139"/>
      <c r="F50" s="139"/>
      <c r="G50" s="42" t="s">
        <v>19</v>
      </c>
      <c r="H50" s="139"/>
      <c r="I50" s="139"/>
      <c r="J50" s="138"/>
      <c r="K50" s="30"/>
      <c r="L50" s="31"/>
      <c r="N50" s="17"/>
      <c r="O50" s="138"/>
    </row>
    <row r="51" spans="1:17" ht="16.5" customHeight="1" x14ac:dyDescent="0.35">
      <c r="A51" s="138"/>
      <c r="B51" s="181" t="s">
        <v>161</v>
      </c>
      <c r="C51" s="140"/>
      <c r="D51" s="139"/>
      <c r="E51" s="139"/>
      <c r="F51" s="139"/>
      <c r="G51" s="42" t="s">
        <v>105</v>
      </c>
      <c r="H51" s="139"/>
      <c r="I51" s="139"/>
      <c r="J51" s="138"/>
      <c r="K51" s="30"/>
      <c r="L51" s="31"/>
      <c r="N51" s="17"/>
      <c r="O51" s="138"/>
    </row>
    <row r="52" spans="1:17" ht="16.5" customHeight="1" x14ac:dyDescent="0.35">
      <c r="A52" s="138"/>
      <c r="B52" s="180" t="s">
        <v>111</v>
      </c>
      <c r="C52" s="140"/>
      <c r="D52" s="139"/>
      <c r="E52" s="139"/>
      <c r="F52" s="139"/>
      <c r="G52" s="90"/>
      <c r="H52" s="139"/>
      <c r="I52" s="139"/>
      <c r="J52" s="138"/>
      <c r="K52" s="30"/>
      <c r="L52" s="31"/>
      <c r="N52" s="17"/>
      <c r="O52" s="138"/>
    </row>
    <row r="53" spans="1:17" ht="16.5" customHeight="1" x14ac:dyDescent="0.35">
      <c r="A53" s="138"/>
      <c r="B53" s="180" t="s">
        <v>107</v>
      </c>
      <c r="C53" s="140"/>
      <c r="D53" s="139"/>
      <c r="E53" s="139"/>
      <c r="F53" s="139"/>
      <c r="G53" s="90"/>
      <c r="H53" s="139"/>
      <c r="I53" s="139"/>
      <c r="J53" s="138"/>
      <c r="K53" s="30"/>
      <c r="L53" s="31"/>
      <c r="N53" s="17"/>
      <c r="O53" s="138"/>
    </row>
    <row r="54" spans="1:17" ht="16.5" customHeight="1" x14ac:dyDescent="0.35">
      <c r="A54" s="138"/>
      <c r="B54" s="180"/>
      <c r="C54" s="140"/>
      <c r="D54" s="139"/>
      <c r="E54" s="139"/>
      <c r="F54" s="139"/>
      <c r="G54" s="90"/>
      <c r="H54" s="139"/>
      <c r="I54" s="139"/>
      <c r="J54" s="138"/>
      <c r="K54" s="30"/>
      <c r="L54" s="31"/>
      <c r="N54" s="17"/>
      <c r="O54" s="138"/>
    </row>
    <row r="55" spans="1:17" ht="16.5" customHeight="1" x14ac:dyDescent="0.35">
      <c r="A55" s="138"/>
      <c r="B55" s="180" t="s">
        <v>112</v>
      </c>
      <c r="C55" s="140"/>
      <c r="D55" s="139"/>
      <c r="E55" s="139"/>
      <c r="F55" s="139"/>
      <c r="G55" s="90"/>
      <c r="H55" s="139"/>
      <c r="I55" s="139"/>
      <c r="J55" s="138"/>
      <c r="K55" s="30"/>
      <c r="L55" s="31"/>
      <c r="N55" s="17"/>
      <c r="O55" s="138"/>
    </row>
    <row r="56" spans="1:17" ht="16.5" customHeight="1" x14ac:dyDescent="0.35">
      <c r="B56" s="140"/>
      <c r="C56" s="139"/>
      <c r="H56" s="34"/>
      <c r="I56" s="12"/>
      <c r="J56" s="138"/>
      <c r="K56" s="35"/>
      <c r="L56" s="31"/>
      <c r="M56" s="36"/>
      <c r="N56" s="12"/>
    </row>
    <row r="57" spans="1:17" ht="16.5" customHeight="1" x14ac:dyDescent="0.35">
      <c r="B57" s="181" t="s">
        <v>113</v>
      </c>
      <c r="C57" s="182"/>
      <c r="G57" s="90"/>
      <c r="H57" s="34"/>
      <c r="I57" s="12"/>
      <c r="J57" s="138"/>
      <c r="K57" s="35"/>
      <c r="L57" s="31"/>
      <c r="M57" s="36"/>
      <c r="N57" s="12"/>
    </row>
    <row r="58" spans="1:17" ht="16.5" customHeight="1" x14ac:dyDescent="0.35">
      <c r="B58" s="140" t="s">
        <v>20</v>
      </c>
      <c r="C58" s="182"/>
      <c r="G58" s="90"/>
      <c r="H58" s="34"/>
      <c r="I58" s="12"/>
      <c r="J58" s="138"/>
      <c r="K58" s="37"/>
      <c r="L58" s="32"/>
      <c r="M58" s="36"/>
      <c r="N58" s="12"/>
    </row>
    <row r="59" spans="1:17" ht="16.5" customHeight="1" x14ac:dyDescent="0.3">
      <c r="B59" s="140" t="s">
        <v>21</v>
      </c>
      <c r="C59" s="140"/>
      <c r="F59" s="44"/>
      <c r="G59" s="144"/>
      <c r="H59" s="34"/>
      <c r="I59" s="12"/>
      <c r="J59" s="138"/>
      <c r="K59" s="35"/>
      <c r="L59" s="31"/>
      <c r="M59" s="36"/>
      <c r="N59" s="12"/>
    </row>
    <row r="60" spans="1:17" ht="6" customHeight="1" x14ac:dyDescent="0.35">
      <c r="G60" s="144"/>
      <c r="H60" s="34"/>
      <c r="I60" s="12"/>
      <c r="J60" s="138"/>
      <c r="K60" s="37"/>
      <c r="L60" s="32"/>
      <c r="M60" s="45"/>
      <c r="N60" s="12"/>
      <c r="O60" s="12"/>
    </row>
    <row r="61" spans="1:17" ht="16.5" customHeight="1" x14ac:dyDescent="0.3">
      <c r="C61" s="46" t="s">
        <v>22</v>
      </c>
      <c r="H61" s="34"/>
      <c r="I61" s="12"/>
      <c r="J61" s="138"/>
      <c r="K61" s="37"/>
      <c r="L61" s="32"/>
      <c r="N61" s="12"/>
    </row>
    <row r="62" spans="1:17" ht="16.5" customHeight="1" x14ac:dyDescent="0.3">
      <c r="C62" s="47" t="s">
        <v>23</v>
      </c>
      <c r="F62" s="48" t="s">
        <v>3</v>
      </c>
      <c r="G62" s="48"/>
      <c r="H62" s="34"/>
      <c r="I62" s="12"/>
      <c r="J62" s="138"/>
      <c r="K62" s="35"/>
      <c r="L62" s="31"/>
      <c r="M62" s="36"/>
      <c r="N62" s="12"/>
    </row>
    <row r="63" spans="1:17" ht="16.5" customHeight="1" x14ac:dyDescent="0.3">
      <c r="C63" s="46" t="s">
        <v>115</v>
      </c>
      <c r="J63" s="138"/>
      <c r="K63" s="37"/>
      <c r="L63" s="32"/>
      <c r="M63" s="36" t="s">
        <v>92</v>
      </c>
      <c r="N63" s="12"/>
      <c r="O63" s="114">
        <v>775</v>
      </c>
      <c r="P63" s="114">
        <v>25</v>
      </c>
      <c r="Q63" s="114">
        <f>O63+P63</f>
        <v>800</v>
      </c>
    </row>
    <row r="64" spans="1:17" ht="16.5" customHeight="1" x14ac:dyDescent="0.3">
      <c r="D64" s="192" t="s">
        <v>168</v>
      </c>
      <c r="J64" s="138"/>
      <c r="K64" s="37">
        <v>850</v>
      </c>
      <c r="L64" s="32">
        <f>K64*2</f>
        <v>1700</v>
      </c>
      <c r="M64" s="36" t="s">
        <v>177</v>
      </c>
      <c r="N64" s="12"/>
    </row>
    <row r="65" spans="2:15" ht="16.5" customHeight="1" x14ac:dyDescent="0.3">
      <c r="C65" s="46"/>
      <c r="D65" s="145" t="s">
        <v>158</v>
      </c>
      <c r="J65" s="138"/>
      <c r="K65" s="37">
        <v>630</v>
      </c>
      <c r="L65" s="32">
        <f>K65*2</f>
        <v>1260</v>
      </c>
      <c r="M65" s="36" t="s">
        <v>178</v>
      </c>
      <c r="N65" s="12"/>
    </row>
    <row r="66" spans="2:15" ht="16.5" customHeight="1" x14ac:dyDescent="0.3">
      <c r="C66" s="46" t="s">
        <v>24</v>
      </c>
      <c r="J66" s="138"/>
      <c r="K66" s="37">
        <v>630</v>
      </c>
      <c r="L66" s="32">
        <f>K66*1</f>
        <v>630</v>
      </c>
      <c r="M66" s="36" t="s">
        <v>179</v>
      </c>
      <c r="N66" s="12"/>
    </row>
    <row r="67" spans="2:15" ht="16.5" customHeight="1" x14ac:dyDescent="0.35">
      <c r="C67" s="46" t="s">
        <v>69</v>
      </c>
      <c r="F67" s="43"/>
      <c r="H67" s="34"/>
      <c r="I67" s="12"/>
      <c r="J67" s="138"/>
      <c r="K67" s="37"/>
      <c r="L67" s="32"/>
      <c r="M67" s="36"/>
      <c r="N67" s="12"/>
    </row>
    <row r="68" spans="2:15" ht="16.5" customHeight="1" x14ac:dyDescent="0.3">
      <c r="C68" s="46" t="s">
        <v>61</v>
      </c>
      <c r="H68" s="34"/>
      <c r="I68" s="12"/>
      <c r="J68" s="138"/>
      <c r="K68" s="37"/>
      <c r="L68" s="32"/>
      <c r="M68" s="36"/>
      <c r="N68" s="12"/>
    </row>
    <row r="69" spans="2:15" ht="16.5" customHeight="1" x14ac:dyDescent="0.3">
      <c r="C69" s="46" t="s">
        <v>25</v>
      </c>
      <c r="G69" s="49"/>
      <c r="H69" s="34"/>
      <c r="I69" s="12"/>
      <c r="J69" s="138"/>
      <c r="K69" s="37"/>
      <c r="L69" s="32"/>
      <c r="M69" s="36"/>
      <c r="N69" s="12"/>
    </row>
    <row r="70" spans="2:15" ht="16.5" customHeight="1" x14ac:dyDescent="0.3">
      <c r="C70" s="47" t="s">
        <v>26</v>
      </c>
      <c r="F70" s="48" t="s">
        <v>3</v>
      </c>
      <c r="G70" s="49"/>
      <c r="H70" s="34"/>
      <c r="I70" s="12"/>
      <c r="J70" s="138"/>
      <c r="K70" s="37"/>
      <c r="L70" s="32"/>
      <c r="M70" s="36"/>
      <c r="N70" s="12"/>
    </row>
    <row r="71" spans="2:15" ht="16.5" customHeight="1" x14ac:dyDescent="0.3">
      <c r="C71" s="47" t="s">
        <v>27</v>
      </c>
      <c r="F71" s="48" t="s">
        <v>3</v>
      </c>
      <c r="G71" s="49"/>
      <c r="H71" s="34"/>
      <c r="I71" s="12"/>
      <c r="J71" s="138"/>
      <c r="K71" s="35"/>
      <c r="L71" s="31"/>
      <c r="N71" s="12"/>
    </row>
    <row r="72" spans="2:15" ht="16.5" customHeight="1" x14ac:dyDescent="0.3">
      <c r="C72" s="12"/>
      <c r="H72" s="34"/>
      <c r="I72" s="12"/>
      <c r="J72" s="138"/>
      <c r="K72" s="35"/>
      <c r="L72" s="31"/>
      <c r="N72" s="12"/>
    </row>
    <row r="73" spans="2:15" ht="16.5" customHeight="1" x14ac:dyDescent="0.3">
      <c r="B73" s="12" t="s">
        <v>48</v>
      </c>
      <c r="C73" s="46"/>
      <c r="H73" s="34"/>
      <c r="I73" s="12"/>
      <c r="J73" s="138"/>
      <c r="K73" s="35"/>
      <c r="L73" s="31"/>
      <c r="N73" s="12"/>
    </row>
    <row r="74" spans="2:15" ht="16.5" customHeight="1" x14ac:dyDescent="0.3">
      <c r="C74" s="46" t="s">
        <v>91</v>
      </c>
      <c r="H74" s="34"/>
      <c r="I74" s="12"/>
      <c r="J74" s="138"/>
      <c r="K74" s="105"/>
      <c r="L74" s="31"/>
      <c r="M74" s="83"/>
      <c r="N74" s="12"/>
    </row>
    <row r="75" spans="2:15" ht="16.5" customHeight="1" x14ac:dyDescent="0.3">
      <c r="B75" s="46"/>
      <c r="C75" s="46" t="s">
        <v>28</v>
      </c>
      <c r="H75" s="34"/>
      <c r="I75" s="12"/>
      <c r="J75" s="138"/>
      <c r="K75" s="37">
        <v>200</v>
      </c>
      <c r="L75" s="50">
        <f>K75*3</f>
        <v>600</v>
      </c>
      <c r="M75" s="36" t="s">
        <v>94</v>
      </c>
      <c r="N75" s="12"/>
      <c r="O75" s="51"/>
    </row>
    <row r="76" spans="2:15" ht="16.5" customHeight="1" x14ac:dyDescent="0.3">
      <c r="H76" s="34"/>
      <c r="I76" s="12"/>
      <c r="J76" s="138"/>
      <c r="K76" s="37"/>
      <c r="L76" s="32"/>
      <c r="N76" s="12"/>
    </row>
    <row r="77" spans="2:15" ht="16.5" customHeight="1" x14ac:dyDescent="0.3">
      <c r="B77" s="12" t="s">
        <v>160</v>
      </c>
      <c r="H77" s="34"/>
      <c r="I77" s="12"/>
      <c r="J77" s="138"/>
      <c r="K77" s="37"/>
      <c r="L77" s="32"/>
      <c r="N77" s="12"/>
    </row>
    <row r="78" spans="2:15" ht="16.5" customHeight="1" x14ac:dyDescent="0.3">
      <c r="C78" s="46"/>
      <c r="H78" s="34"/>
      <c r="I78" s="12"/>
      <c r="J78" s="138"/>
      <c r="K78" s="35"/>
      <c r="L78" s="31"/>
      <c r="N78" s="12"/>
    </row>
    <row r="79" spans="2:15" ht="16.5" customHeight="1" x14ac:dyDescent="0.3">
      <c r="B79" s="178" t="s">
        <v>159</v>
      </c>
      <c r="C79" s="46"/>
      <c r="H79" s="34"/>
      <c r="I79" s="12"/>
      <c r="J79" s="138"/>
      <c r="K79" s="35"/>
      <c r="L79" s="31"/>
      <c r="N79" s="12"/>
    </row>
    <row r="80" spans="2:15" ht="16.5" customHeight="1" x14ac:dyDescent="0.3">
      <c r="B80" s="33" t="s">
        <v>117</v>
      </c>
      <c r="H80" s="34"/>
      <c r="I80" s="12"/>
      <c r="J80" s="138"/>
      <c r="K80" s="30"/>
      <c r="L80" s="31"/>
      <c r="N80" s="12"/>
      <c r="O80" s="114" t="s">
        <v>128</v>
      </c>
    </row>
    <row r="81" spans="1:21" ht="16.5" customHeight="1" x14ac:dyDescent="0.3">
      <c r="C81" s="82" t="s">
        <v>118</v>
      </c>
      <c r="H81" s="34"/>
      <c r="I81" s="12"/>
      <c r="J81" s="138"/>
      <c r="K81" s="37">
        <f>L81/L27</f>
        <v>598.4</v>
      </c>
      <c r="L81" s="32">
        <f>R84*2</f>
        <v>2992</v>
      </c>
      <c r="M81" s="36" t="s">
        <v>182</v>
      </c>
      <c r="N81" s="12"/>
      <c r="O81" s="20">
        <f>1700/3</f>
        <v>566.66666666666663</v>
      </c>
      <c r="P81" s="106" t="s">
        <v>129</v>
      </c>
      <c r="R81" s="114">
        <f>O81*0</f>
        <v>0</v>
      </c>
      <c r="S81" s="114" t="s">
        <v>183</v>
      </c>
    </row>
    <row r="82" spans="1:21" ht="16.5" customHeight="1" x14ac:dyDescent="0.35">
      <c r="E82" s="142" t="s">
        <v>108</v>
      </c>
      <c r="F82" s="16" t="s">
        <v>106</v>
      </c>
      <c r="H82" s="34"/>
      <c r="I82" s="12"/>
      <c r="J82" s="138"/>
      <c r="K82" s="30"/>
      <c r="L82" s="31"/>
      <c r="N82" s="12"/>
      <c r="O82" s="20">
        <f>O81-(O81*0.12)</f>
        <v>498.66666666666663</v>
      </c>
      <c r="P82" s="106" t="s">
        <v>130</v>
      </c>
      <c r="R82" s="114">
        <f>O82*3</f>
        <v>1496</v>
      </c>
      <c r="S82" s="114" t="s">
        <v>184</v>
      </c>
    </row>
    <row r="83" spans="1:21" ht="16.5" customHeight="1" x14ac:dyDescent="0.3">
      <c r="B83" s="33"/>
      <c r="C83" s="82" t="s">
        <v>119</v>
      </c>
      <c r="H83" s="34"/>
      <c r="I83" s="12"/>
      <c r="J83" s="138"/>
      <c r="K83" s="37">
        <f>L83/L27</f>
        <v>836.8</v>
      </c>
      <c r="L83" s="32">
        <f>2092*2</f>
        <v>4184</v>
      </c>
      <c r="M83" s="36" t="s">
        <v>157</v>
      </c>
      <c r="N83" s="12"/>
      <c r="O83" s="107"/>
      <c r="P83" s="107"/>
    </row>
    <row r="84" spans="1:21" ht="16.5" customHeight="1" x14ac:dyDescent="0.35">
      <c r="B84" s="33"/>
      <c r="E84" s="142" t="s">
        <v>108</v>
      </c>
      <c r="F84" s="16" t="s">
        <v>57</v>
      </c>
      <c r="H84" s="34"/>
      <c r="I84" s="12"/>
      <c r="J84" s="138"/>
      <c r="K84" s="30"/>
      <c r="L84" s="108"/>
      <c r="N84" s="12"/>
      <c r="O84" s="107"/>
      <c r="P84" s="107"/>
      <c r="Q84" s="53"/>
      <c r="R84" s="114">
        <f>SUM(R81:R82)</f>
        <v>1496</v>
      </c>
      <c r="U84" s="95"/>
    </row>
    <row r="85" spans="1:21" ht="16.5" customHeight="1" x14ac:dyDescent="0.3">
      <c r="C85" s="143" t="s">
        <v>109</v>
      </c>
      <c r="E85" s="114" t="s">
        <v>60</v>
      </c>
      <c r="H85" s="34"/>
      <c r="I85" s="12"/>
      <c r="K85" s="35"/>
      <c r="L85" s="31"/>
      <c r="O85" s="107"/>
      <c r="P85" s="107"/>
      <c r="Q85" s="12"/>
    </row>
    <row r="86" spans="1:21" ht="16.5" customHeight="1" x14ac:dyDescent="0.3">
      <c r="B86" s="33"/>
      <c r="C86" s="143" t="s">
        <v>110</v>
      </c>
      <c r="E86" s="114" t="s">
        <v>58</v>
      </c>
      <c r="H86" s="34"/>
      <c r="I86" s="12"/>
      <c r="J86" s="138"/>
      <c r="K86" s="35"/>
      <c r="L86" s="31"/>
      <c r="M86" s="36"/>
      <c r="N86" s="12"/>
      <c r="O86" s="95"/>
      <c r="Q86" s="95"/>
      <c r="R86" s="96"/>
    </row>
    <row r="87" spans="1:21" ht="16.5" customHeight="1" x14ac:dyDescent="0.3">
      <c r="B87" s="33"/>
      <c r="C87" s="104"/>
      <c r="E87" s="114" t="s">
        <v>59</v>
      </c>
      <c r="H87" s="34"/>
      <c r="I87" s="12"/>
      <c r="J87" s="138"/>
      <c r="K87" s="35"/>
      <c r="L87" s="31"/>
      <c r="M87" s="36"/>
      <c r="N87" s="12"/>
    </row>
    <row r="88" spans="1:21" ht="16.5" customHeight="1" x14ac:dyDescent="0.35">
      <c r="C88" s="139"/>
      <c r="H88" s="34"/>
      <c r="I88" s="12"/>
      <c r="J88" s="138"/>
      <c r="K88" s="5"/>
      <c r="L88" s="38">
        <f>SUM(L48:L87)</f>
        <v>13966</v>
      </c>
      <c r="M88" s="39" t="s">
        <v>13</v>
      </c>
      <c r="N88" s="12"/>
    </row>
    <row r="89" spans="1:21" ht="16.5" customHeight="1" x14ac:dyDescent="0.35">
      <c r="B89" s="33"/>
      <c r="C89" s="139"/>
      <c r="H89" s="34"/>
      <c r="I89" s="12"/>
      <c r="J89" s="138"/>
      <c r="K89" s="5"/>
      <c r="M89" s="36"/>
      <c r="N89" s="12"/>
    </row>
    <row r="90" spans="1:21" ht="16.5" customHeight="1" x14ac:dyDescent="0.35">
      <c r="A90" s="22" t="s">
        <v>14</v>
      </c>
      <c r="B90" s="23" t="s">
        <v>46</v>
      </c>
      <c r="C90" s="24"/>
      <c r="D90" s="40"/>
      <c r="E90" s="40"/>
      <c r="F90" s="40"/>
      <c r="G90" s="25" t="s">
        <v>15</v>
      </c>
      <c r="H90" s="34"/>
      <c r="I90" s="12"/>
      <c r="J90" s="138"/>
      <c r="K90" s="26" t="s">
        <v>9</v>
      </c>
      <c r="L90" s="27" t="s">
        <v>10</v>
      </c>
      <c r="M90" s="28" t="s">
        <v>11</v>
      </c>
      <c r="N90" s="12"/>
    </row>
    <row r="91" spans="1:21" ht="16.5" customHeight="1" x14ac:dyDescent="0.3">
      <c r="B91" s="12" t="s">
        <v>71</v>
      </c>
      <c r="C91" s="46"/>
      <c r="E91" s="53"/>
      <c r="F91" s="53"/>
      <c r="G91" s="42" t="s">
        <v>16</v>
      </c>
      <c r="H91" s="54"/>
      <c r="I91" s="52"/>
      <c r="J91" s="36"/>
      <c r="K91" s="117">
        <v>180</v>
      </c>
      <c r="L91" s="50">
        <f>K91*7</f>
        <v>1260</v>
      </c>
      <c r="M91" s="36" t="s">
        <v>135</v>
      </c>
    </row>
    <row r="92" spans="1:21" ht="16.5" customHeight="1" x14ac:dyDescent="0.3">
      <c r="B92" s="114" t="s">
        <v>72</v>
      </c>
      <c r="C92" s="46"/>
      <c r="E92" s="53"/>
      <c r="F92" s="53"/>
      <c r="G92" s="42" t="s">
        <v>17</v>
      </c>
      <c r="H92" s="54"/>
      <c r="I92" s="52"/>
      <c r="J92" s="36"/>
      <c r="K92" s="117"/>
      <c r="L92" s="50"/>
      <c r="M92" s="36"/>
    </row>
    <row r="93" spans="1:21" ht="16.5" customHeight="1" x14ac:dyDescent="0.35">
      <c r="A93" s="41"/>
      <c r="C93" s="46"/>
      <c r="E93" s="53"/>
      <c r="F93" s="53"/>
      <c r="G93" s="42" t="s">
        <v>18</v>
      </c>
      <c r="H93" s="54"/>
      <c r="I93" s="52"/>
      <c r="J93" s="56"/>
      <c r="K93" s="118"/>
      <c r="L93" s="119"/>
      <c r="M93" s="56"/>
    </row>
    <row r="94" spans="1:21" ht="16.5" customHeight="1" x14ac:dyDescent="0.35">
      <c r="A94" s="41"/>
      <c r="B94" s="12" t="s">
        <v>87</v>
      </c>
      <c r="C94" s="46"/>
      <c r="E94" s="53"/>
      <c r="F94" s="53"/>
      <c r="G94" s="42" t="s">
        <v>162</v>
      </c>
      <c r="H94" s="54"/>
      <c r="I94" s="52"/>
      <c r="J94" s="56"/>
      <c r="K94" s="118"/>
      <c r="L94" s="119"/>
      <c r="M94" s="56"/>
    </row>
    <row r="95" spans="1:21" ht="16.5" customHeight="1" x14ac:dyDescent="0.35">
      <c r="A95" s="41"/>
      <c r="B95" s="114" t="s">
        <v>189</v>
      </c>
      <c r="E95" s="53"/>
      <c r="F95" s="53"/>
      <c r="G95" s="42" t="s">
        <v>163</v>
      </c>
      <c r="H95" s="54"/>
      <c r="I95" s="52"/>
      <c r="K95" s="30"/>
      <c r="L95" s="31"/>
    </row>
    <row r="96" spans="1:21" ht="16.5" customHeight="1" x14ac:dyDescent="0.35">
      <c r="B96" s="114" t="s">
        <v>190</v>
      </c>
      <c r="E96" s="53"/>
      <c r="F96" s="53"/>
      <c r="G96" s="42" t="s">
        <v>122</v>
      </c>
      <c r="H96" s="54"/>
      <c r="I96" s="52"/>
      <c r="J96" s="45"/>
      <c r="K96" s="37">
        <f>L96/4</f>
        <v>650</v>
      </c>
      <c r="L96" s="32">
        <f>2000+500+100</f>
        <v>2600</v>
      </c>
      <c r="M96" s="36" t="s">
        <v>89</v>
      </c>
    </row>
    <row r="97" spans="1:15" ht="16.5" customHeight="1" x14ac:dyDescent="0.35">
      <c r="A97" s="41"/>
      <c r="B97" s="114" t="s">
        <v>181</v>
      </c>
      <c r="E97" s="53"/>
      <c r="F97" s="53"/>
      <c r="G97" s="53"/>
      <c r="H97" s="54"/>
      <c r="I97" s="52"/>
      <c r="J97" s="36"/>
      <c r="K97" s="37">
        <f>L97/L27</f>
        <v>440</v>
      </c>
      <c r="L97" s="32">
        <v>2200</v>
      </c>
      <c r="M97" s="36" t="s">
        <v>169</v>
      </c>
      <c r="O97" s="114">
        <f>300+150+30</f>
        <v>480</v>
      </c>
    </row>
    <row r="98" spans="1:15" ht="16.5" customHeight="1" x14ac:dyDescent="0.35">
      <c r="A98" s="41"/>
      <c r="B98" s="188" t="s">
        <v>170</v>
      </c>
      <c r="E98" s="53"/>
      <c r="F98" s="53"/>
      <c r="G98" s="53"/>
      <c r="H98" s="54"/>
      <c r="I98" s="52"/>
      <c r="J98" s="36"/>
      <c r="K98" s="37">
        <f>450+30</f>
        <v>480</v>
      </c>
      <c r="L98" s="32">
        <f>K98*4</f>
        <v>1920</v>
      </c>
      <c r="M98" s="36" t="s">
        <v>77</v>
      </c>
    </row>
    <row r="99" spans="1:15" ht="16.5" customHeight="1" x14ac:dyDescent="0.35">
      <c r="A99" s="41"/>
      <c r="C99" s="46" t="s">
        <v>171</v>
      </c>
      <c r="E99" s="53"/>
      <c r="F99" s="53"/>
      <c r="G99" s="53"/>
      <c r="H99" s="54"/>
      <c r="I99" s="52"/>
      <c r="J99" s="36"/>
      <c r="K99" s="37"/>
      <c r="L99" s="32"/>
      <c r="M99" s="120" t="s">
        <v>78</v>
      </c>
    </row>
    <row r="100" spans="1:15" ht="16.5" customHeight="1" x14ac:dyDescent="0.35">
      <c r="A100" s="41"/>
      <c r="C100" s="46" t="s">
        <v>172</v>
      </c>
      <c r="E100" s="53"/>
      <c r="F100" s="53"/>
      <c r="G100" s="53"/>
      <c r="H100" s="54"/>
      <c r="I100" s="52"/>
      <c r="J100" s="36"/>
      <c r="K100" s="37"/>
      <c r="L100" s="32"/>
      <c r="M100" s="120" t="s">
        <v>79</v>
      </c>
    </row>
    <row r="101" spans="1:15" ht="16.5" customHeight="1" x14ac:dyDescent="0.35">
      <c r="A101" s="41"/>
      <c r="C101" s="46" t="s">
        <v>173</v>
      </c>
      <c r="E101" s="53"/>
      <c r="F101" s="53"/>
      <c r="G101" s="53"/>
      <c r="H101" s="54"/>
      <c r="I101" s="52"/>
      <c r="J101" s="36"/>
      <c r="K101" s="37"/>
      <c r="L101" s="32"/>
      <c r="M101" s="120" t="s">
        <v>80</v>
      </c>
    </row>
    <row r="102" spans="1:15" ht="16.5" customHeight="1" x14ac:dyDescent="0.35">
      <c r="A102" s="41"/>
      <c r="C102" s="46" t="s">
        <v>174</v>
      </c>
      <c r="E102" s="53"/>
      <c r="F102" s="53"/>
      <c r="G102" s="53"/>
      <c r="H102" s="54"/>
      <c r="I102" s="52"/>
      <c r="J102" s="36"/>
      <c r="K102" s="37"/>
      <c r="L102" s="32"/>
    </row>
    <row r="103" spans="1:15" ht="6.65" customHeight="1" x14ac:dyDescent="0.45">
      <c r="A103" s="41"/>
      <c r="E103" s="53"/>
      <c r="F103" s="53"/>
      <c r="G103" s="53"/>
      <c r="H103" s="54"/>
      <c r="I103" s="52"/>
      <c r="J103" s="36"/>
      <c r="K103" s="37"/>
      <c r="L103" s="32"/>
      <c r="M103" s="36"/>
      <c r="O103" s="15" t="s">
        <v>176</v>
      </c>
    </row>
    <row r="104" spans="1:15" ht="16.5" customHeight="1" x14ac:dyDescent="0.35">
      <c r="A104" s="41"/>
      <c r="C104" s="46" t="s">
        <v>175</v>
      </c>
      <c r="E104" s="53"/>
      <c r="F104" s="53"/>
      <c r="G104" s="53"/>
      <c r="H104" s="54"/>
      <c r="I104" s="52"/>
      <c r="J104" s="36"/>
      <c r="K104" s="37"/>
      <c r="L104" s="32"/>
      <c r="M104" s="36"/>
    </row>
    <row r="105" spans="1:15" ht="16.5" customHeight="1" x14ac:dyDescent="0.35">
      <c r="A105" s="41"/>
      <c r="C105" s="46" t="s">
        <v>191</v>
      </c>
      <c r="E105" s="53"/>
      <c r="F105" s="53"/>
      <c r="G105" s="53"/>
      <c r="H105" s="54"/>
      <c r="I105" s="52"/>
      <c r="J105" s="36"/>
      <c r="K105" s="37"/>
      <c r="L105" s="32"/>
      <c r="M105" s="36"/>
    </row>
    <row r="106" spans="1:15" ht="16.5" customHeight="1" x14ac:dyDescent="0.35">
      <c r="A106" s="41"/>
      <c r="C106" s="33" t="s">
        <v>192</v>
      </c>
      <c r="E106" s="53"/>
      <c r="F106" s="53"/>
      <c r="G106" s="53"/>
      <c r="H106" s="54"/>
      <c r="I106" s="52"/>
      <c r="J106" s="36"/>
      <c r="K106" s="37"/>
      <c r="L106" s="32"/>
      <c r="M106" s="36"/>
    </row>
    <row r="107" spans="1:15" ht="16.5" customHeight="1" x14ac:dyDescent="0.35">
      <c r="A107" s="41"/>
      <c r="C107" s="33" t="s">
        <v>193</v>
      </c>
      <c r="E107" s="53"/>
      <c r="F107" s="53"/>
      <c r="G107" s="53"/>
      <c r="H107" s="54"/>
      <c r="I107" s="52"/>
      <c r="J107" s="36"/>
      <c r="K107" s="37"/>
      <c r="L107" s="32"/>
      <c r="M107" s="36"/>
    </row>
    <row r="108" spans="1:15" ht="16.5" customHeight="1" x14ac:dyDescent="0.35">
      <c r="A108" s="41"/>
      <c r="C108" s="46"/>
      <c r="E108" s="53"/>
      <c r="F108" s="53"/>
      <c r="G108" s="53"/>
      <c r="H108" s="54"/>
      <c r="I108" s="52"/>
      <c r="J108" s="120"/>
      <c r="K108" s="37"/>
      <c r="L108" s="32"/>
    </row>
    <row r="109" spans="1:15" ht="16.5" customHeight="1" x14ac:dyDescent="0.35">
      <c r="A109" s="41"/>
      <c r="B109" s="12" t="s">
        <v>121</v>
      </c>
      <c r="E109" s="53"/>
      <c r="F109" s="53"/>
      <c r="G109" s="53"/>
      <c r="H109" s="54"/>
      <c r="I109" s="52"/>
      <c r="J109" s="120"/>
      <c r="K109" s="37"/>
      <c r="L109" s="32"/>
    </row>
    <row r="110" spans="1:15" ht="16.5" customHeight="1" x14ac:dyDescent="0.35">
      <c r="A110" s="41"/>
      <c r="B110" s="114" t="s">
        <v>164</v>
      </c>
      <c r="E110" s="53"/>
      <c r="F110" s="53"/>
      <c r="G110" s="53"/>
      <c r="H110" s="54"/>
      <c r="I110" s="52"/>
      <c r="J110" s="120"/>
      <c r="K110" s="37"/>
      <c r="L110" s="32"/>
    </row>
    <row r="111" spans="1:15" ht="16.5" customHeight="1" x14ac:dyDescent="0.35">
      <c r="A111" s="41"/>
      <c r="B111" s="16"/>
      <c r="C111" s="46" t="s">
        <v>84</v>
      </c>
      <c r="E111" s="53"/>
      <c r="F111" s="53"/>
      <c r="G111" s="53"/>
      <c r="H111" s="54"/>
      <c r="I111" s="52"/>
      <c r="J111" s="120"/>
      <c r="K111" s="37"/>
      <c r="L111" s="32"/>
    </row>
    <row r="112" spans="1:15" ht="16.5" customHeight="1" x14ac:dyDescent="0.35">
      <c r="A112" s="41"/>
      <c r="C112" s="123" t="s">
        <v>81</v>
      </c>
      <c r="E112" s="53"/>
      <c r="F112" s="53"/>
      <c r="G112" s="53"/>
      <c r="H112" s="54"/>
      <c r="I112" s="52"/>
      <c r="J112" s="36"/>
      <c r="K112" s="37"/>
      <c r="L112" s="32"/>
      <c r="M112" s="36"/>
    </row>
    <row r="113" spans="1:14" s="122" customFormat="1" ht="16.5" customHeight="1" x14ac:dyDescent="0.35">
      <c r="A113" s="121"/>
      <c r="C113" s="123" t="s">
        <v>83</v>
      </c>
      <c r="E113" s="124"/>
      <c r="F113" s="124"/>
      <c r="G113" s="124"/>
      <c r="H113" s="125"/>
      <c r="I113" s="126"/>
      <c r="J113" s="127"/>
      <c r="K113" s="128"/>
      <c r="L113" s="50"/>
      <c r="M113" s="127"/>
    </row>
    <row r="114" spans="1:14" s="122" customFormat="1" ht="16.5" customHeight="1" x14ac:dyDescent="0.35">
      <c r="A114" s="121"/>
      <c r="C114" s="46" t="s">
        <v>82</v>
      </c>
      <c r="E114" s="124"/>
      <c r="F114" s="124"/>
      <c r="G114" s="124"/>
      <c r="H114" s="125"/>
      <c r="I114" s="126"/>
      <c r="J114" s="127"/>
      <c r="K114" s="128"/>
      <c r="L114" s="50"/>
      <c r="M114" s="127"/>
    </row>
    <row r="115" spans="1:14" s="122" customFormat="1" ht="16.5" customHeight="1" x14ac:dyDescent="0.35">
      <c r="A115" s="121"/>
      <c r="C115" s="46" t="s">
        <v>85</v>
      </c>
      <c r="E115" s="124"/>
      <c r="F115" s="124"/>
      <c r="G115" s="124"/>
      <c r="H115" s="125"/>
      <c r="I115" s="126"/>
      <c r="J115" s="127"/>
      <c r="K115" s="128"/>
      <c r="L115" s="50"/>
      <c r="M115" s="127"/>
    </row>
    <row r="116" spans="1:14" ht="16.5" customHeight="1" x14ac:dyDescent="0.35">
      <c r="A116" s="41"/>
      <c r="C116" s="46"/>
      <c r="E116" s="53"/>
      <c r="F116" s="53"/>
      <c r="G116" s="53"/>
      <c r="H116" s="54"/>
      <c r="I116" s="52"/>
      <c r="J116" s="36"/>
      <c r="K116" s="37"/>
      <c r="L116" s="32"/>
      <c r="M116" s="36"/>
    </row>
    <row r="117" spans="1:14" ht="16.5" customHeight="1" x14ac:dyDescent="0.35">
      <c r="A117" s="41"/>
      <c r="B117" s="12" t="s">
        <v>95</v>
      </c>
      <c r="C117" s="46"/>
      <c r="E117" s="53"/>
      <c r="F117" s="53"/>
      <c r="G117" s="53"/>
      <c r="H117" s="54"/>
      <c r="I117" s="52"/>
      <c r="J117" s="36"/>
      <c r="K117" s="37"/>
      <c r="L117" s="32"/>
      <c r="M117" s="36"/>
    </row>
    <row r="118" spans="1:14" ht="16.5" customHeight="1" x14ac:dyDescent="0.35">
      <c r="A118" s="41"/>
      <c r="B118" s="46"/>
      <c r="C118" s="46" t="s">
        <v>91</v>
      </c>
      <c r="E118" s="53"/>
      <c r="F118" s="53"/>
      <c r="G118" s="53"/>
      <c r="H118" s="54"/>
      <c r="I118" s="52"/>
      <c r="J118" s="36"/>
      <c r="K118" s="129">
        <v>150</v>
      </c>
      <c r="L118" s="32">
        <f>K118*3</f>
        <v>450</v>
      </c>
      <c r="M118" s="36" t="s">
        <v>90</v>
      </c>
    </row>
    <row r="119" spans="1:14" ht="16.5" customHeight="1" x14ac:dyDescent="0.35">
      <c r="A119" s="41"/>
      <c r="C119" s="46" t="s">
        <v>28</v>
      </c>
      <c r="E119" s="53"/>
      <c r="F119" s="53"/>
      <c r="G119" s="53"/>
      <c r="H119" s="54"/>
      <c r="I119" s="52"/>
      <c r="J119" s="56"/>
      <c r="K119" s="55"/>
      <c r="L119" s="38">
        <f>SUM(L91:L118)</f>
        <v>8430</v>
      </c>
      <c r="M119" s="39" t="s">
        <v>29</v>
      </c>
    </row>
    <row r="120" spans="1:14" s="91" customFormat="1" ht="16.5" customHeight="1" x14ac:dyDescent="0.35">
      <c r="A120" s="183"/>
      <c r="C120" s="131"/>
      <c r="E120" s="132"/>
      <c r="F120" s="132"/>
      <c r="G120" s="132"/>
      <c r="H120" s="133"/>
      <c r="I120" s="130"/>
      <c r="J120" s="83"/>
      <c r="K120" s="135"/>
      <c r="L120" s="136"/>
      <c r="M120" s="83"/>
    </row>
    <row r="121" spans="1:14" s="91" customFormat="1" ht="16.5" customHeight="1" x14ac:dyDescent="0.3">
      <c r="B121" s="130"/>
      <c r="C121" s="131"/>
      <c r="E121" s="132"/>
      <c r="F121" s="132"/>
      <c r="G121" s="132"/>
      <c r="H121" s="133"/>
      <c r="I121" s="130"/>
      <c r="J121" s="134"/>
      <c r="K121" s="135"/>
      <c r="L121" s="136"/>
      <c r="M121" s="83"/>
      <c r="N121" s="137"/>
    </row>
    <row r="122" spans="1:14" ht="16.5" customHeight="1" x14ac:dyDescent="0.35">
      <c r="A122" s="22" t="s">
        <v>30</v>
      </c>
      <c r="B122" s="23" t="s">
        <v>47</v>
      </c>
      <c r="C122" s="24"/>
      <c r="D122" s="40"/>
      <c r="E122" s="40"/>
      <c r="F122" s="40"/>
      <c r="G122" s="25" t="s">
        <v>123</v>
      </c>
      <c r="H122" s="34"/>
      <c r="I122" s="12"/>
      <c r="J122" s="138"/>
      <c r="K122" s="26" t="s">
        <v>9</v>
      </c>
      <c r="L122" s="27" t="s">
        <v>10</v>
      </c>
      <c r="M122" s="28" t="s">
        <v>11</v>
      </c>
      <c r="N122" s="12"/>
    </row>
    <row r="123" spans="1:14" ht="16.5" customHeight="1" x14ac:dyDescent="0.35">
      <c r="A123" s="41"/>
      <c r="B123" s="12"/>
      <c r="C123" s="139"/>
      <c r="G123" s="29" t="s">
        <v>165</v>
      </c>
      <c r="H123" s="34"/>
      <c r="I123" s="12"/>
      <c r="J123" s="138"/>
      <c r="K123" s="37"/>
      <c r="L123" s="32"/>
      <c r="M123" s="36"/>
      <c r="N123" s="12"/>
    </row>
    <row r="124" spans="1:14" ht="16.5" customHeight="1" x14ac:dyDescent="0.35">
      <c r="A124" s="41"/>
      <c r="B124" s="12" t="s">
        <v>62</v>
      </c>
      <c r="C124" s="46"/>
      <c r="G124" s="29" t="s">
        <v>166</v>
      </c>
      <c r="H124" s="34"/>
      <c r="I124" s="12"/>
      <c r="J124" s="138"/>
      <c r="K124" s="35"/>
      <c r="L124" s="146">
        <v>1000</v>
      </c>
      <c r="M124" s="114" t="s">
        <v>64</v>
      </c>
      <c r="N124" s="12"/>
    </row>
    <row r="125" spans="1:14" ht="16.5" customHeight="1" x14ac:dyDescent="0.35">
      <c r="B125" s="82" t="s">
        <v>124</v>
      </c>
      <c r="C125" s="43"/>
      <c r="G125" s="90"/>
      <c r="H125" s="34"/>
      <c r="I125" s="12"/>
      <c r="J125" s="138"/>
      <c r="K125" s="35"/>
      <c r="L125" s="31"/>
      <c r="M125" s="36"/>
      <c r="N125" s="12"/>
    </row>
    <row r="126" spans="1:14" ht="16.5" customHeight="1" x14ac:dyDescent="0.35">
      <c r="A126" s="41"/>
      <c r="B126" s="114" t="s">
        <v>63</v>
      </c>
      <c r="G126" s="90"/>
      <c r="I126" s="12"/>
      <c r="J126" s="138"/>
      <c r="K126" s="37"/>
      <c r="L126" s="32"/>
      <c r="N126" s="12"/>
    </row>
    <row r="127" spans="1:14" ht="16.5" customHeight="1" x14ac:dyDescent="0.3">
      <c r="F127" s="44"/>
      <c r="H127" s="34"/>
      <c r="I127" s="12"/>
      <c r="J127" s="138"/>
      <c r="K127" s="35"/>
      <c r="L127" s="31"/>
      <c r="M127" s="36"/>
      <c r="N127" s="12"/>
    </row>
    <row r="128" spans="1:14" ht="16.5" customHeight="1" x14ac:dyDescent="0.35">
      <c r="A128" s="41"/>
      <c r="H128" s="34"/>
      <c r="I128" s="12" t="s">
        <v>3</v>
      </c>
      <c r="J128" s="138"/>
      <c r="K128" s="35"/>
      <c r="L128" s="38">
        <f>SUM(L123:L126)</f>
        <v>1000</v>
      </c>
      <c r="M128" s="39" t="s">
        <v>31</v>
      </c>
      <c r="N128" s="12"/>
    </row>
    <row r="129" spans="1:18" ht="16.5" customHeight="1" x14ac:dyDescent="0.35">
      <c r="A129" s="41"/>
      <c r="H129" s="34"/>
      <c r="I129" s="12"/>
      <c r="J129" s="138"/>
      <c r="K129" s="94"/>
      <c r="L129" s="136"/>
      <c r="M129" s="83"/>
      <c r="N129" s="12"/>
    </row>
    <row r="130" spans="1:18" ht="16.5" customHeight="1" x14ac:dyDescent="0.35">
      <c r="H130" s="34"/>
      <c r="I130" s="12"/>
      <c r="J130" s="138"/>
      <c r="K130" s="93"/>
      <c r="L130" s="93"/>
      <c r="M130" s="45"/>
      <c r="N130" s="12"/>
      <c r="O130" s="12"/>
    </row>
    <row r="131" spans="1:18" ht="16.5" customHeight="1" x14ac:dyDescent="0.3">
      <c r="A131" s="85" t="s">
        <v>49</v>
      </c>
      <c r="B131" s="89" t="s">
        <v>50</v>
      </c>
      <c r="C131" s="86"/>
      <c r="D131" s="87"/>
      <c r="E131" s="87"/>
      <c r="F131" s="87"/>
      <c r="G131" s="87"/>
      <c r="H131" s="88"/>
      <c r="I131" s="88"/>
      <c r="J131" s="138"/>
      <c r="K131" s="93"/>
      <c r="L131" s="91"/>
      <c r="N131" s="12"/>
    </row>
    <row r="132" spans="1:18" ht="20.25" customHeight="1" x14ac:dyDescent="0.45">
      <c r="A132" s="59" t="s">
        <v>32</v>
      </c>
      <c r="B132" s="140" t="s">
        <v>33</v>
      </c>
      <c r="C132" s="140" t="s">
        <v>127</v>
      </c>
      <c r="H132" s="60"/>
      <c r="I132" s="52"/>
      <c r="J132" s="138"/>
      <c r="K132" s="57"/>
      <c r="L132" s="58"/>
      <c r="M132" s="36"/>
      <c r="N132" s="12"/>
      <c r="O132" s="61"/>
      <c r="Q132" s="114">
        <f>1700/2</f>
        <v>850</v>
      </c>
      <c r="R132" s="114" t="s">
        <v>125</v>
      </c>
    </row>
    <row r="133" spans="1:18" ht="16.5" customHeight="1" x14ac:dyDescent="0.45">
      <c r="A133" s="59"/>
      <c r="C133" s="114" t="s">
        <v>55</v>
      </c>
      <c r="H133" s="62"/>
      <c r="I133" s="52"/>
      <c r="J133" s="138"/>
      <c r="K133" s="57"/>
      <c r="L133" s="63">
        <f>(L88+L119+L128)*0.04</f>
        <v>935.84</v>
      </c>
      <c r="M133" s="36" t="s">
        <v>167</v>
      </c>
      <c r="N133" s="12"/>
      <c r="O133" s="61">
        <f>L133/2</f>
        <v>467.92</v>
      </c>
      <c r="Q133" s="114">
        <f>2092/2</f>
        <v>1046</v>
      </c>
      <c r="R133" s="114" t="s">
        <v>126</v>
      </c>
    </row>
    <row r="134" spans="1:18" ht="16.5" customHeight="1" x14ac:dyDescent="0.45">
      <c r="A134" s="59"/>
      <c r="H134" s="62"/>
      <c r="I134" s="52"/>
      <c r="J134" s="138"/>
      <c r="K134" s="57"/>
      <c r="L134" s="63"/>
      <c r="M134" s="36"/>
      <c r="N134" s="12"/>
      <c r="Q134" s="114">
        <f>Q132+Q133</f>
        <v>1896</v>
      </c>
    </row>
    <row r="135" spans="1:18" ht="16.5" customHeight="1" x14ac:dyDescent="0.45">
      <c r="A135" s="59"/>
      <c r="C135" s="19" t="s">
        <v>56</v>
      </c>
      <c r="D135" s="19"/>
      <c r="H135" s="64"/>
      <c r="I135" s="52"/>
      <c r="J135" s="138"/>
      <c r="K135" s="61"/>
      <c r="L135" s="114"/>
      <c r="N135" s="12"/>
      <c r="O135" s="61"/>
    </row>
    <row r="136" spans="1:18" ht="16.5" customHeight="1" x14ac:dyDescent="0.3">
      <c r="C136" s="114" t="s">
        <v>51</v>
      </c>
      <c r="D136" s="114" t="s">
        <v>52</v>
      </c>
      <c r="H136" s="64"/>
      <c r="I136" s="52"/>
      <c r="J136" s="138"/>
      <c r="K136" s="214" t="s">
        <v>86</v>
      </c>
      <c r="L136" s="214"/>
      <c r="M136" s="214"/>
      <c r="N136" s="12"/>
      <c r="O136" s="61"/>
    </row>
    <row r="137" spans="1:18" ht="16.5" customHeight="1" x14ac:dyDescent="0.3">
      <c r="C137" s="12" t="s">
        <v>35</v>
      </c>
      <c r="H137" s="65"/>
      <c r="J137" s="138"/>
      <c r="K137" s="66"/>
      <c r="L137" s="67">
        <f>L88+L119+L128+L133</f>
        <v>24331.84</v>
      </c>
      <c r="M137" s="68" t="s">
        <v>34</v>
      </c>
      <c r="N137" s="12"/>
      <c r="Q137" s="51">
        <f>L137/2</f>
        <v>12165.92</v>
      </c>
    </row>
    <row r="138" spans="1:18" ht="16.5" customHeight="1" x14ac:dyDescent="0.3">
      <c r="D138" s="33" t="s">
        <v>53</v>
      </c>
      <c r="H138" s="65"/>
      <c r="I138" s="60"/>
      <c r="J138" s="138"/>
      <c r="L138" s="69">
        <f>L137/7</f>
        <v>3475.977142857143</v>
      </c>
      <c r="M138" s="70" t="s">
        <v>9</v>
      </c>
      <c r="N138" s="12"/>
    </row>
    <row r="139" spans="1:18" ht="16.5" customHeight="1" x14ac:dyDescent="0.3">
      <c r="D139" s="33" t="s">
        <v>67</v>
      </c>
      <c r="H139" s="71"/>
      <c r="I139" s="62"/>
      <c r="J139" s="138"/>
      <c r="L139" s="114"/>
      <c r="M139" s="36"/>
      <c r="N139" s="12"/>
    </row>
    <row r="140" spans="1:18" s="74" customFormat="1" ht="16.5" customHeight="1" x14ac:dyDescent="0.3">
      <c r="A140" s="114"/>
      <c r="B140" s="114"/>
      <c r="E140" s="114"/>
      <c r="F140" s="114"/>
      <c r="G140" s="114"/>
      <c r="H140" s="72"/>
      <c r="I140" s="71"/>
      <c r="J140" s="73"/>
      <c r="L140" s="147">
        <f>+Q134</f>
        <v>1896</v>
      </c>
      <c r="M140" s="74" t="s">
        <v>68</v>
      </c>
      <c r="O140" s="76"/>
    </row>
    <row r="141" spans="1:18" s="74" customFormat="1" ht="16.5" customHeight="1" x14ac:dyDescent="0.45">
      <c r="A141" s="59" t="s">
        <v>32</v>
      </c>
      <c r="B141" s="19" t="s">
        <v>36</v>
      </c>
      <c r="C141" s="114"/>
      <c r="D141" s="114"/>
      <c r="E141" s="114"/>
      <c r="F141" s="114"/>
      <c r="G141" s="114"/>
      <c r="H141" s="72"/>
      <c r="I141" s="71"/>
      <c r="J141" s="73"/>
      <c r="L141" s="76">
        <f>L137-L140</f>
        <v>22435.84</v>
      </c>
      <c r="M141" s="68" t="s">
        <v>34</v>
      </c>
    </row>
    <row r="142" spans="1:18" s="74" customFormat="1" ht="16.5" customHeight="1" x14ac:dyDescent="0.45">
      <c r="A142" s="59" t="s">
        <v>32</v>
      </c>
      <c r="B142" s="19" t="s">
        <v>37</v>
      </c>
      <c r="C142" s="114"/>
      <c r="D142" s="114"/>
      <c r="E142" s="114"/>
      <c r="F142" s="114"/>
      <c r="G142" s="114"/>
      <c r="H142" s="114"/>
      <c r="I142" s="77"/>
      <c r="J142" s="73"/>
      <c r="L142" s="76">
        <f>L141/7</f>
        <v>3205.12</v>
      </c>
      <c r="M142" s="70" t="s">
        <v>9</v>
      </c>
      <c r="O142" s="76"/>
    </row>
    <row r="143" spans="1:18" s="74" customFormat="1" ht="16.5" customHeight="1" x14ac:dyDescent="0.3">
      <c r="C143" s="114"/>
      <c r="D143" s="114"/>
      <c r="E143" s="114"/>
      <c r="F143" s="114"/>
      <c r="G143" s="114"/>
      <c r="H143" s="114"/>
      <c r="I143" s="77"/>
      <c r="J143" s="73"/>
    </row>
    <row r="144" spans="1:18" s="74" customFormat="1" ht="16.5" customHeight="1" x14ac:dyDescent="0.45">
      <c r="A144" s="59"/>
      <c r="B144" s="19"/>
      <c r="C144" s="114"/>
      <c r="D144" s="114"/>
      <c r="E144" s="114"/>
      <c r="F144" s="114"/>
      <c r="G144" s="114"/>
      <c r="H144" s="114"/>
      <c r="I144" s="71"/>
      <c r="J144" s="73"/>
      <c r="L144" s="84">
        <f>L137*0.018</f>
        <v>437.97311999999999</v>
      </c>
      <c r="M144" s="75" t="s">
        <v>145</v>
      </c>
    </row>
    <row r="145" spans="1:17" ht="16.5" customHeight="1" x14ac:dyDescent="0.3">
      <c r="A145" s="114" t="s">
        <v>38</v>
      </c>
      <c r="L145" s="80">
        <f>L141-L144</f>
        <v>21997.866880000001</v>
      </c>
      <c r="M145" s="68" t="s">
        <v>34</v>
      </c>
      <c r="Q145" s="61">
        <f>L149+L150</f>
        <v>935.83999999999878</v>
      </c>
    </row>
    <row r="146" spans="1:17" ht="16.5" customHeight="1" x14ac:dyDescent="0.3">
      <c r="A146" s="81" t="s">
        <v>39</v>
      </c>
      <c r="L146" s="80">
        <f>L145/7</f>
        <v>3142.5524114285718</v>
      </c>
      <c r="M146" s="70" t="s">
        <v>9</v>
      </c>
    </row>
    <row r="147" spans="1:17" ht="16.5" customHeight="1" x14ac:dyDescent="0.35">
      <c r="B147"/>
      <c r="C147"/>
      <c r="D147"/>
      <c r="E147"/>
      <c r="F147"/>
      <c r="L147" s="78"/>
      <c r="M147" s="75"/>
    </row>
    <row r="148" spans="1:17" ht="16.5" customHeight="1" x14ac:dyDescent="0.35">
      <c r="B148"/>
      <c r="C148"/>
      <c r="D148"/>
      <c r="E148"/>
      <c r="F148" s="81" t="s">
        <v>40</v>
      </c>
      <c r="G148" s="81"/>
      <c r="L148" s="78"/>
      <c r="M148" s="79"/>
    </row>
    <row r="149" spans="1:17" ht="16.5" customHeight="1" x14ac:dyDescent="0.35">
      <c r="F149"/>
      <c r="G149"/>
      <c r="I149" s="5"/>
      <c r="L149" s="63">
        <f>L141-L145</f>
        <v>437.97311999999874</v>
      </c>
      <c r="M149" s="114" t="s">
        <v>65</v>
      </c>
      <c r="P149" s="5"/>
    </row>
    <row r="150" spans="1:17" ht="16.5" customHeight="1" x14ac:dyDescent="0.3">
      <c r="F150" s="81" t="s">
        <v>41</v>
      </c>
      <c r="G150" s="81"/>
      <c r="I150" s="5"/>
      <c r="L150" s="63">
        <f>L133-L144</f>
        <v>497.86688000000004</v>
      </c>
      <c r="M150" s="114" t="s">
        <v>66</v>
      </c>
      <c r="P150" s="5"/>
    </row>
    <row r="151" spans="1:17" ht="16.5" customHeight="1" x14ac:dyDescent="0.3">
      <c r="F151" s="81" t="s">
        <v>42</v>
      </c>
      <c r="G151" s="81"/>
      <c r="I151" s="5"/>
      <c r="P151" s="5"/>
    </row>
    <row r="152" spans="1:17" ht="16.5" customHeight="1" x14ac:dyDescent="0.35">
      <c r="F152" s="33" t="s">
        <v>43</v>
      </c>
      <c r="G152"/>
      <c r="I152" s="5"/>
      <c r="P152" s="5"/>
    </row>
    <row r="153" spans="1:17" ht="16.5" customHeight="1" x14ac:dyDescent="0.35">
      <c r="E153"/>
      <c r="I153" s="5"/>
      <c r="P153" s="5"/>
    </row>
    <row r="154" spans="1:17" ht="16.5" customHeight="1" x14ac:dyDescent="0.35">
      <c r="A154" s="81"/>
      <c r="B154"/>
      <c r="C154"/>
      <c r="D154"/>
      <c r="E154"/>
      <c r="I154" s="5"/>
      <c r="P154" s="5"/>
    </row>
    <row r="155" spans="1:17" ht="16.5" customHeight="1" x14ac:dyDescent="0.35">
      <c r="A155"/>
      <c r="B155"/>
      <c r="C155"/>
      <c r="D155"/>
      <c r="E155"/>
      <c r="I155" s="5"/>
      <c r="P155" s="5"/>
    </row>
    <row r="156" spans="1:17" ht="16.5" customHeight="1" x14ac:dyDescent="0.35">
      <c r="A156"/>
      <c r="B156"/>
      <c r="C156"/>
      <c r="E156"/>
      <c r="I156" s="5"/>
      <c r="P156" s="5"/>
    </row>
    <row r="157" spans="1:17" ht="16.5" customHeight="1" x14ac:dyDescent="0.35">
      <c r="A157"/>
      <c r="B157"/>
      <c r="C157"/>
      <c r="E157"/>
    </row>
    <row r="158" spans="1:17" ht="16.5" customHeight="1" x14ac:dyDescent="0.35">
      <c r="A158"/>
      <c r="B158"/>
      <c r="C158"/>
    </row>
    <row r="159" spans="1:17" ht="16.5" customHeight="1" x14ac:dyDescent="0.35">
      <c r="A159"/>
      <c r="B159"/>
      <c r="C159"/>
    </row>
    <row r="160" spans="1:17" ht="16.5" customHeight="1" x14ac:dyDescent="0.35">
      <c r="A160"/>
      <c r="B160"/>
      <c r="C160"/>
    </row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</sheetData>
  <mergeCells count="6">
    <mergeCell ref="K136:M136"/>
    <mergeCell ref="A1:C1"/>
    <mergeCell ref="A8:H8"/>
    <mergeCell ref="L16:T16"/>
    <mergeCell ref="A24:C24"/>
    <mergeCell ref="K26:M26"/>
  </mergeCells>
  <pageMargins left="0.25" right="0.25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Countryside</vt:lpstr>
      <vt:lpstr>All-In Countryside</vt:lpstr>
      <vt:lpstr>Budget _Countryside</vt:lpstr>
      <vt:lpstr>Budget_Countryside (march28 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2023-04-13T11:14:30Z</cp:lastPrinted>
  <dcterms:created xsi:type="dcterms:W3CDTF">2023-03-05T08:34:20Z</dcterms:created>
  <dcterms:modified xsi:type="dcterms:W3CDTF">2023-04-13T11:14:50Z</dcterms:modified>
</cp:coreProperties>
</file>