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5_B&amp;J\2 B&amp;J GUESTHOUSE\4 Guesthouse_Official\7-Quotation\88_15 Pax Group\"/>
    </mc:Choice>
  </mc:AlternateContent>
  <xr:revisionPtr revIDLastSave="0" documentId="13_ncr:1_{E9DA5DD7-8ADC-42D5-8C4A-E079A13CC522}" xr6:coauthVersionLast="44" xr6:coauthVersionMax="44" xr10:uidLastSave="{00000000-0000-0000-0000-000000000000}"/>
  <bookViews>
    <workbookView xWindow="-28920" yWindow="-120" windowWidth="29040" windowHeight="16440" xr2:uid="{AC40BDC8-5113-470A-A8BA-D09EF56F79BC}"/>
  </bookViews>
  <sheets>
    <sheet name="BUDGET with island hopping" sheetId="2" r:id="rId1"/>
    <sheet name="BUDGET with Danao" sheetId="3" r:id="rId2"/>
    <sheet name="BUDGET with Beach and Panglao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9" i="4" l="1"/>
  <c r="L148" i="4"/>
  <c r="L147" i="4"/>
  <c r="L179" i="3"/>
  <c r="L147" i="3"/>
  <c r="L146" i="3"/>
  <c r="L173" i="2"/>
  <c r="O56" i="2"/>
  <c r="O55" i="2"/>
  <c r="O58" i="2" s="1"/>
  <c r="L136" i="4"/>
  <c r="L131" i="4"/>
  <c r="K131" i="4" s="1"/>
  <c r="L145" i="4" l="1"/>
  <c r="K135" i="4"/>
  <c r="L126" i="4"/>
  <c r="Q167" i="4"/>
  <c r="Q169" i="4" s="1"/>
  <c r="O137" i="4"/>
  <c r="L112" i="4"/>
  <c r="L97" i="4"/>
  <c r="L96" i="4"/>
  <c r="L95" i="4"/>
  <c r="Q94" i="4"/>
  <c r="L94" i="4"/>
  <c r="L86" i="4"/>
  <c r="K86" i="4" s="1"/>
  <c r="L85" i="4"/>
  <c r="L56" i="4"/>
  <c r="K56" i="4" s="1"/>
  <c r="L55" i="4"/>
  <c r="K55" i="4"/>
  <c r="L48" i="4"/>
  <c r="Q167" i="3"/>
  <c r="Q169" i="3" s="1"/>
  <c r="O146" i="3"/>
  <c r="L144" i="3"/>
  <c r="O136" i="3"/>
  <c r="L135" i="3"/>
  <c r="K135" i="3" s="1"/>
  <c r="L126" i="3"/>
  <c r="L112" i="3"/>
  <c r="L97" i="3"/>
  <c r="L96" i="3"/>
  <c r="L95" i="3"/>
  <c r="Q94" i="3"/>
  <c r="L94" i="3"/>
  <c r="L86" i="3"/>
  <c r="K86" i="3" s="1"/>
  <c r="L85" i="3"/>
  <c r="L57" i="3"/>
  <c r="K57" i="3" s="1"/>
  <c r="L56" i="3"/>
  <c r="K56" i="3" s="1"/>
  <c r="L49" i="3"/>
  <c r="M50" i="3" s="1"/>
  <c r="M51" i="3" s="1"/>
  <c r="L116" i="3" l="1"/>
  <c r="L62" i="3"/>
  <c r="L168" i="3" s="1"/>
  <c r="M49" i="4"/>
  <c r="M50" i="4" s="1"/>
  <c r="L61" i="4"/>
  <c r="L168" i="4"/>
  <c r="L116" i="4"/>
  <c r="O168" i="4" l="1"/>
  <c r="L172" i="4" l="1"/>
  <c r="O168" i="3"/>
  <c r="L172" i="3"/>
  <c r="L185" i="4" l="1"/>
  <c r="L176" i="4"/>
  <c r="L173" i="4"/>
  <c r="C32" i="4" s="1"/>
  <c r="C31" i="4"/>
  <c r="Q172" i="4"/>
  <c r="L176" i="3"/>
  <c r="L173" i="3"/>
  <c r="C31" i="3"/>
  <c r="Q172" i="3"/>
  <c r="L185" i="3"/>
  <c r="L180" i="4" l="1"/>
  <c r="L181" i="4" s="1"/>
  <c r="L177" i="4"/>
  <c r="C32" i="3"/>
  <c r="L177" i="3"/>
  <c r="L180" i="3"/>
  <c r="L184" i="3" s="1"/>
  <c r="L184" i="4" l="1"/>
  <c r="Q180" i="4" s="1"/>
  <c r="L186" i="4"/>
  <c r="C39" i="4"/>
  <c r="L186" i="3"/>
  <c r="Q180" i="3"/>
  <c r="C39" i="3"/>
  <c r="L181" i="3"/>
  <c r="C40" i="4" l="1"/>
  <c r="L188" i="4"/>
  <c r="C40" i="3"/>
  <c r="L188" i="3"/>
  <c r="L165" i="2" l="1"/>
  <c r="L163" i="2"/>
  <c r="L48" i="2"/>
  <c r="L126" i="2"/>
  <c r="L137" i="2"/>
  <c r="K137" i="2" s="1"/>
  <c r="O165" i="2" l="1"/>
  <c r="K138" i="2"/>
  <c r="L138" i="2" s="1"/>
  <c r="O137" i="2"/>
  <c r="L136" i="2"/>
  <c r="L166" i="2" s="1"/>
  <c r="L85" i="2"/>
  <c r="L56" i="2"/>
  <c r="L55" i="2"/>
  <c r="K136" i="2" l="1"/>
  <c r="L61" i="2"/>
  <c r="Q168" i="2" l="1"/>
  <c r="Q170" i="2" s="1"/>
  <c r="L112" i="2"/>
  <c r="L97" i="2"/>
  <c r="L96" i="2"/>
  <c r="L95" i="2"/>
  <c r="Q94" i="2"/>
  <c r="L94" i="2"/>
  <c r="L86" i="2"/>
  <c r="K56" i="2"/>
  <c r="K55" i="2"/>
  <c r="M49" i="2"/>
  <c r="M50" i="2" s="1"/>
  <c r="L116" i="2" l="1"/>
  <c r="L169" i="2"/>
  <c r="L180" i="2" s="1"/>
  <c r="K86" i="2"/>
  <c r="O169" i="2" l="1"/>
  <c r="L174" i="2" l="1"/>
  <c r="L186" i="2"/>
  <c r="C31" i="2"/>
  <c r="Q173" i="2"/>
  <c r="L177" i="2"/>
  <c r="C32" i="2" l="1"/>
  <c r="L178" i="2"/>
  <c r="L181" i="2"/>
  <c r="L185" i="2" l="1"/>
  <c r="L187" i="2" s="1"/>
  <c r="L182" i="2"/>
  <c r="L189" i="2" s="1"/>
  <c r="C39" i="2"/>
  <c r="Q181" i="2" l="1"/>
  <c r="C40" i="2"/>
  <c r="C12" i="1" l="1"/>
  <c r="B12" i="1"/>
  <c r="C5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37" authorId="0" shapeId="0" xr:uid="{26718501-432C-4DF2-8DBB-FB659B36C2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2-8PAX = P1,900
8-10PAX = P2,000
10-15PAX = P2,500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36" authorId="0" shapeId="0" xr:uid="{8676DF6A-4F23-453F-B749-7496B543BB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2-8PAX = P1,900
8-10PAX = P2,000
10-15PAX = P2,500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36" authorId="0" shapeId="0" xr:uid="{275E24AD-85DA-445D-BB0A-5D177BFBD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2-8PAX = P1,900
8-10PAX = P2,000
10-15PAX = P2,500</t>
        </r>
      </text>
    </comment>
  </commentList>
</comments>
</file>

<file path=xl/sharedStrings.xml><?xml version="1.0" encoding="utf-8"?>
<sst xmlns="http://schemas.openxmlformats.org/spreadsheetml/2006/main" count="588" uniqueCount="219">
  <si>
    <t>Deluxe</t>
  </si>
  <si>
    <t>Dorm</t>
  </si>
  <si>
    <t>1st Night</t>
  </si>
  <si>
    <t>Family</t>
  </si>
  <si>
    <t>Billing Period:</t>
  </si>
  <si>
    <t>0409 Bantol St., Dampas District, Tagbilaran City, Bohol</t>
  </si>
  <si>
    <t xml:space="preserve">Room Accommodation ● Function Room ● Tour Assistance </t>
  </si>
  <si>
    <t xml:space="preserve"> </t>
  </si>
  <si>
    <r>
      <rPr>
        <b/>
        <sz val="12"/>
        <color theme="1"/>
        <rFont val="Arial"/>
        <family val="2"/>
      </rPr>
      <t>BUDGET PACKAGE:</t>
    </r>
    <r>
      <rPr>
        <sz val="12"/>
        <color theme="1"/>
        <rFont val="Arial"/>
        <family val="2"/>
      </rPr>
      <t xml:space="preserve"> </t>
    </r>
  </si>
  <si>
    <t>Great for flexible tours!</t>
  </si>
  <si>
    <r>
      <t xml:space="preserve">    ✔ Opportunity for </t>
    </r>
    <r>
      <rPr>
        <b/>
        <sz val="11"/>
        <color theme="1"/>
        <rFont val="Arial"/>
        <family val="2"/>
      </rPr>
      <t>Discount</t>
    </r>
    <r>
      <rPr>
        <sz val="11"/>
        <color theme="1"/>
        <rFont val="Arial"/>
        <family val="2"/>
      </rPr>
      <t xml:space="preserve"> if FULL payment before check-in day.</t>
    </r>
  </si>
  <si>
    <t>✿❤☀</t>
  </si>
  <si>
    <r>
      <rPr>
        <sz val="11"/>
        <color theme="1"/>
        <rFont val="Arial"/>
        <family val="2"/>
      </rPr>
      <t xml:space="preserve">for your </t>
    </r>
    <r>
      <rPr>
        <b/>
        <sz val="11"/>
        <color theme="1"/>
        <rFont val="Arial"/>
        <family val="2"/>
      </rPr>
      <t>BUDGET BOHOL PACKAGE.</t>
    </r>
  </si>
  <si>
    <t>PAX</t>
  </si>
  <si>
    <t>Total Package</t>
  </si>
  <si>
    <t>Per Head</t>
  </si>
  <si>
    <r>
      <rPr>
        <b/>
        <sz val="11"/>
        <color rgb="FFFF0000"/>
        <rFont val="Arial"/>
        <family val="2"/>
      </rPr>
      <t>❤</t>
    </r>
    <r>
      <rPr>
        <sz val="11"/>
        <color rgb="FFFF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Want a Discount?</t>
    </r>
    <r>
      <rPr>
        <sz val="11"/>
        <rFont val="Arial"/>
        <family val="2"/>
      </rPr>
      <t xml:space="preserve"> Provide FULL payment </t>
    </r>
    <r>
      <rPr>
        <b/>
        <sz val="11"/>
        <rFont val="Arial"/>
        <family val="2"/>
      </rPr>
      <t xml:space="preserve">before </t>
    </r>
    <r>
      <rPr>
        <sz val="11"/>
        <rFont val="Arial"/>
        <family val="2"/>
      </rPr>
      <t>check-in day.</t>
    </r>
  </si>
  <si>
    <t xml:space="preserve">     With Discount, your Package becomes…</t>
  </si>
  <si>
    <r>
      <t>DISCOUNT PACKAGE</t>
    </r>
    <r>
      <rPr>
        <sz val="11"/>
        <color theme="1"/>
        <rFont val="Arial"/>
        <family val="2"/>
      </rPr>
      <t xml:space="preserve"> (If Full Pay before check-in day)</t>
    </r>
  </si>
  <si>
    <t>Capacity</t>
  </si>
  <si>
    <t>BUDGET PACKAGE: SCHEDULE AND INCLUSIONS</t>
  </si>
  <si>
    <t>DAY 1</t>
  </si>
  <si>
    <t>DAY 1 EXCLUSIONS</t>
  </si>
  <si>
    <t>PER HEAD</t>
  </si>
  <si>
    <t>COSTING</t>
  </si>
  <si>
    <t>NOTES</t>
  </si>
  <si>
    <t>- Meals and Snacks</t>
  </si>
  <si>
    <t xml:space="preserve"> Please let us know if there will be any changes or delays.</t>
  </si>
  <si>
    <t>CHECK-IN AT B&amp;J GUESTHOUSE</t>
  </si>
  <si>
    <t>Note: Check-in time is within 2pm to 7pm.</t>
  </si>
  <si>
    <t>Room and Bed Type</t>
  </si>
  <si>
    <t>Extra Beds</t>
  </si>
  <si>
    <t xml:space="preserve">         Floor Level</t>
  </si>
  <si>
    <t xml:space="preserve">2nd Flr.      </t>
  </si>
  <si>
    <t xml:space="preserve">  INCLUSIONS: </t>
  </si>
  <si>
    <t>Towel, Toiletries, and Drinking water</t>
  </si>
  <si>
    <t xml:space="preserve"> ROOM AMENITIES: </t>
  </si>
  <si>
    <t>✔ Wifi on-site, ✔ Private Hot/cold shower</t>
  </si>
  <si>
    <t>✔ Air-conditioned room, ✔Mini Fridge(Deluxe Room) ✔LED TV</t>
  </si>
  <si>
    <t xml:space="preserve"> DAY 1 TOTAL COST</t>
  </si>
  <si>
    <t>DAY 2</t>
  </si>
  <si>
    <t>DAY 2 EXCLUSIONS</t>
  </si>
  <si>
    <t>6:30AM. START WITH YOUR BREAKFAST</t>
  </si>
  <si>
    <t>Filipino Breakfast served plated at Dining Area.</t>
  </si>
  <si>
    <t xml:space="preserve">       We release with full tank.</t>
  </si>
  <si>
    <t xml:space="preserve">       Please return with full tank.</t>
  </si>
  <si>
    <r>
      <t xml:space="preserve">7:00AM. DEPART FOR </t>
    </r>
    <r>
      <rPr>
        <b/>
        <sz val="11"/>
        <color rgb="FF00B050"/>
        <rFont val="Arial"/>
        <family val="2"/>
      </rPr>
      <t>BOHOL COUNTRYSIDE TOUR</t>
    </r>
    <r>
      <rPr>
        <b/>
        <sz val="11"/>
        <color theme="1"/>
        <rFont val="Arial"/>
        <family val="2"/>
      </rPr>
      <t>.</t>
    </r>
  </si>
  <si>
    <t>- Entrance and Environmental Fees</t>
  </si>
  <si>
    <t>- Dinner and Snacks</t>
  </si>
  <si>
    <t>Itinerary in no particular order.</t>
  </si>
  <si>
    <t>● Chocolate Hills</t>
  </si>
  <si>
    <t xml:space="preserve">● Bilar Man Made Forest. </t>
  </si>
  <si>
    <t xml:space="preserve">● Loboc River Cruise &amp; Lunch Buffet. </t>
  </si>
  <si>
    <t>● Tarsier Conservation Area</t>
  </si>
  <si>
    <t>● Butterfly Garden</t>
  </si>
  <si>
    <t xml:space="preserve">● Mirror of the World  @ Sikatuna </t>
  </si>
  <si>
    <t>● Blood Compact Shrine</t>
  </si>
  <si>
    <t>Optional Tour Spots:</t>
  </si>
  <si>
    <t>● ATV Ride</t>
  </si>
  <si>
    <t>● Loboc Adventure Park</t>
  </si>
  <si>
    <t>● Chocolate Hills Adventure Park</t>
  </si>
  <si>
    <t>6:00PM. END OF TOUR. DRIVE TO DINNER.</t>
  </si>
  <si>
    <t>● Driver will bring you to our suggested dinner place.</t>
  </si>
  <si>
    <t xml:space="preserve">    Or if you have restaurant suggestions, let the driver know.</t>
  </si>
  <si>
    <t>Dinner at Fortridge Foodpark @ Individual Expense (optional)</t>
  </si>
  <si>
    <t>7:30PM. DEPART / RETURN TO GUESTHOUSE</t>
  </si>
  <si>
    <t>● Extension of driver and vehicle has extra charge of P250/per hour.</t>
  </si>
  <si>
    <t>5 Hours Extension for Driver (3pm-8pm)</t>
  </si>
  <si>
    <t>● Please full tank vehicle at gas station before return.</t>
  </si>
  <si>
    <t xml:space="preserve"> DAY 2 TOTAL COST</t>
  </si>
  <si>
    <t>DAY 3</t>
  </si>
  <si>
    <t>- Lunch, Dinner, and Snacks</t>
  </si>
  <si>
    <t xml:space="preserve"> DAY 3 TOTAL COST</t>
  </si>
  <si>
    <t xml:space="preserve">             </t>
  </si>
  <si>
    <t>REMINDERS</t>
  </si>
  <si>
    <t>✱</t>
  </si>
  <si>
    <t>Payment:</t>
  </si>
  <si>
    <t>50% Dorm</t>
  </si>
  <si>
    <t>Organizing Fee (0.04% of Total)</t>
  </si>
  <si>
    <t>Upon arrival, we accept cash, gcash or bank transfer. No credit/debit cards please.</t>
  </si>
  <si>
    <r>
      <rPr>
        <b/>
        <sz val="11"/>
        <color theme="1"/>
        <rFont val="Arial"/>
        <family val="2"/>
      </rPr>
      <t>GCASH</t>
    </r>
    <r>
      <rPr>
        <sz val="11"/>
        <color theme="1"/>
        <rFont val="Arial"/>
        <family val="2"/>
      </rPr>
      <t xml:space="preserve">:     </t>
    </r>
  </si>
  <si>
    <t>0956-956-0033 (JUDY ANNE JAMORA)</t>
  </si>
  <si>
    <t xml:space="preserve">SECURITY BANK:   </t>
  </si>
  <si>
    <t>TOTAL PACKAGE</t>
  </si>
  <si>
    <t>ACCT NAME: B AND J GUESTHOUSE AND FUNCTIONS, INC.</t>
  </si>
  <si>
    <t>ACCT NUMBER: 00000 3451 6377</t>
  </si>
  <si>
    <t>Downpayment</t>
  </si>
  <si>
    <t>Front Office Operating Hours: 5:30 am to 10:00 pm</t>
  </si>
  <si>
    <t>Transfers must stricty have no stop overs.</t>
  </si>
  <si>
    <t>0.018% Discount</t>
  </si>
  <si>
    <t>Thank you for reaching out to us for your Bohol trip. We hope that we can serve you on your special days.</t>
  </si>
  <si>
    <t>Should you have any concerns, please don't hesitate to contact us and we will be glad to assist you.</t>
  </si>
  <si>
    <t>Best Regards,</t>
  </si>
  <si>
    <t>JUDY ANNE JAMORA</t>
  </si>
  <si>
    <t>Org. Fee. What we Get (After Discount)</t>
  </si>
  <si>
    <t>GUESTHOUSE MANAGER</t>
  </si>
  <si>
    <t>Viber/ CP# 0942.976.4512</t>
  </si>
  <si>
    <t>KIMMY KIM</t>
  </si>
  <si>
    <t>June 9, 2023</t>
  </si>
  <si>
    <t xml:space="preserve">    ✔ Trans-In: Tagbilaran Pier to Guesthouse (June 9)</t>
  </si>
  <si>
    <t xml:space="preserve">    ✔ 2 Days Breakfast (June 10 and 11)</t>
  </si>
  <si>
    <t xml:space="preserve">    ✔ 2 Days Tour | Vehicle Rental with Driver (June 10 and 11)</t>
  </si>
  <si>
    <t xml:space="preserve">    ✔ Lunch at Loboc River Cruise (June 10)</t>
  </si>
  <si>
    <t xml:space="preserve">    ✔ 2 Nights Accommodation for 15 Pax (Check-in: June 9, Check-out: June 11)</t>
  </si>
  <si>
    <t xml:space="preserve">    ✔ Trans-Out: Guesthouse to Tagbilaran Pier (June 11)</t>
  </si>
  <si>
    <t xml:space="preserve">    ✔ Island Hopping (June 11)</t>
  </si>
  <si>
    <t>With Boat, Virgin Island Entrance Fees, and Snorkeling</t>
  </si>
  <si>
    <t>Dear Ma'am Kimmy,</t>
  </si>
  <si>
    <t>TOTAL PACKAGE (Good for 15)</t>
  </si>
  <si>
    <t>1D TOUR - 15 PAX</t>
  </si>
  <si>
    <t>15 Adults</t>
  </si>
  <si>
    <t>JUNE 9, 2023 |  FRIDAY</t>
  </si>
  <si>
    <t>2 NIGHTS:    2 ROOMS</t>
  </si>
  <si>
    <t>10 pax</t>
  </si>
  <si>
    <t>● 1 x Family Room (5 Single Sized Beds)</t>
  </si>
  <si>
    <t>● 1 x Dorm Room (Bunk Beds)</t>
  </si>
  <si>
    <t>5 pax</t>
  </si>
  <si>
    <t>*none</t>
  </si>
  <si>
    <t xml:space="preserve">1st. Flr.      </t>
  </si>
  <si>
    <t>Family Room                                               Dorm Room</t>
  </si>
  <si>
    <t>Good for 5                                                    Good for 10</t>
  </si>
  <si>
    <t>5 Single Beds                                               Bunk Beds</t>
  </si>
  <si>
    <t>JUNE 10, 2023 |  SATURDAY</t>
  </si>
  <si>
    <t>Breakfast for 15 Pax</t>
  </si>
  <si>
    <t>Van + Driver + Lunch + Dinner (7am to 3pm)</t>
  </si>
  <si>
    <t>15 Adults. Loboc will ask for P800</t>
  </si>
  <si>
    <t>- Gas for Vehicle</t>
  </si>
  <si>
    <t>environmental</t>
  </si>
  <si>
    <t>snorkeling</t>
  </si>
  <si>
    <t>entrance virgin (pinoy)</t>
  </si>
  <si>
    <t>entrance virgin (foreigner)</t>
  </si>
  <si>
    <t>5 or less</t>
  </si>
  <si>
    <t>Van+Driver+Lunch (5:30am to 1:30pm)</t>
  </si>
  <si>
    <t>5 or 6-10</t>
  </si>
  <si>
    <t>11 to 12</t>
  </si>
  <si>
    <t xml:space="preserve">     - Dolphin Watching</t>
  </si>
  <si>
    <t>P100 sa foreigner Virgin Island</t>
  </si>
  <si>
    <t xml:space="preserve">     - Balicasag Island</t>
  </si>
  <si>
    <t xml:space="preserve">     -  Virgin Island</t>
  </si>
  <si>
    <t xml:space="preserve">Included: </t>
  </si>
  <si>
    <t>P30 sa Local</t>
  </si>
  <si>
    <r>
      <t xml:space="preserve">     </t>
    </r>
    <r>
      <rPr>
        <b/>
        <sz val="11"/>
        <color theme="1"/>
        <rFont val="Arial"/>
        <family val="2"/>
      </rPr>
      <t xml:space="preserve">✔ </t>
    </r>
    <r>
      <rPr>
        <sz val="11"/>
        <color theme="1"/>
        <rFont val="Arial"/>
        <family val="2"/>
      </rPr>
      <t>Guide and snorkeling gear</t>
    </r>
  </si>
  <si>
    <t>*no snorkeling kay P100 for environmental</t>
  </si>
  <si>
    <t xml:space="preserve">     ✔ Environmental Fees</t>
  </si>
  <si>
    <t xml:space="preserve">     ✔ Entrance Fees to Island Hopping</t>
  </si>
  <si>
    <t>✓</t>
  </si>
  <si>
    <t>We will give you a packed breakfast at the lobby.</t>
  </si>
  <si>
    <t>5:30AM. RECEIVE A PACKED BREAKFAST.</t>
  </si>
  <si>
    <t>10:30AM. FINISH WITH ISLAND HOPPING</t>
  </si>
  <si>
    <t>Return to guesthouse for freshen-up and packing.</t>
  </si>
  <si>
    <t xml:space="preserve">                 RETURN TO GUESTHOUSE</t>
  </si>
  <si>
    <t>● Hinagdanan Cave</t>
  </si>
  <si>
    <t>2 Boats for 15 Pax</t>
  </si>
  <si>
    <t>Breakfast for 15</t>
  </si>
  <si>
    <t>15 Pax: Snorkeling Gear + Env.Fee(Local tourist)</t>
  </si>
  <si>
    <t>● Lunch at Bohol Bee Farm (individual expense)</t>
  </si>
  <si>
    <t>● Island Hopping (For Filipino Locals)</t>
  </si>
  <si>
    <t>DAY 3 EXCLUSIONS</t>
  </si>
  <si>
    <t>Optional:</t>
  </si>
  <si>
    <r>
      <t>5:40AM. DEPART FOR</t>
    </r>
    <r>
      <rPr>
        <b/>
        <sz val="11"/>
        <color rgb="FF00B050"/>
        <rFont val="Arial"/>
        <family val="2"/>
      </rPr>
      <t xml:space="preserve"> ISLAND HOPPING</t>
    </r>
  </si>
  <si>
    <t>Extension 3hrs (1:30pm to 4:30pm)</t>
  </si>
  <si>
    <t>Package What Guests Saves (After Discount)</t>
  </si>
  <si>
    <t>Per Head what guests save</t>
  </si>
  <si>
    <t>JUNE 11, 2023 |  SUNDAY</t>
  </si>
  <si>
    <t>Pick Up 1 Van</t>
  </si>
  <si>
    <r>
      <rPr>
        <b/>
        <sz val="11"/>
        <color theme="1"/>
        <rFont val="Arial"/>
        <family val="2"/>
      </rPr>
      <t xml:space="preserve">Inclusions: 1 Van Rental </t>
    </r>
    <r>
      <rPr>
        <sz val="11"/>
        <color theme="1"/>
        <rFont val="Arial"/>
        <family val="2"/>
      </rPr>
      <t>with Driver</t>
    </r>
  </si>
  <si>
    <t>✔ With 1 Van Rental + Driver</t>
  </si>
  <si>
    <t>12:00NN. CHECK-OUT AND DEPART FOR LUNCH</t>
  </si>
  <si>
    <t>MINI-PANGLAO TOUR</t>
  </si>
  <si>
    <t>You may store your luggage at our Baggage Area.</t>
  </si>
  <si>
    <t>4:00PM. DEPART TO B&amp;J GUESTHOUSE</t>
  </si>
  <si>
    <t>4:30PM. ARRIVE AT GUESTHOUSE, DEPART FOR TRANS-OUT TO TAGB. PIER</t>
  </si>
  <si>
    <t>5:00PM. ARRIVE AT TAGBILARAN PIER</t>
  </si>
  <si>
    <t>You will arrive before the 5:40pm schedule for Tagbilaran to Cebu Trip with Oceanjet.</t>
  </si>
  <si>
    <t>Trans-Out</t>
  </si>
  <si>
    <t>PICK UP AT TAGBILARAN PIER. (1 VAN)</t>
  </si>
  <si>
    <t>You may claim your baggage for trans-out.</t>
  </si>
  <si>
    <t>✔ With 2 Boats + Virgin Island Entrance Fees + Snorkeling</t>
  </si>
  <si>
    <r>
      <t xml:space="preserve">                 Thank you for reaching out to us for your Bohol trip. We would like to offer your group of</t>
    </r>
    <r>
      <rPr>
        <b/>
        <sz val="11"/>
        <color theme="1"/>
        <rFont val="Arial"/>
        <family val="2"/>
      </rPr>
      <t xml:space="preserve"> 15 Pax</t>
    </r>
    <r>
      <rPr>
        <sz val="11"/>
        <color theme="1"/>
        <rFont val="Arial"/>
        <family val="2"/>
      </rPr>
      <t xml:space="preserve"> the</t>
    </r>
  </si>
  <si>
    <t>Driver gets P300 each</t>
  </si>
  <si>
    <t>● Panglao South Farm (individual expense)</t>
  </si>
  <si>
    <t>● Dauis Church and Watchtower</t>
  </si>
  <si>
    <t>- Mini Panglao Tour Fees</t>
  </si>
  <si>
    <t>6:30AM. START WITH A YUMMY  BREAKFAST.</t>
  </si>
  <si>
    <t>Serving you a plated, Filipino breakfast at dining area.</t>
  </si>
  <si>
    <r>
      <t>7:00AM. DEPART FOR</t>
    </r>
    <r>
      <rPr>
        <b/>
        <sz val="11"/>
        <color rgb="FF00B050"/>
        <rFont val="Arial"/>
        <family val="2"/>
      </rPr>
      <t xml:space="preserve"> DANAO ADVENTURE TOUR</t>
    </r>
  </si>
  <si>
    <t>● The Plunge</t>
  </si>
  <si>
    <t>● Sky Ride</t>
  </si>
  <si>
    <t>● Wall Climbing</t>
  </si>
  <si>
    <t>● Suislide and more</t>
  </si>
  <si>
    <t>Note: Please place your luggage at our baggage area.</t>
  </si>
  <si>
    <t>4:00PM. ARRIVE AT GUESTHOUSE, DEPART FOR TRANS-OUT TO TAGB. PIER</t>
  </si>
  <si>
    <t>2:00PM. END OF TOUR. START TRIP TO GUESTHOUSE.</t>
  </si>
  <si>
    <t>- Tour Entrance Fees</t>
  </si>
  <si>
    <t>● Please full tank vehicle at gas station before arriving at Tagbilaran Pier.</t>
  </si>
  <si>
    <t xml:space="preserve"> ● You may claim your baggage for trans-out. You may also freshen-up at our Dining Area.</t>
  </si>
  <si>
    <t>Activities to choose: (Pay at the Park)</t>
  </si>
  <si>
    <t>6:00AM. START WITH A YUMMY  BREAKFAST.</t>
  </si>
  <si>
    <r>
      <t>6:30AM. DEPART FOR</t>
    </r>
    <r>
      <rPr>
        <b/>
        <sz val="11"/>
        <color rgb="FF00B050"/>
        <rFont val="Arial"/>
        <family val="2"/>
      </rPr>
      <t xml:space="preserve"> BEACH + PANGLAO TOUR</t>
    </r>
  </si>
  <si>
    <t>TOUR SPOTS</t>
  </si>
  <si>
    <t>● Dumaluan Beach</t>
  </si>
  <si>
    <t>● Lunch at Bohol Bee Farm (Individual Expense)</t>
  </si>
  <si>
    <t>● Panglao South Farm (Individual Expense)</t>
  </si>
  <si>
    <t>● Hinagdanan Cave (Individual Expense)</t>
  </si>
  <si>
    <t>✔  Included in Package</t>
  </si>
  <si>
    <t>Cottage (Good for 10)</t>
  </si>
  <si>
    <t>Good for 5 Pax</t>
  </si>
  <si>
    <t>3:30PM. END OF TOUR. START TRIP TO GUESTHOUSE.</t>
  </si>
  <si>
    <t xml:space="preserve">    ✔ Dumaluan Beach with Cottage (June 11)</t>
  </si>
  <si>
    <t>15 Pax - Tour Quotation |       Classic Bohol Countryside      +       Danao Adventure Park</t>
  </si>
  <si>
    <r>
      <t xml:space="preserve">As a reservation, we require at least </t>
    </r>
    <r>
      <rPr>
        <b/>
        <sz val="11"/>
        <color theme="1"/>
        <rFont val="Arial"/>
        <family val="2"/>
      </rPr>
      <t>50% of the first night stay (P3,464)</t>
    </r>
    <r>
      <rPr>
        <sz val="11"/>
        <color theme="1"/>
        <rFont val="Arial"/>
        <family val="2"/>
      </rPr>
      <t xml:space="preserve"> for the</t>
    </r>
  </si>
  <si>
    <t>two rooms as downpayment. Note that this is non-refundable.</t>
  </si>
  <si>
    <r>
      <t xml:space="preserve">amount of . . . Three thousand six hundred thirty five pesos and one centavos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>(P 3,635.01) per head</t>
    </r>
    <r>
      <rPr>
        <sz val="11"/>
        <color theme="1"/>
        <rFont val="Arial"/>
        <family val="2"/>
      </rPr>
      <t xml:space="preserve"> for your</t>
    </r>
  </si>
  <si>
    <t>BUDGET BOHOL PACKAGE.</t>
  </si>
  <si>
    <t>Trans Out to Pier</t>
  </si>
  <si>
    <r>
      <t xml:space="preserve">amount of . . . Two thousand eight hundred eight pesos and ninety one centavos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>(P 2,808.91) per head</t>
    </r>
  </si>
  <si>
    <r>
      <t xml:space="preserve">amount of . . . Two thousand nine hundred twenty eight pesos and fourty nine centavos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>(P 2,928.49) per head</t>
    </r>
  </si>
  <si>
    <t>15 Pax - Tour Quotation |       Classic Bohol Countryside     +      Dumaluan Beach   +     Panglao Tour</t>
  </si>
  <si>
    <t>15 Pax - Tour Quotation |     Classic Bohol Countryside   +    Island Hopping    +    Mini Panglao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</si>
</sst>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₱&quot;#,##0.00"/>
    <numFmt numFmtId="165" formatCode="[$₱-3409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1"/>
      <name val="Segoe UI Symbo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sz val="10"/>
      <color theme="1" tint="0.249977111117893"/>
      <name val="Arial"/>
      <family val="2"/>
    </font>
    <font>
      <b/>
      <u/>
      <sz val="11"/>
      <name val="Arial"/>
      <family val="2"/>
    </font>
    <font>
      <i/>
      <sz val="10"/>
      <color theme="1" tint="0.249977111117893"/>
      <name val="Arial"/>
      <family val="2"/>
    </font>
    <font>
      <b/>
      <sz val="11"/>
      <color rgb="FF00B05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9" tint="-0.249977111117893"/>
      <name val="Segoe UI Symbol"/>
      <family val="2"/>
    </font>
    <font>
      <sz val="10"/>
      <color theme="1"/>
      <name val="Calibri"/>
      <family val="2"/>
      <scheme val="minor"/>
    </font>
    <font>
      <i/>
      <sz val="11"/>
      <color theme="9" tint="-0.24997711111789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.5"/>
      <name val="Arial"/>
      <family val="2"/>
    </font>
    <font>
      <b/>
      <sz val="14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7" fillId="10" borderId="0" applyFill="0" applyBorder="0" applyProtection="0"/>
  </cellStyleXfs>
  <cellXfs count="185">
    <xf numFmtId="0" fontId="0" fillId="0" borderId="0" xfId="0"/>
    <xf numFmtId="43" fontId="0" fillId="0" borderId="0" xfId="1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1" xfId="0" applyFont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/>
    <xf numFmtId="0" fontId="3" fillId="0" borderId="2" xfId="0" applyFont="1" applyBorder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vertical="top"/>
    </xf>
    <xf numFmtId="0" fontId="10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8" xfId="0" applyFont="1" applyBorder="1"/>
    <xf numFmtId="0" fontId="14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left"/>
    </xf>
    <xf numFmtId="164" fontId="3" fillId="0" borderId="11" xfId="0" applyNumberFormat="1" applyFont="1" applyBorder="1"/>
    <xf numFmtId="0" fontId="3" fillId="0" borderId="12" xfId="0" applyFont="1" applyBorder="1"/>
    <xf numFmtId="164" fontId="2" fillId="0" borderId="12" xfId="0" applyNumberFormat="1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0" fontId="11" fillId="0" borderId="12" xfId="0" applyFont="1" applyBorder="1"/>
    <xf numFmtId="164" fontId="3" fillId="0" borderId="0" xfId="0" applyNumberFormat="1" applyFont="1"/>
    <xf numFmtId="0" fontId="11" fillId="0" borderId="0" xfId="0" applyFont="1"/>
    <xf numFmtId="43" fontId="2" fillId="0" borderId="0" xfId="1" applyFont="1" applyAlignment="1">
      <alignment horizontal="left"/>
    </xf>
    <xf numFmtId="164" fontId="14" fillId="0" borderId="0" xfId="0" applyNumberFormat="1" applyFont="1"/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7" fillId="0" borderId="0" xfId="0" quotePrefix="1" applyNumberFormat="1" applyFont="1"/>
    <xf numFmtId="164" fontId="2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3" fillId="0" borderId="8" xfId="0" applyFont="1" applyBorder="1" applyAlignment="1">
      <alignment wrapText="1"/>
    </xf>
    <xf numFmtId="164" fontId="2" fillId="0" borderId="0" xfId="0" quotePrefix="1" applyNumberFormat="1" applyFont="1"/>
    <xf numFmtId="164" fontId="2" fillId="0" borderId="9" xfId="0" applyNumberFormat="1" applyFont="1" applyBorder="1" applyAlignment="1">
      <alignment horizontal="left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1" fillId="3" borderId="0" xfId="0" applyFont="1" applyFill="1"/>
    <xf numFmtId="0" fontId="9" fillId="3" borderId="0" xfId="0" applyFont="1" applyFill="1"/>
    <xf numFmtId="0" fontId="0" fillId="3" borderId="0" xfId="0" applyFill="1" applyAlignment="1">
      <alignment wrapText="1"/>
    </xf>
    <xf numFmtId="0" fontId="18" fillId="0" borderId="2" xfId="0" applyFont="1" applyBorder="1"/>
    <xf numFmtId="0" fontId="9" fillId="4" borderId="0" xfId="0" quotePrefix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43" fontId="3" fillId="0" borderId="0" xfId="1" applyFont="1"/>
    <xf numFmtId="0" fontId="9" fillId="0" borderId="0" xfId="0" quotePrefix="1" applyFont="1"/>
    <xf numFmtId="0" fontId="19" fillId="0" borderId="2" xfId="0" quotePrefix="1" applyFont="1" applyBorder="1"/>
    <xf numFmtId="0" fontId="3" fillId="7" borderId="0" xfId="0" applyFont="1" applyFill="1"/>
    <xf numFmtId="0" fontId="3" fillId="3" borderId="0" xfId="0" applyFont="1" applyFill="1" applyAlignment="1">
      <alignment horizontal="center"/>
    </xf>
    <xf numFmtId="0" fontId="20" fillId="0" borderId="0" xfId="0" quotePrefix="1" applyFont="1"/>
    <xf numFmtId="165" fontId="3" fillId="7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left"/>
    </xf>
    <xf numFmtId="0" fontId="21" fillId="0" borderId="0" xfId="0" applyFont="1"/>
    <xf numFmtId="0" fontId="22" fillId="0" borderId="0" xfId="0" quotePrefix="1" applyFont="1"/>
    <xf numFmtId="43" fontId="3" fillId="0" borderId="0" xfId="1" quotePrefix="1" applyFont="1"/>
    <xf numFmtId="164" fontId="9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7" fillId="3" borderId="13" xfId="0" quotePrefix="1" applyFont="1" applyFill="1" applyBorder="1"/>
    <xf numFmtId="43" fontId="14" fillId="3" borderId="14" xfId="1" quotePrefix="1" applyFont="1" applyFill="1" applyBorder="1"/>
    <xf numFmtId="0" fontId="14" fillId="3" borderId="14" xfId="0" applyFont="1" applyFill="1" applyBorder="1"/>
    <xf numFmtId="164" fontId="7" fillId="3" borderId="14" xfId="0" applyNumberFormat="1" applyFont="1" applyFill="1" applyBorder="1" applyAlignment="1">
      <alignment horizontal="center"/>
    </xf>
    <xf numFmtId="0" fontId="7" fillId="3" borderId="15" xfId="0" applyFont="1" applyFill="1" applyBorder="1"/>
    <xf numFmtId="0" fontId="9" fillId="0" borderId="16" xfId="0" applyFont="1" applyBorder="1"/>
    <xf numFmtId="0" fontId="9" fillId="0" borderId="12" xfId="0" applyFont="1" applyBorder="1"/>
    <xf numFmtId="0" fontId="9" fillId="0" borderId="12" xfId="0" quotePrefix="1" applyFont="1" applyBorder="1"/>
    <xf numFmtId="0" fontId="9" fillId="0" borderId="17" xfId="0" applyFont="1" applyBorder="1"/>
    <xf numFmtId="0" fontId="3" fillId="0" borderId="7" xfId="0" quotePrefix="1" applyFont="1" applyBorder="1"/>
    <xf numFmtId="0" fontId="3" fillId="0" borderId="0" xfId="0" quotePrefix="1" applyFont="1"/>
    <xf numFmtId="0" fontId="3" fillId="0" borderId="8" xfId="0" applyFont="1" applyBorder="1" applyAlignment="1">
      <alignment horizontal="right"/>
    </xf>
    <xf numFmtId="0" fontId="3" fillId="0" borderId="9" xfId="0" quotePrefix="1" applyFont="1" applyBorder="1"/>
    <xf numFmtId="0" fontId="3" fillId="0" borderId="10" xfId="0" applyFont="1" applyBorder="1" applyAlignment="1">
      <alignment horizontal="left"/>
    </xf>
    <xf numFmtId="0" fontId="3" fillId="0" borderId="10" xfId="0" quotePrefix="1" applyFont="1" applyBorder="1"/>
    <xf numFmtId="0" fontId="3" fillId="0" borderId="11" xfId="0" applyFont="1" applyBorder="1" applyAlignment="1">
      <alignment horizontal="right"/>
    </xf>
    <xf numFmtId="0" fontId="3" fillId="0" borderId="0" xfId="0" quotePrefix="1" applyFont="1" applyAlignment="1">
      <alignment horizontal="left"/>
    </xf>
    <xf numFmtId="164" fontId="3" fillId="3" borderId="0" xfId="0" applyNumberFormat="1" applyFont="1" applyFill="1" applyAlignment="1">
      <alignment horizontal="center"/>
    </xf>
    <xf numFmtId="43" fontId="3" fillId="0" borderId="0" xfId="1" applyFont="1" applyAlignment="1">
      <alignment horizontal="center"/>
    </xf>
    <xf numFmtId="43" fontId="3" fillId="0" borderId="0" xfId="0" applyNumberFormat="1" applyFont="1"/>
    <xf numFmtId="165" fontId="24" fillId="8" borderId="0" xfId="0" applyNumberFormat="1" applyFont="1" applyFill="1" applyAlignment="1">
      <alignment horizontal="center"/>
    </xf>
    <xf numFmtId="0" fontId="9" fillId="9" borderId="0" xfId="0" applyFont="1" applyFill="1" applyAlignment="1">
      <alignment horizontal="left"/>
    </xf>
    <xf numFmtId="9" fontId="3" fillId="0" borderId="0" xfId="0" applyNumberFormat="1" applyFont="1"/>
    <xf numFmtId="165" fontId="2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3" borderId="0" xfId="0" applyFont="1" applyFill="1"/>
    <xf numFmtId="43" fontId="14" fillId="0" borderId="0" xfId="1" applyFont="1" applyAlignment="1">
      <alignment horizontal="left"/>
    </xf>
    <xf numFmtId="0" fontId="14" fillId="0" borderId="0" xfId="0" quotePrefix="1" applyFont="1"/>
    <xf numFmtId="43" fontId="9" fillId="0" borderId="0" xfId="1" quotePrefix="1" applyFont="1"/>
    <xf numFmtId="0" fontId="25" fillId="0" borderId="0" xfId="0" applyFont="1" applyAlignment="1">
      <alignment vertical="top"/>
    </xf>
    <xf numFmtId="0" fontId="26" fillId="0" borderId="0" xfId="0" applyFont="1"/>
    <xf numFmtId="165" fontId="14" fillId="3" borderId="0" xfId="0" applyNumberFormat="1" applyFont="1" applyFill="1" applyAlignment="1">
      <alignment horizontal="center"/>
    </xf>
    <xf numFmtId="165" fontId="3" fillId="0" borderId="0" xfId="0" applyNumberFormat="1" applyFont="1"/>
    <xf numFmtId="0" fontId="5" fillId="0" borderId="0" xfId="0" quotePrefix="1" applyFont="1"/>
    <xf numFmtId="43" fontId="9" fillId="0" borderId="0" xfId="1" applyFont="1"/>
    <xf numFmtId="43" fontId="9" fillId="0" borderId="0" xfId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28" fillId="11" borderId="0" xfId="2" applyFont="1" applyFill="1" applyAlignment="1" applyProtection="1">
      <alignment vertical="top"/>
      <protection locked="0"/>
    </xf>
    <xf numFmtId="0" fontId="28" fillId="11" borderId="0" xfId="0" applyFont="1" applyFill="1" applyAlignment="1">
      <alignment vertical="center"/>
    </xf>
    <xf numFmtId="0" fontId="14" fillId="11" borderId="0" xfId="0" applyFont="1" applyFill="1"/>
    <xf numFmtId="0" fontId="3" fillId="11" borderId="0" xfId="0" applyFont="1" applyFill="1"/>
    <xf numFmtId="43" fontId="3" fillId="11" borderId="0" xfId="1" applyFont="1" applyFill="1"/>
    <xf numFmtId="0" fontId="29" fillId="0" borderId="0" xfId="0" applyFont="1" applyAlignment="1">
      <alignment horizontal="right"/>
    </xf>
    <xf numFmtId="164" fontId="6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164" fontId="9" fillId="0" borderId="0" xfId="0" applyNumberFormat="1" applyFont="1" applyAlignment="1">
      <alignment horizontal="center" wrapText="1"/>
    </xf>
    <xf numFmtId="164" fontId="9" fillId="3" borderId="12" xfId="0" applyNumberFormat="1" applyFont="1" applyFill="1" applyBorder="1" applyAlignment="1">
      <alignment horizontal="center" wrapText="1"/>
    </xf>
    <xf numFmtId="0" fontId="9" fillId="9" borderId="12" xfId="0" applyFont="1" applyFill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0" fontId="9" fillId="9" borderId="1" xfId="0" applyFont="1" applyFill="1" applyBorder="1" applyAlignment="1">
      <alignment horizontal="left"/>
    </xf>
    <xf numFmtId="164" fontId="3" fillId="0" borderId="0" xfId="0" applyNumberFormat="1" applyFont="1" applyAlignment="1">
      <alignment vertical="top" wrapText="1"/>
    </xf>
    <xf numFmtId="0" fontId="2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164" fontId="25" fillId="0" borderId="0" xfId="0" applyNumberFormat="1" applyFont="1" applyAlignment="1">
      <alignment vertical="center" wrapText="1"/>
    </xf>
    <xf numFmtId="43" fontId="25" fillId="0" borderId="0" xfId="1" applyFont="1" applyAlignment="1">
      <alignment wrapText="1"/>
    </xf>
    <xf numFmtId="164" fontId="25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vertical="top" wrapText="1"/>
    </xf>
    <xf numFmtId="43" fontId="3" fillId="0" borderId="0" xfId="1" applyFont="1" applyAlignment="1">
      <alignment horizontal="center" wrapText="1"/>
    </xf>
    <xf numFmtId="15" fontId="6" fillId="0" borderId="0" xfId="0" quotePrefix="1" applyNumberFormat="1" applyFont="1" applyAlignment="1">
      <alignment vertical="center" wrapText="1"/>
    </xf>
    <xf numFmtId="164" fontId="3" fillId="0" borderId="0" xfId="0" applyNumberFormat="1" applyFont="1" applyAlignment="1">
      <alignment horizontal="center" wrapText="1"/>
    </xf>
    <xf numFmtId="0" fontId="14" fillId="0" borderId="0" xfId="0" applyFont="1" applyAlignment="1">
      <alignment vertical="center"/>
    </xf>
    <xf numFmtId="0" fontId="25" fillId="0" borderId="0" xfId="0" applyFont="1" applyAlignment="1">
      <alignment horizontal="center" wrapText="1"/>
    </xf>
    <xf numFmtId="164" fontId="25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quotePrefix="1" applyFont="1" applyBorder="1"/>
    <xf numFmtId="165" fontId="3" fillId="7" borderId="0" xfId="0" applyNumberFormat="1" applyFont="1" applyFill="1" applyAlignment="1">
      <alignment horizontal="center" vertical="center"/>
    </xf>
    <xf numFmtId="165" fontId="9" fillId="7" borderId="0" xfId="0" applyNumberFormat="1" applyFont="1" applyFill="1" applyAlignment="1">
      <alignment horizontal="center" vertical="center"/>
    </xf>
    <xf numFmtId="165" fontId="24" fillId="3" borderId="0" xfId="0" applyNumberFormat="1" applyFont="1" applyFill="1" applyAlignment="1">
      <alignment horizontal="center"/>
    </xf>
    <xf numFmtId="3" fontId="3" fillId="0" borderId="0" xfId="0" applyNumberFormat="1" applyFont="1"/>
    <xf numFmtId="0" fontId="31" fillId="0" borderId="0" xfId="0" applyFont="1" applyAlignment="1">
      <alignment horizontal="left"/>
    </xf>
    <xf numFmtId="0" fontId="22" fillId="0" borderId="0" xfId="0" quotePrefix="1" applyFont="1" applyBorder="1"/>
    <xf numFmtId="0" fontId="3" fillId="0" borderId="0" xfId="0" applyFont="1" applyFill="1"/>
    <xf numFmtId="0" fontId="9" fillId="0" borderId="0" xfId="0" applyFont="1" applyFill="1"/>
    <xf numFmtId="0" fontId="0" fillId="0" borderId="0" xfId="0" applyFill="1" applyAlignment="1">
      <alignment wrapText="1"/>
    </xf>
    <xf numFmtId="164" fontId="9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34" fillId="5" borderId="0" xfId="0" applyFont="1" applyFill="1" applyAlignment="1">
      <alignment vertical="top"/>
    </xf>
    <xf numFmtId="0" fontId="7" fillId="5" borderId="0" xfId="0" applyFont="1" applyFill="1"/>
    <xf numFmtId="0" fontId="14" fillId="5" borderId="0" xfId="0" applyFont="1" applyFill="1"/>
    <xf numFmtId="0" fontId="14" fillId="5" borderId="0" xfId="0" applyFont="1" applyFill="1" applyAlignment="1">
      <alignment horizontal="center" vertical="center"/>
    </xf>
    <xf numFmtId="164" fontId="14" fillId="5" borderId="0" xfId="0" applyNumberFormat="1" applyFont="1" applyFill="1" applyAlignment="1">
      <alignment horizontal="center" vertical="center"/>
    </xf>
    <xf numFmtId="43" fontId="14" fillId="0" borderId="0" xfId="1" quotePrefix="1" applyFont="1"/>
    <xf numFmtId="0" fontId="35" fillId="0" borderId="0" xfId="0" applyFont="1"/>
    <xf numFmtId="0" fontId="2" fillId="11" borderId="0" xfId="0" applyFont="1" applyFill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vertical="center"/>
    </xf>
    <xf numFmtId="0" fontId="11" fillId="11" borderId="6" xfId="0" applyFont="1" applyFill="1" applyBorder="1" applyAlignment="1">
      <alignment vertical="center"/>
    </xf>
    <xf numFmtId="0" fontId="11" fillId="5" borderId="4" xfId="0" applyFont="1" applyFill="1" applyBorder="1"/>
    <xf numFmtId="0" fontId="3" fillId="5" borderId="5" xfId="0" applyFont="1" applyFill="1" applyBorder="1"/>
    <xf numFmtId="0" fontId="3" fillId="5" borderId="5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BOMBO RADYO PHILS. EZPRO 737 750 LT220" xfId="2" xr:uid="{18C7BAF5-7D28-4B62-880E-23CE5A0C2E0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26.jpeg"/><Relationship Id="rId26" Type="http://schemas.openxmlformats.org/officeDocument/2006/relationships/image" Target="../media/image32.png"/><Relationship Id="rId3" Type="http://schemas.openxmlformats.org/officeDocument/2006/relationships/image" Target="../media/image3.jpeg"/><Relationship Id="rId21" Type="http://schemas.openxmlformats.org/officeDocument/2006/relationships/image" Target="../media/image29.jpeg"/><Relationship Id="rId7" Type="http://schemas.openxmlformats.org/officeDocument/2006/relationships/image" Target="../media/image7.jp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31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8.jpe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2.png"/><Relationship Id="rId10" Type="http://schemas.openxmlformats.org/officeDocument/2006/relationships/image" Target="../media/image10.jpeg"/><Relationship Id="rId19" Type="http://schemas.openxmlformats.org/officeDocument/2006/relationships/image" Target="../media/image27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Relationship Id="rId22" Type="http://schemas.openxmlformats.org/officeDocument/2006/relationships/image" Target="../media/image30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35.jpeg"/><Relationship Id="rId26" Type="http://schemas.openxmlformats.org/officeDocument/2006/relationships/image" Target="../media/image43.png"/><Relationship Id="rId3" Type="http://schemas.openxmlformats.org/officeDocument/2006/relationships/image" Target="../media/image3.jpeg"/><Relationship Id="rId21" Type="http://schemas.openxmlformats.org/officeDocument/2006/relationships/image" Target="../media/image38.jpeg"/><Relationship Id="rId7" Type="http://schemas.openxmlformats.org/officeDocument/2006/relationships/image" Target="../media/image7.jpg"/><Relationship Id="rId12" Type="http://schemas.openxmlformats.org/officeDocument/2006/relationships/image" Target="../media/image34.jpeg"/><Relationship Id="rId17" Type="http://schemas.openxmlformats.org/officeDocument/2006/relationships/image" Target="../media/image17.png"/><Relationship Id="rId25" Type="http://schemas.openxmlformats.org/officeDocument/2006/relationships/image" Target="../media/image4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37.jpe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33.jpeg"/><Relationship Id="rId24" Type="http://schemas.openxmlformats.org/officeDocument/2006/relationships/image" Target="../media/image4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40.jpg"/><Relationship Id="rId10" Type="http://schemas.openxmlformats.org/officeDocument/2006/relationships/image" Target="../media/image10.jpeg"/><Relationship Id="rId19" Type="http://schemas.openxmlformats.org/officeDocument/2006/relationships/image" Target="../media/image36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Relationship Id="rId22" Type="http://schemas.openxmlformats.org/officeDocument/2006/relationships/image" Target="../media/image39.jpeg"/><Relationship Id="rId27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133349</xdr:colOff>
      <xdr:row>183</xdr:row>
      <xdr:rowOff>0</xdr:rowOff>
    </xdr:from>
    <xdr:to>
      <xdr:col>6</xdr:col>
      <xdr:colOff>165083</xdr:colOff>
      <xdr:row>187</xdr:row>
      <xdr:rowOff>40736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0E484C-3CC7-4FF9-A7D0-89A706B003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2" r="27746" b="42692"/>
        <a:stretch/>
      </xdr:blipFill>
      <xdr:spPr>
        <a:xfrm>
          <a:off x="4200524" y="32013525"/>
          <a:ext cx="847709" cy="8789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</xdr:rowOff>
    </xdr:from>
    <xdr:to>
      <xdr:col>2</xdr:col>
      <xdr:colOff>125637</xdr:colOff>
      <xdr:row>4</xdr:row>
      <xdr:rowOff>139701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8E8F7D-8027-437B-9CA2-367DED029C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351" t="12033" r="36412" b="35104"/>
        <a:stretch/>
      </xdr:blipFill>
      <xdr:spPr>
        <a:xfrm>
          <a:off x="0" y="6"/>
          <a:ext cx="1751237" cy="981070"/>
        </a:xfrm>
        <a:prstGeom prst="rect">
          <a:avLst/>
        </a:prstGeom>
      </xdr:spPr>
    </xdr:pic>
    <xdr:clientData/>
  </xdr:twoCellAnchor>
  <xdr:twoCellAnchor editAs="oneCell">
    <xdr:from>
      <xdr:col>19</xdr:col>
      <xdr:colOff>152312</xdr:colOff>
      <xdr:row>52</xdr:row>
      <xdr:rowOff>104775</xdr:rowOff>
    </xdr:from>
    <xdr:to>
      <xdr:col>20</xdr:col>
      <xdr:colOff>650874</xdr:colOff>
      <xdr:row>58</xdr:row>
      <xdr:rowOff>45219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11B623-274C-41F8-9761-DD4EB364C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537" y="10902950"/>
          <a:ext cx="1190712" cy="1200919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48</xdr:row>
      <xdr:rowOff>0</xdr:rowOff>
    </xdr:from>
    <xdr:to>
      <xdr:col>20</xdr:col>
      <xdr:colOff>640574</xdr:colOff>
      <xdr:row>52</xdr:row>
      <xdr:rowOff>183682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6F1675-2EAA-4742-B5B6-C5C19646D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2525" y="9963150"/>
          <a:ext cx="1221599" cy="1018707"/>
        </a:xfrm>
        <a:prstGeom prst="rect">
          <a:avLst/>
        </a:prstGeom>
      </xdr:spPr>
    </xdr:pic>
    <xdr:clientData/>
  </xdr:twoCellAnchor>
  <xdr:twoCellAnchor editAs="oneCell">
    <xdr:from>
      <xdr:col>14</xdr:col>
      <xdr:colOff>440494</xdr:colOff>
      <xdr:row>83</xdr:row>
      <xdr:rowOff>187326</xdr:rowOff>
    </xdr:from>
    <xdr:to>
      <xdr:col>16</xdr:col>
      <xdr:colOff>608389</xdr:colOff>
      <xdr:row>88</xdr:row>
      <xdr:rowOff>180976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F36820-6F54-4A9E-B00F-9A1D7D4EC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6369" y="17484726"/>
          <a:ext cx="1634745" cy="1041400"/>
        </a:xfrm>
        <a:prstGeom prst="rect">
          <a:avLst/>
        </a:prstGeom>
      </xdr:spPr>
    </xdr:pic>
    <xdr:clientData/>
  </xdr:twoCellAnchor>
  <xdr:twoCellAnchor editAs="oneCell">
    <xdr:from>
      <xdr:col>16</xdr:col>
      <xdr:colOff>520702</xdr:colOff>
      <xdr:row>110</xdr:row>
      <xdr:rowOff>19050</xdr:rowOff>
    </xdr:from>
    <xdr:to>
      <xdr:col>19</xdr:col>
      <xdr:colOff>511175</xdr:colOff>
      <xdr:row>120</xdr:row>
      <xdr:rowOff>6629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556A1F-9456-4255-8755-E16E74CD7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2" y="22974300"/>
          <a:ext cx="2082798" cy="208307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62</xdr:row>
      <xdr:rowOff>16644</xdr:rowOff>
    </xdr:from>
    <xdr:to>
      <xdr:col>4</xdr:col>
      <xdr:colOff>105176</xdr:colOff>
      <xdr:row>70</xdr:row>
      <xdr:rowOff>196851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52AC3A-53DF-4859-A341-30C0AEBA6B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26" r="32096"/>
        <a:stretch/>
      </xdr:blipFill>
      <xdr:spPr>
        <a:xfrm>
          <a:off x="771525" y="13123044"/>
          <a:ext cx="2441976" cy="1859782"/>
        </a:xfrm>
        <a:prstGeom prst="rect">
          <a:avLst/>
        </a:prstGeom>
      </xdr:spPr>
    </xdr:pic>
    <xdr:clientData/>
  </xdr:twoCellAnchor>
  <xdr:twoCellAnchor editAs="oneCell">
    <xdr:from>
      <xdr:col>1</xdr:col>
      <xdr:colOff>59344</xdr:colOff>
      <xdr:row>114</xdr:row>
      <xdr:rowOff>28575</xdr:rowOff>
    </xdr:from>
    <xdr:to>
      <xdr:col>2</xdr:col>
      <xdr:colOff>733574</xdr:colOff>
      <xdr:row>118</xdr:row>
      <xdr:rowOff>171482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A622B3-D025-4C6E-BA11-C3FD63CB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769" y="23818850"/>
          <a:ext cx="1566405" cy="98428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119</xdr:row>
      <xdr:rowOff>28787</xdr:rowOff>
    </xdr:from>
    <xdr:to>
      <xdr:col>2</xdr:col>
      <xdr:colOff>721474</xdr:colOff>
      <xdr:row>123</xdr:row>
      <xdr:rowOff>191108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FD2D7D-3BD9-4BA3-8A79-C24CDD66F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24866812"/>
          <a:ext cx="1578724" cy="1003696"/>
        </a:xfrm>
        <a:prstGeom prst="rect">
          <a:avLst/>
        </a:prstGeom>
      </xdr:spPr>
    </xdr:pic>
    <xdr:clientData/>
  </xdr:twoCellAnchor>
  <xdr:twoCellAnchor editAs="oneCell">
    <xdr:from>
      <xdr:col>2</xdr:col>
      <xdr:colOff>768350</xdr:colOff>
      <xdr:row>119</xdr:row>
      <xdr:rowOff>751</xdr:rowOff>
    </xdr:from>
    <xdr:to>
      <xdr:col>4</xdr:col>
      <xdr:colOff>713597</xdr:colOff>
      <xdr:row>123</xdr:row>
      <xdr:rowOff>202676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57F5B55-C8E7-4C14-8AAA-CD0BAD3CD3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177"/>
        <a:stretch/>
      </xdr:blipFill>
      <xdr:spPr>
        <a:xfrm>
          <a:off x="2400300" y="24841951"/>
          <a:ext cx="1421622" cy="1036950"/>
        </a:xfrm>
        <a:prstGeom prst="rect">
          <a:avLst/>
        </a:prstGeom>
      </xdr:spPr>
    </xdr:pic>
    <xdr:clientData/>
  </xdr:twoCellAnchor>
  <xdr:twoCellAnchor editAs="oneCell">
    <xdr:from>
      <xdr:col>4</xdr:col>
      <xdr:colOff>791045</xdr:colOff>
      <xdr:row>119</xdr:row>
      <xdr:rowOff>0</xdr:rowOff>
    </xdr:from>
    <xdr:to>
      <xdr:col>6</xdr:col>
      <xdr:colOff>559871</xdr:colOff>
      <xdr:row>123</xdr:row>
      <xdr:rowOff>197535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5C2F485-A376-4EBD-A614-32EE97DB7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020" y="24841200"/>
          <a:ext cx="1556351" cy="10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790592</xdr:colOff>
      <xdr:row>114</xdr:row>
      <xdr:rowOff>3350</xdr:rowOff>
    </xdr:from>
    <xdr:to>
      <xdr:col>6</xdr:col>
      <xdr:colOff>542638</xdr:colOff>
      <xdr:row>118</xdr:row>
      <xdr:rowOff>181938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0CB0BA9-E241-4FBA-BBF7-F0E10A9AFC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6" r="12233" b="1186"/>
        <a:stretch/>
      </xdr:blipFill>
      <xdr:spPr>
        <a:xfrm>
          <a:off x="3892567" y="23799975"/>
          <a:ext cx="1539571" cy="1010438"/>
        </a:xfrm>
        <a:prstGeom prst="rect">
          <a:avLst/>
        </a:prstGeom>
      </xdr:spPr>
    </xdr:pic>
    <xdr:clientData/>
  </xdr:twoCellAnchor>
  <xdr:twoCellAnchor editAs="oneCell">
    <xdr:from>
      <xdr:col>2</xdr:col>
      <xdr:colOff>777975</xdr:colOff>
      <xdr:row>114</xdr:row>
      <xdr:rowOff>19460</xdr:rowOff>
    </xdr:from>
    <xdr:to>
      <xdr:col>4</xdr:col>
      <xdr:colOff>713920</xdr:colOff>
      <xdr:row>118</xdr:row>
      <xdr:rowOff>180975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19CF4B6-5AA2-4253-BF40-B543166A9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750" y="23812910"/>
          <a:ext cx="1412320" cy="999715"/>
        </a:xfrm>
        <a:prstGeom prst="rect">
          <a:avLst/>
        </a:prstGeom>
      </xdr:spPr>
    </xdr:pic>
    <xdr:clientData/>
  </xdr:twoCellAnchor>
  <xdr:twoCellAnchor editAs="oneCell">
    <xdr:from>
      <xdr:col>6</xdr:col>
      <xdr:colOff>598544</xdr:colOff>
      <xdr:row>114</xdr:row>
      <xdr:rowOff>0</xdr:rowOff>
    </xdr:from>
    <xdr:to>
      <xdr:col>8</xdr:col>
      <xdr:colOff>388457</xdr:colOff>
      <xdr:row>123</xdr:row>
      <xdr:rowOff>200295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A38611B-3DA0-457D-A435-BE484AD60A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58"/>
        <a:stretch/>
      </xdr:blipFill>
      <xdr:spPr>
        <a:xfrm>
          <a:off x="5488044" y="23793450"/>
          <a:ext cx="1523463" cy="2086245"/>
        </a:xfrm>
        <a:prstGeom prst="rect">
          <a:avLst/>
        </a:prstGeom>
      </xdr:spPr>
    </xdr:pic>
    <xdr:clientData/>
  </xdr:twoCellAnchor>
  <xdr:twoCellAnchor editAs="oneCell">
    <xdr:from>
      <xdr:col>0</xdr:col>
      <xdr:colOff>236173</xdr:colOff>
      <xdr:row>12</xdr:row>
      <xdr:rowOff>8706</xdr:rowOff>
    </xdr:from>
    <xdr:to>
      <xdr:col>1</xdr:col>
      <xdr:colOff>540917</xdr:colOff>
      <xdr:row>16</xdr:row>
      <xdr:rowOff>181297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375D7D7-A786-4BB4-9C00-80704D9C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48" y="2355031"/>
          <a:ext cx="1034994" cy="10044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77750</xdr:rowOff>
    </xdr:from>
    <xdr:to>
      <xdr:col>1</xdr:col>
      <xdr:colOff>753551</xdr:colOff>
      <xdr:row>94</xdr:row>
      <xdr:rowOff>193653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1793B79-E378-4E5E-9F6F-16B0B41EF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9051550"/>
          <a:ext cx="750376" cy="744553"/>
        </a:xfrm>
        <a:prstGeom prst="rect">
          <a:avLst/>
        </a:prstGeom>
      </xdr:spPr>
    </xdr:pic>
    <xdr:clientData/>
  </xdr:twoCellAnchor>
  <xdr:twoCellAnchor editAs="oneCell">
    <xdr:from>
      <xdr:col>0</xdr:col>
      <xdr:colOff>35703</xdr:colOff>
      <xdr:row>51</xdr:row>
      <xdr:rowOff>105890</xdr:rowOff>
    </xdr:from>
    <xdr:to>
      <xdr:col>0</xdr:col>
      <xdr:colOff>625781</xdr:colOff>
      <xdr:row>54</xdr:row>
      <xdr:rowOff>55143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845C28D-2BB4-46AF-AF53-7BA486A4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03" y="10694515"/>
          <a:ext cx="590078" cy="584253"/>
        </a:xfrm>
        <a:prstGeom prst="rect">
          <a:avLst/>
        </a:prstGeom>
      </xdr:spPr>
    </xdr:pic>
    <xdr:clientData/>
  </xdr:twoCellAnchor>
  <xdr:twoCellAnchor editAs="oneCell">
    <xdr:from>
      <xdr:col>6</xdr:col>
      <xdr:colOff>711200</xdr:colOff>
      <xdr:row>62</xdr:row>
      <xdr:rowOff>19883</xdr:rowOff>
    </xdr:from>
    <xdr:to>
      <xdr:col>9</xdr:col>
      <xdr:colOff>0</xdr:colOff>
      <xdr:row>70</xdr:row>
      <xdr:rowOff>199897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27106DA-5BA2-4216-810A-62F18184F3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32" t="19261" r="17774"/>
        <a:stretch/>
      </xdr:blipFill>
      <xdr:spPr>
        <a:xfrm>
          <a:off x="5597525" y="13126283"/>
          <a:ext cx="1450975" cy="1856414"/>
        </a:xfrm>
        <a:prstGeom prst="rect">
          <a:avLst/>
        </a:prstGeom>
      </xdr:spPr>
    </xdr:pic>
    <xdr:clientData/>
  </xdr:twoCellAnchor>
  <xdr:twoCellAnchor editAs="oneCell">
    <xdr:from>
      <xdr:col>4</xdr:col>
      <xdr:colOff>294487</xdr:colOff>
      <xdr:row>62</xdr:row>
      <xdr:rowOff>16998</xdr:rowOff>
    </xdr:from>
    <xdr:to>
      <xdr:col>6</xdr:col>
      <xdr:colOff>666750</xdr:colOff>
      <xdr:row>70</xdr:row>
      <xdr:rowOff>190422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045DFA2-B1EC-4C83-BC2C-015FAFEC6D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913" b="5927"/>
        <a:stretch/>
      </xdr:blipFill>
      <xdr:spPr>
        <a:xfrm>
          <a:off x="3399637" y="13123398"/>
          <a:ext cx="2153438" cy="184982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19052</xdr:colOff>
      <xdr:row>130</xdr:row>
      <xdr:rowOff>142876</xdr:rowOff>
    </xdr:from>
    <xdr:to>
      <xdr:col>8</xdr:col>
      <xdr:colOff>368300</xdr:colOff>
      <xdr:row>140</xdr:row>
      <xdr:rowOff>133630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531F235-271F-4F8D-AF48-5A806DC90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7" y="27289126"/>
          <a:ext cx="2082798" cy="208625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8</xdr:row>
      <xdr:rowOff>139700</xdr:rowOff>
    </xdr:from>
    <xdr:to>
      <xdr:col>7</xdr:col>
      <xdr:colOff>288394</xdr:colOff>
      <xdr:row>9</xdr:row>
      <xdr:rowOff>189800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4C956DA-26F7-47EE-A6E1-B017F010C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1644650"/>
          <a:ext cx="259819" cy="259650"/>
        </a:xfrm>
        <a:prstGeom prst="rect">
          <a:avLst/>
        </a:prstGeom>
      </xdr:spPr>
    </xdr:pic>
    <xdr:clientData/>
  </xdr:twoCellAnchor>
  <xdr:twoCellAnchor editAs="oneCell">
    <xdr:from>
      <xdr:col>3</xdr:col>
      <xdr:colOff>83325</xdr:colOff>
      <xdr:row>8</xdr:row>
      <xdr:rowOff>73632</xdr:rowOff>
    </xdr:from>
    <xdr:to>
      <xdr:col>3</xdr:col>
      <xdr:colOff>476250</xdr:colOff>
      <xdr:row>10</xdr:row>
      <xdr:rowOff>47713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765EB5B-3D38-4B3C-8640-899267D34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925" y="1578582"/>
          <a:ext cx="392925" cy="393181"/>
        </a:xfrm>
        <a:prstGeom prst="rect">
          <a:avLst/>
        </a:prstGeom>
      </xdr:spPr>
    </xdr:pic>
    <xdr:clientData/>
  </xdr:twoCellAnchor>
  <xdr:twoCellAnchor editAs="oneCell">
    <xdr:from>
      <xdr:col>11</xdr:col>
      <xdr:colOff>677825</xdr:colOff>
      <xdr:row>2</xdr:row>
      <xdr:rowOff>182525</xdr:rowOff>
    </xdr:from>
    <xdr:to>
      <xdr:col>12</xdr:col>
      <xdr:colOff>77557</xdr:colOff>
      <xdr:row>4</xdr:row>
      <xdr:rowOff>19900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D3B0A82-AB57-4731-AA2E-0329EB6D3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3175" y="601625"/>
          <a:ext cx="256982" cy="256475"/>
        </a:xfrm>
        <a:prstGeom prst="rect">
          <a:avLst/>
        </a:prstGeom>
      </xdr:spPr>
    </xdr:pic>
    <xdr:clientData/>
  </xdr:twoCellAnchor>
  <xdr:twoCellAnchor editAs="oneCell">
    <xdr:from>
      <xdr:col>12</xdr:col>
      <xdr:colOff>227750</xdr:colOff>
      <xdr:row>3</xdr:row>
      <xdr:rowOff>37250</xdr:rowOff>
    </xdr:from>
    <xdr:to>
      <xdr:col>12</xdr:col>
      <xdr:colOff>484225</xdr:colOff>
      <xdr:row>4</xdr:row>
      <xdr:rowOff>93700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3EB3257-A9C5-4C62-8796-5FCBB5A7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0350" y="665900"/>
          <a:ext cx="256475" cy="266000"/>
        </a:xfrm>
        <a:prstGeom prst="rect">
          <a:avLst/>
        </a:prstGeom>
      </xdr:spPr>
    </xdr:pic>
    <xdr:clientData/>
  </xdr:twoCellAnchor>
  <xdr:twoCellAnchor editAs="oneCell">
    <xdr:from>
      <xdr:col>5</xdr:col>
      <xdr:colOff>304725</xdr:colOff>
      <xdr:row>8</xdr:row>
      <xdr:rowOff>174550</xdr:rowOff>
    </xdr:from>
    <xdr:to>
      <xdr:col>5</xdr:col>
      <xdr:colOff>564375</xdr:colOff>
      <xdr:row>10</xdr:row>
      <xdr:rowOff>8750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BC86A65-457B-4E60-91F9-CF5F2323F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00" y="1679500"/>
          <a:ext cx="259650" cy="2533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140399</xdr:colOff>
      <xdr:row>7</xdr:row>
      <xdr:rowOff>104775</xdr:rowOff>
    </xdr:from>
    <xdr:to>
      <xdr:col>12</xdr:col>
      <xdr:colOff>892874</xdr:colOff>
      <xdr:row>11</xdr:row>
      <xdr:rowOff>19050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605A1AB-4E5F-4ECC-9FA8-D276D64E3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2999" y="1400175"/>
          <a:ext cx="752475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133349</xdr:colOff>
      <xdr:row>182</xdr:row>
      <xdr:rowOff>0</xdr:rowOff>
    </xdr:from>
    <xdr:to>
      <xdr:col>6</xdr:col>
      <xdr:colOff>161908</xdr:colOff>
      <xdr:row>186</xdr:row>
      <xdr:rowOff>155036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F13CDF-FF2C-4B1A-88B3-76E7C16622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2" r="27746" b="42692"/>
        <a:stretch/>
      </xdr:blipFill>
      <xdr:spPr>
        <a:xfrm>
          <a:off x="4200524" y="38300025"/>
          <a:ext cx="847709" cy="8789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</xdr:rowOff>
    </xdr:from>
    <xdr:to>
      <xdr:col>2</xdr:col>
      <xdr:colOff>122462</xdr:colOff>
      <xdr:row>4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19103D-44CB-4416-AB5C-E5FE7F39F7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351" t="12033" r="36412" b="35104"/>
        <a:stretch/>
      </xdr:blipFill>
      <xdr:spPr>
        <a:xfrm>
          <a:off x="0" y="6"/>
          <a:ext cx="1751237" cy="1038219"/>
        </a:xfrm>
        <a:prstGeom prst="rect">
          <a:avLst/>
        </a:prstGeom>
      </xdr:spPr>
    </xdr:pic>
    <xdr:clientData/>
  </xdr:twoCellAnchor>
  <xdr:twoCellAnchor editAs="oneCell">
    <xdr:from>
      <xdr:col>19</xdr:col>
      <xdr:colOff>152312</xdr:colOff>
      <xdr:row>53</xdr:row>
      <xdr:rowOff>104775</xdr:rowOff>
    </xdr:from>
    <xdr:to>
      <xdr:col>20</xdr:col>
      <xdr:colOff>647699</xdr:colOff>
      <xdr:row>60</xdr:row>
      <xdr:rowOff>38869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7646DC-FB43-45E7-82B6-1FBB95EE1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537" y="11112500"/>
          <a:ext cx="1193887" cy="1204094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49</xdr:row>
      <xdr:rowOff>0</xdr:rowOff>
    </xdr:from>
    <xdr:to>
      <xdr:col>20</xdr:col>
      <xdr:colOff>640574</xdr:colOff>
      <xdr:row>54</xdr:row>
      <xdr:rowOff>113832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619A9B-0E15-4CBE-A5C8-E1A86B7FF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2525" y="10172700"/>
          <a:ext cx="1218424" cy="1018707"/>
        </a:xfrm>
        <a:prstGeom prst="rect">
          <a:avLst/>
        </a:prstGeom>
      </xdr:spPr>
    </xdr:pic>
    <xdr:clientData/>
  </xdr:twoCellAnchor>
  <xdr:twoCellAnchor editAs="oneCell">
    <xdr:from>
      <xdr:col>14</xdr:col>
      <xdr:colOff>440494</xdr:colOff>
      <xdr:row>83</xdr:row>
      <xdr:rowOff>187326</xdr:rowOff>
    </xdr:from>
    <xdr:to>
      <xdr:col>16</xdr:col>
      <xdr:colOff>608389</xdr:colOff>
      <xdr:row>89</xdr:row>
      <xdr:rowOff>130176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8F3051-063A-4E8C-9B47-06210D9FF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6369" y="17484726"/>
          <a:ext cx="1634745" cy="1038225"/>
        </a:xfrm>
        <a:prstGeom prst="rect">
          <a:avLst/>
        </a:prstGeom>
      </xdr:spPr>
    </xdr:pic>
    <xdr:clientData/>
  </xdr:twoCellAnchor>
  <xdr:twoCellAnchor editAs="oneCell">
    <xdr:from>
      <xdr:col>16</xdr:col>
      <xdr:colOff>520702</xdr:colOff>
      <xdr:row>110</xdr:row>
      <xdr:rowOff>19050</xdr:rowOff>
    </xdr:from>
    <xdr:to>
      <xdr:col>19</xdr:col>
      <xdr:colOff>511175</xdr:colOff>
      <xdr:row>121</xdr:row>
      <xdr:rowOff>114579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4BC3AC-4FE5-4C2F-979F-E75F14B8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2" y="22974300"/>
          <a:ext cx="2082798" cy="208625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63</xdr:row>
      <xdr:rowOff>16644</xdr:rowOff>
    </xdr:from>
    <xdr:to>
      <xdr:col>4</xdr:col>
      <xdr:colOff>102001</xdr:colOff>
      <xdr:row>71</xdr:row>
      <xdr:rowOff>189203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D787B3-AFE6-4144-8C85-8F12A71FB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26" r="32096"/>
        <a:stretch/>
      </xdr:blipFill>
      <xdr:spPr>
        <a:xfrm>
          <a:off x="771525" y="13123044"/>
          <a:ext cx="2438801" cy="1848959"/>
        </a:xfrm>
        <a:prstGeom prst="rect">
          <a:avLst/>
        </a:prstGeom>
      </xdr:spPr>
    </xdr:pic>
    <xdr:clientData/>
  </xdr:twoCellAnchor>
  <xdr:twoCellAnchor editAs="oneCell">
    <xdr:from>
      <xdr:col>1</xdr:col>
      <xdr:colOff>65406</xdr:colOff>
      <xdr:row>113</xdr:row>
      <xdr:rowOff>63500</xdr:rowOff>
    </xdr:from>
    <xdr:to>
      <xdr:col>2</xdr:col>
      <xdr:colOff>733863</xdr:colOff>
      <xdr:row>118</xdr:row>
      <xdr:rowOff>139732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7C6B70-F3D3-4CC8-AE92-D5A9E164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831" y="23647400"/>
          <a:ext cx="1563807" cy="1123982"/>
        </a:xfrm>
        <a:prstGeom prst="rect">
          <a:avLst/>
        </a:prstGeom>
      </xdr:spPr>
    </xdr:pic>
    <xdr:clientData/>
  </xdr:twoCellAnchor>
  <xdr:twoCellAnchor editAs="oneCell">
    <xdr:from>
      <xdr:col>1</xdr:col>
      <xdr:colOff>41131</xdr:colOff>
      <xdr:row>118</xdr:row>
      <xdr:rowOff>63712</xdr:rowOff>
    </xdr:from>
    <xdr:to>
      <xdr:col>2</xdr:col>
      <xdr:colOff>721618</xdr:colOff>
      <xdr:row>123</xdr:row>
      <xdr:rowOff>159358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0A55C1-A9A9-4239-BBA8-073862F6D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556" y="24695362"/>
          <a:ext cx="1575837" cy="1143396"/>
        </a:xfrm>
        <a:prstGeom prst="rect">
          <a:avLst/>
        </a:prstGeom>
      </xdr:spPr>
    </xdr:pic>
    <xdr:clientData/>
  </xdr:twoCellAnchor>
  <xdr:twoCellAnchor editAs="oneCell">
    <xdr:from>
      <xdr:col>2</xdr:col>
      <xdr:colOff>771813</xdr:colOff>
      <xdr:row>118</xdr:row>
      <xdr:rowOff>38851</xdr:rowOff>
    </xdr:from>
    <xdr:to>
      <xdr:col>4</xdr:col>
      <xdr:colOff>713308</xdr:colOff>
      <xdr:row>123</xdr:row>
      <xdr:rowOff>170926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E025FBD-78DB-408D-8435-5AA3B2EAE0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177"/>
        <a:stretch/>
      </xdr:blipFill>
      <xdr:spPr>
        <a:xfrm>
          <a:off x="2400588" y="24670501"/>
          <a:ext cx="1417870" cy="1179825"/>
        </a:xfrm>
        <a:prstGeom prst="rect">
          <a:avLst/>
        </a:prstGeom>
      </xdr:spPr>
    </xdr:pic>
    <xdr:clientData/>
  </xdr:twoCellAnchor>
  <xdr:twoCellAnchor editAs="oneCell">
    <xdr:from>
      <xdr:col>4</xdr:col>
      <xdr:colOff>787870</xdr:colOff>
      <xdr:row>118</xdr:row>
      <xdr:rowOff>38100</xdr:rowOff>
    </xdr:from>
    <xdr:to>
      <xdr:col>6</xdr:col>
      <xdr:colOff>559871</xdr:colOff>
      <xdr:row>123</xdr:row>
      <xdr:rowOff>172135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62CA15-DCD8-41C9-A158-36B40C9EB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020" y="24669750"/>
          <a:ext cx="1553176" cy="1181785"/>
        </a:xfrm>
        <a:prstGeom prst="rect">
          <a:avLst/>
        </a:prstGeom>
      </xdr:spPr>
    </xdr:pic>
    <xdr:clientData/>
  </xdr:twoCellAnchor>
  <xdr:twoCellAnchor editAs="oneCell">
    <xdr:from>
      <xdr:col>4</xdr:col>
      <xdr:colOff>793478</xdr:colOff>
      <xdr:row>113</xdr:row>
      <xdr:rowOff>44480</xdr:rowOff>
    </xdr:from>
    <xdr:to>
      <xdr:col>6</xdr:col>
      <xdr:colOff>542927</xdr:colOff>
      <xdr:row>118</xdr:row>
      <xdr:rowOff>150331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A2630B7-3215-470C-B9F8-C4ED01AA10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6" r="12233" b="1186"/>
        <a:stretch/>
      </xdr:blipFill>
      <xdr:spPr>
        <a:xfrm>
          <a:off x="3898628" y="23628380"/>
          <a:ext cx="1530624" cy="1153601"/>
        </a:xfrm>
        <a:prstGeom prst="rect">
          <a:avLst/>
        </a:prstGeom>
      </xdr:spPr>
    </xdr:pic>
    <xdr:clientData/>
  </xdr:twoCellAnchor>
  <xdr:twoCellAnchor editAs="oneCell">
    <xdr:from>
      <xdr:col>2</xdr:col>
      <xdr:colOff>778119</xdr:colOff>
      <xdr:row>113</xdr:row>
      <xdr:rowOff>57416</xdr:rowOff>
    </xdr:from>
    <xdr:to>
      <xdr:col>4</xdr:col>
      <xdr:colOff>716951</xdr:colOff>
      <xdr:row>118</xdr:row>
      <xdr:rowOff>143020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598F771-7B87-4E6A-8AAC-ED805C709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894" y="23641316"/>
          <a:ext cx="1415207" cy="1133354"/>
        </a:xfrm>
        <a:prstGeom prst="rect">
          <a:avLst/>
        </a:prstGeom>
      </xdr:spPr>
    </xdr:pic>
    <xdr:clientData/>
  </xdr:twoCellAnchor>
  <xdr:twoCellAnchor editAs="oneCell">
    <xdr:from>
      <xdr:col>6</xdr:col>
      <xdr:colOff>598544</xdr:colOff>
      <xdr:row>113</xdr:row>
      <xdr:rowOff>38100</xdr:rowOff>
    </xdr:from>
    <xdr:to>
      <xdr:col>8</xdr:col>
      <xdr:colOff>391632</xdr:colOff>
      <xdr:row>123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DC7B1D3-2AC0-4DDF-90DC-B6C5D09AE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58"/>
        <a:stretch/>
      </xdr:blipFill>
      <xdr:spPr>
        <a:xfrm>
          <a:off x="5484869" y="23622000"/>
          <a:ext cx="1526638" cy="2238375"/>
        </a:xfrm>
        <a:prstGeom prst="rect">
          <a:avLst/>
        </a:prstGeom>
      </xdr:spPr>
    </xdr:pic>
    <xdr:clientData/>
  </xdr:twoCellAnchor>
  <xdr:twoCellAnchor editAs="oneCell">
    <xdr:from>
      <xdr:col>0</xdr:col>
      <xdr:colOff>239348</xdr:colOff>
      <xdr:row>12</xdr:row>
      <xdr:rowOff>11881</xdr:rowOff>
    </xdr:from>
    <xdr:to>
      <xdr:col>1</xdr:col>
      <xdr:colOff>544092</xdr:colOff>
      <xdr:row>16</xdr:row>
      <xdr:rowOff>190500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9B3086-A02A-4A03-A8A5-450F0026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48" y="2355031"/>
          <a:ext cx="1038169" cy="10168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77750</xdr:rowOff>
    </xdr:from>
    <xdr:to>
      <xdr:col>1</xdr:col>
      <xdr:colOff>750376</xdr:colOff>
      <xdr:row>95</xdr:row>
      <xdr:rowOff>98403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386190-8C8A-4D5C-839C-D3D1277A7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9051550"/>
          <a:ext cx="750376" cy="744553"/>
        </a:xfrm>
        <a:prstGeom prst="rect">
          <a:avLst/>
        </a:prstGeom>
      </xdr:spPr>
    </xdr:pic>
    <xdr:clientData/>
  </xdr:twoCellAnchor>
  <xdr:twoCellAnchor editAs="oneCell">
    <xdr:from>
      <xdr:col>0</xdr:col>
      <xdr:colOff>35703</xdr:colOff>
      <xdr:row>52</xdr:row>
      <xdr:rowOff>105890</xdr:rowOff>
    </xdr:from>
    <xdr:to>
      <xdr:col>0</xdr:col>
      <xdr:colOff>625781</xdr:colOff>
      <xdr:row>55</xdr:row>
      <xdr:rowOff>140868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F352A41-AF57-456E-B671-B2E02AD96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03" y="10904065"/>
          <a:ext cx="590078" cy="581078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63</xdr:row>
      <xdr:rowOff>19884</xdr:rowOff>
    </xdr:from>
    <xdr:to>
      <xdr:col>9</xdr:col>
      <xdr:colOff>0</xdr:colOff>
      <xdr:row>71</xdr:row>
      <xdr:rowOff>192276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32D2ED1-32E4-4FED-9882-0EF6CC82E3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32" t="19261" r="17774"/>
        <a:stretch/>
      </xdr:blipFill>
      <xdr:spPr>
        <a:xfrm>
          <a:off x="5600700" y="13126284"/>
          <a:ext cx="1447800" cy="1848792"/>
        </a:xfrm>
        <a:prstGeom prst="rect">
          <a:avLst/>
        </a:prstGeom>
      </xdr:spPr>
    </xdr:pic>
    <xdr:clientData/>
  </xdr:twoCellAnchor>
  <xdr:twoCellAnchor editAs="oneCell">
    <xdr:from>
      <xdr:col>4</xdr:col>
      <xdr:colOff>297662</xdr:colOff>
      <xdr:row>63</xdr:row>
      <xdr:rowOff>16998</xdr:rowOff>
    </xdr:from>
    <xdr:to>
      <xdr:col>6</xdr:col>
      <xdr:colOff>663575</xdr:colOff>
      <xdr:row>71</xdr:row>
      <xdr:rowOff>177800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0266FAE-19AD-4C63-8F4A-D5B35C607F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913" b="5927"/>
        <a:stretch/>
      </xdr:blipFill>
      <xdr:spPr>
        <a:xfrm>
          <a:off x="3402812" y="13123398"/>
          <a:ext cx="2147088" cy="184037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148</xdr:row>
      <xdr:rowOff>1677</xdr:rowOff>
    </xdr:from>
    <xdr:to>
      <xdr:col>4</xdr:col>
      <xdr:colOff>190500</xdr:colOff>
      <xdr:row>154</xdr:row>
      <xdr:rowOff>163517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6B5142-6CD3-46D4-B0C7-A61D1D608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0919827"/>
          <a:ext cx="2524125" cy="1415965"/>
        </a:xfrm>
        <a:prstGeom prst="rect">
          <a:avLst/>
        </a:prstGeom>
      </xdr:spPr>
    </xdr:pic>
    <xdr:clientData/>
  </xdr:twoCellAnchor>
  <xdr:twoCellAnchor editAs="oneCell">
    <xdr:from>
      <xdr:col>2</xdr:col>
      <xdr:colOff>388125</xdr:colOff>
      <xdr:row>155</xdr:row>
      <xdr:rowOff>64276</xdr:rowOff>
    </xdr:from>
    <xdr:to>
      <xdr:col>5</xdr:col>
      <xdr:colOff>817470</xdr:colOff>
      <xdr:row>162</xdr:row>
      <xdr:rowOff>97210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7793F4-2F29-46CE-96E2-A9C7F922C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0" y="32449276"/>
          <a:ext cx="2867745" cy="1499784"/>
        </a:xfrm>
        <a:prstGeom prst="rect">
          <a:avLst/>
        </a:prstGeom>
      </xdr:spPr>
    </xdr:pic>
    <xdr:clientData/>
  </xdr:twoCellAnchor>
  <xdr:twoCellAnchor editAs="oneCell">
    <xdr:from>
      <xdr:col>4</xdr:col>
      <xdr:colOff>373026</xdr:colOff>
      <xdr:row>147</xdr:row>
      <xdr:rowOff>188875</xdr:rowOff>
    </xdr:from>
    <xdr:to>
      <xdr:col>7</xdr:col>
      <xdr:colOff>388397</xdr:colOff>
      <xdr:row>154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6C70218-DACE-49DC-85E3-10207EF4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8176" y="30897475"/>
          <a:ext cx="2761746" cy="14494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256982</xdr:colOff>
      <xdr:row>4</xdr:row>
      <xdr:rowOff>46925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B7F1DD5-40F3-4884-92C2-43D7FA80C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628650"/>
          <a:ext cx="260157" cy="259650"/>
        </a:xfrm>
        <a:prstGeom prst="rect">
          <a:avLst/>
        </a:prstGeom>
      </xdr:spPr>
    </xdr:pic>
    <xdr:clientData/>
  </xdr:twoCellAnchor>
  <xdr:twoCellAnchor editAs="oneCell">
    <xdr:from>
      <xdr:col>12</xdr:col>
      <xdr:colOff>410350</xdr:colOff>
      <xdr:row>3</xdr:row>
      <xdr:rowOff>67450</xdr:rowOff>
    </xdr:from>
    <xdr:to>
      <xdr:col>12</xdr:col>
      <xdr:colOff>666825</xdr:colOff>
      <xdr:row>4</xdr:row>
      <xdr:rowOff>123900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1CA92BB-0F0B-405B-BDC9-7161681F3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950" y="696100"/>
          <a:ext cx="259650" cy="266000"/>
        </a:xfrm>
        <a:prstGeom prst="rect">
          <a:avLst/>
        </a:prstGeom>
      </xdr:spPr>
    </xdr:pic>
    <xdr:clientData/>
  </xdr:twoCellAnchor>
  <xdr:twoCellAnchor editAs="oneCell">
    <xdr:from>
      <xdr:col>5</xdr:col>
      <xdr:colOff>704000</xdr:colOff>
      <xdr:row>8</xdr:row>
      <xdr:rowOff>45225</xdr:rowOff>
    </xdr:from>
    <xdr:to>
      <xdr:col>6</xdr:col>
      <xdr:colOff>369850</xdr:colOff>
      <xdr:row>10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F08E546-A234-4E49-9475-0C9A36985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1175" y="1550175"/>
          <a:ext cx="485000" cy="48817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8</xdr:row>
      <xdr:rowOff>38099</xdr:rowOff>
    </xdr:from>
    <xdr:to>
      <xdr:col>3</xdr:col>
      <xdr:colOff>485775</xdr:colOff>
      <xdr:row>10</xdr:row>
      <xdr:rowOff>47331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23B575D-7A10-4779-982F-E69CDAE4F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1543049"/>
          <a:ext cx="428625" cy="428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133349</xdr:colOff>
      <xdr:row>182</xdr:row>
      <xdr:rowOff>0</xdr:rowOff>
    </xdr:from>
    <xdr:to>
      <xdr:col>6</xdr:col>
      <xdr:colOff>161908</xdr:colOff>
      <xdr:row>187</xdr:row>
      <xdr:rowOff>85186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11CF50-C565-42AF-85B6-3B7A5A2CA0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2" r="27746" b="42692"/>
        <a:stretch/>
      </xdr:blipFill>
      <xdr:spPr>
        <a:xfrm>
          <a:off x="4200524" y="38300025"/>
          <a:ext cx="850884" cy="9932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</xdr:rowOff>
    </xdr:from>
    <xdr:to>
      <xdr:col>2</xdr:col>
      <xdr:colOff>125637</xdr:colOff>
      <xdr:row>5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2CB893-1E4D-4A47-A999-37821BCC7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351" t="12033" r="36412" b="35104"/>
        <a:stretch/>
      </xdr:blipFill>
      <xdr:spPr>
        <a:xfrm>
          <a:off x="0" y="6"/>
          <a:ext cx="1754412" cy="1035044"/>
        </a:xfrm>
        <a:prstGeom prst="rect">
          <a:avLst/>
        </a:prstGeom>
      </xdr:spPr>
    </xdr:pic>
    <xdr:clientData/>
  </xdr:twoCellAnchor>
  <xdr:twoCellAnchor editAs="oneCell">
    <xdr:from>
      <xdr:col>19</xdr:col>
      <xdr:colOff>152312</xdr:colOff>
      <xdr:row>52</xdr:row>
      <xdr:rowOff>104775</xdr:rowOff>
    </xdr:from>
    <xdr:to>
      <xdr:col>20</xdr:col>
      <xdr:colOff>650874</xdr:colOff>
      <xdr:row>60</xdr:row>
      <xdr:rowOff>57919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641F8F-4449-4C5F-B997-A70B09794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537" y="11112500"/>
          <a:ext cx="1190712" cy="1404119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48</xdr:row>
      <xdr:rowOff>0</xdr:rowOff>
    </xdr:from>
    <xdr:to>
      <xdr:col>20</xdr:col>
      <xdr:colOff>637399</xdr:colOff>
      <xdr:row>54</xdr:row>
      <xdr:rowOff>75732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07B8DE-57F4-411C-A77F-2A711968F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2525" y="10172700"/>
          <a:ext cx="1218424" cy="1161582"/>
        </a:xfrm>
        <a:prstGeom prst="rect">
          <a:avLst/>
        </a:prstGeom>
      </xdr:spPr>
    </xdr:pic>
    <xdr:clientData/>
  </xdr:twoCellAnchor>
  <xdr:twoCellAnchor editAs="oneCell">
    <xdr:from>
      <xdr:col>14</xdr:col>
      <xdr:colOff>440494</xdr:colOff>
      <xdr:row>83</xdr:row>
      <xdr:rowOff>187326</xdr:rowOff>
    </xdr:from>
    <xdr:to>
      <xdr:col>16</xdr:col>
      <xdr:colOff>608389</xdr:colOff>
      <xdr:row>90</xdr:row>
      <xdr:rowOff>111126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9D98D1-13A1-42C2-AC12-AB1FD32C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6369" y="17484726"/>
          <a:ext cx="1634745" cy="1200150"/>
        </a:xfrm>
        <a:prstGeom prst="rect">
          <a:avLst/>
        </a:prstGeom>
      </xdr:spPr>
    </xdr:pic>
    <xdr:clientData/>
  </xdr:twoCellAnchor>
  <xdr:twoCellAnchor editAs="oneCell">
    <xdr:from>
      <xdr:col>16</xdr:col>
      <xdr:colOff>520702</xdr:colOff>
      <xdr:row>110</xdr:row>
      <xdr:rowOff>19050</xdr:rowOff>
    </xdr:from>
    <xdr:to>
      <xdr:col>19</xdr:col>
      <xdr:colOff>511175</xdr:colOff>
      <xdr:row>123</xdr:row>
      <xdr:rowOff>63779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C73331-316B-4404-820F-77FEF53C1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2" y="22974300"/>
          <a:ext cx="2082798" cy="240057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62</xdr:row>
      <xdr:rowOff>16644</xdr:rowOff>
    </xdr:from>
    <xdr:to>
      <xdr:col>4</xdr:col>
      <xdr:colOff>105176</xdr:colOff>
      <xdr:row>71</xdr:row>
      <xdr:rowOff>2395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2E9C46-1156-47C3-B70C-DD48CEA621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26" r="32096"/>
        <a:stretch/>
      </xdr:blipFill>
      <xdr:spPr>
        <a:xfrm>
          <a:off x="771525" y="13123044"/>
          <a:ext cx="2435626" cy="1871701"/>
        </a:xfrm>
        <a:prstGeom prst="rect">
          <a:avLst/>
        </a:prstGeom>
      </xdr:spPr>
    </xdr:pic>
    <xdr:clientData/>
  </xdr:twoCellAnchor>
  <xdr:twoCellAnchor editAs="oneCell">
    <xdr:from>
      <xdr:col>1</xdr:col>
      <xdr:colOff>59344</xdr:colOff>
      <xdr:row>114</xdr:row>
      <xdr:rowOff>28576</xdr:rowOff>
    </xdr:from>
    <xdr:to>
      <xdr:col>2</xdr:col>
      <xdr:colOff>730399</xdr:colOff>
      <xdr:row>119</xdr:row>
      <xdr:rowOff>6350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4A4C5C-4C86-416E-9CCC-C9BC05391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769" y="23822026"/>
          <a:ext cx="1569580" cy="102869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119</xdr:row>
      <xdr:rowOff>25612</xdr:rowOff>
    </xdr:from>
    <xdr:to>
      <xdr:col>2</xdr:col>
      <xdr:colOff>721474</xdr:colOff>
      <xdr:row>123</xdr:row>
      <xdr:rowOff>196850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5548480-2491-4710-A7AF-84B497F21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24866812"/>
          <a:ext cx="1578724" cy="1012613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119</xdr:row>
      <xdr:rowOff>752</xdr:rowOff>
    </xdr:from>
    <xdr:to>
      <xdr:col>4</xdr:col>
      <xdr:colOff>713597</xdr:colOff>
      <xdr:row>123</xdr:row>
      <xdr:rowOff>196851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2C1E5F-8845-4F6B-B43D-05A020C031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177"/>
        <a:stretch/>
      </xdr:blipFill>
      <xdr:spPr>
        <a:xfrm>
          <a:off x="2400300" y="24841952"/>
          <a:ext cx="1421622" cy="1037474"/>
        </a:xfrm>
        <a:prstGeom prst="rect">
          <a:avLst/>
        </a:prstGeom>
      </xdr:spPr>
    </xdr:pic>
    <xdr:clientData/>
  </xdr:twoCellAnchor>
  <xdr:twoCellAnchor editAs="oneCell">
    <xdr:from>
      <xdr:col>4</xdr:col>
      <xdr:colOff>791045</xdr:colOff>
      <xdr:row>119</xdr:row>
      <xdr:rowOff>0</xdr:rowOff>
    </xdr:from>
    <xdr:to>
      <xdr:col>6</xdr:col>
      <xdr:colOff>563046</xdr:colOff>
      <xdr:row>123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7F50A3-3D7F-4CBB-988A-28C956445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195" y="24812625"/>
          <a:ext cx="1553176" cy="1038225"/>
        </a:xfrm>
        <a:prstGeom prst="rect">
          <a:avLst/>
        </a:prstGeom>
      </xdr:spPr>
    </xdr:pic>
    <xdr:clientData/>
  </xdr:twoCellAnchor>
  <xdr:twoCellAnchor editAs="oneCell">
    <xdr:from>
      <xdr:col>4</xdr:col>
      <xdr:colOff>790592</xdr:colOff>
      <xdr:row>114</xdr:row>
      <xdr:rowOff>9700</xdr:rowOff>
    </xdr:from>
    <xdr:to>
      <xdr:col>6</xdr:col>
      <xdr:colOff>545813</xdr:colOff>
      <xdr:row>118</xdr:row>
      <xdr:rowOff>177800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ABF598-AF45-4727-9260-998B610E4F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6" r="12233" b="1186"/>
        <a:stretch/>
      </xdr:blipFill>
      <xdr:spPr>
        <a:xfrm>
          <a:off x="3895742" y="23803150"/>
          <a:ext cx="1533221" cy="1009475"/>
        </a:xfrm>
        <a:prstGeom prst="rect">
          <a:avLst/>
        </a:prstGeom>
      </xdr:spPr>
    </xdr:pic>
    <xdr:clientData/>
  </xdr:twoCellAnchor>
  <xdr:twoCellAnchor editAs="oneCell">
    <xdr:from>
      <xdr:col>2</xdr:col>
      <xdr:colOff>777975</xdr:colOff>
      <xdr:row>114</xdr:row>
      <xdr:rowOff>19460</xdr:rowOff>
    </xdr:from>
    <xdr:to>
      <xdr:col>4</xdr:col>
      <xdr:colOff>717095</xdr:colOff>
      <xdr:row>118</xdr:row>
      <xdr:rowOff>196850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B9BB5B-67C3-4627-9D43-7B1BD4154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750" y="23812910"/>
          <a:ext cx="1412320" cy="1018765"/>
        </a:xfrm>
        <a:prstGeom prst="rect">
          <a:avLst/>
        </a:prstGeom>
      </xdr:spPr>
    </xdr:pic>
    <xdr:clientData/>
  </xdr:twoCellAnchor>
  <xdr:twoCellAnchor editAs="oneCell">
    <xdr:from>
      <xdr:col>6</xdr:col>
      <xdr:colOff>598544</xdr:colOff>
      <xdr:row>114</xdr:row>
      <xdr:rowOff>0</xdr:rowOff>
    </xdr:from>
    <xdr:to>
      <xdr:col>8</xdr:col>
      <xdr:colOff>391632</xdr:colOff>
      <xdr:row>123</xdr:row>
      <xdr:rowOff>200025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A794A6-1DA2-4A9D-8AF1-7069164550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758"/>
        <a:stretch/>
      </xdr:blipFill>
      <xdr:spPr>
        <a:xfrm>
          <a:off x="5484869" y="23764875"/>
          <a:ext cx="1526638" cy="2085975"/>
        </a:xfrm>
        <a:prstGeom prst="rect">
          <a:avLst/>
        </a:prstGeom>
      </xdr:spPr>
    </xdr:pic>
    <xdr:clientData/>
  </xdr:twoCellAnchor>
  <xdr:twoCellAnchor editAs="oneCell">
    <xdr:from>
      <xdr:col>0</xdr:col>
      <xdr:colOff>236173</xdr:colOff>
      <xdr:row>12</xdr:row>
      <xdr:rowOff>8706</xdr:rowOff>
    </xdr:from>
    <xdr:to>
      <xdr:col>1</xdr:col>
      <xdr:colOff>544092</xdr:colOff>
      <xdr:row>16</xdr:row>
      <xdr:rowOff>196850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7955580-F1A8-4FAC-AC78-40D096FA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173" y="2351856"/>
          <a:ext cx="1038169" cy="10295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77750</xdr:rowOff>
    </xdr:from>
    <xdr:to>
      <xdr:col>1</xdr:col>
      <xdr:colOff>753551</xdr:colOff>
      <xdr:row>94</xdr:row>
      <xdr:rowOff>177800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A0C978-F1EF-43AC-A5DB-B723DADB7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9051550"/>
          <a:ext cx="750376" cy="731875"/>
        </a:xfrm>
        <a:prstGeom prst="rect">
          <a:avLst/>
        </a:prstGeom>
      </xdr:spPr>
    </xdr:pic>
    <xdr:clientData/>
  </xdr:twoCellAnchor>
  <xdr:twoCellAnchor editAs="oneCell">
    <xdr:from>
      <xdr:col>0</xdr:col>
      <xdr:colOff>35703</xdr:colOff>
      <xdr:row>51</xdr:row>
      <xdr:rowOff>105890</xdr:rowOff>
    </xdr:from>
    <xdr:to>
      <xdr:col>0</xdr:col>
      <xdr:colOff>625781</xdr:colOff>
      <xdr:row>55</xdr:row>
      <xdr:rowOff>45618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3EA72EA-72B1-45E0-A2C7-9506F19A1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03" y="10904065"/>
          <a:ext cx="590078" cy="669978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62</xdr:row>
      <xdr:rowOff>19884</xdr:rowOff>
    </xdr:from>
    <xdr:to>
      <xdr:col>9</xdr:col>
      <xdr:colOff>0</xdr:colOff>
      <xdr:row>71</xdr:row>
      <xdr:rowOff>8663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76A618E-6006-4420-86A1-E9D6EA91B8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32" t="19261" r="17774"/>
        <a:stretch/>
      </xdr:blipFill>
      <xdr:spPr>
        <a:xfrm>
          <a:off x="5600700" y="13126284"/>
          <a:ext cx="1447800" cy="1871554"/>
        </a:xfrm>
        <a:prstGeom prst="rect">
          <a:avLst/>
        </a:prstGeom>
      </xdr:spPr>
    </xdr:pic>
    <xdr:clientData/>
  </xdr:twoCellAnchor>
  <xdr:twoCellAnchor editAs="oneCell">
    <xdr:from>
      <xdr:col>4</xdr:col>
      <xdr:colOff>297662</xdr:colOff>
      <xdr:row>62</xdr:row>
      <xdr:rowOff>16998</xdr:rowOff>
    </xdr:from>
    <xdr:to>
      <xdr:col>6</xdr:col>
      <xdr:colOff>666750</xdr:colOff>
      <xdr:row>71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786841-BF01-40A3-892C-D55E8BC285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913" b="5927"/>
        <a:stretch/>
      </xdr:blipFill>
      <xdr:spPr>
        <a:xfrm>
          <a:off x="3402812" y="13123398"/>
          <a:ext cx="2150263" cy="1868952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156</xdr:row>
      <xdr:rowOff>38100</xdr:rowOff>
    </xdr:from>
    <xdr:to>
      <xdr:col>3</xdr:col>
      <xdr:colOff>225680</xdr:colOff>
      <xdr:row>164</xdr:row>
      <xdr:rowOff>180975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C7008E8-590E-48E0-94A1-59D98B10C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2604075"/>
          <a:ext cx="2425955" cy="1816100"/>
        </a:xfrm>
        <a:prstGeom prst="rect">
          <a:avLst/>
        </a:prstGeom>
      </xdr:spPr>
    </xdr:pic>
    <xdr:clientData/>
  </xdr:twoCellAnchor>
  <xdr:twoCellAnchor editAs="oneCell">
    <xdr:from>
      <xdr:col>3</xdr:col>
      <xdr:colOff>292875</xdr:colOff>
      <xdr:row>156</xdr:row>
      <xdr:rowOff>57150</xdr:rowOff>
    </xdr:from>
    <xdr:to>
      <xdr:col>6</xdr:col>
      <xdr:colOff>311910</xdr:colOff>
      <xdr:row>164</xdr:row>
      <xdr:rowOff>171272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20FDEF6-770C-466F-B95A-587B3C75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475" y="32623125"/>
          <a:ext cx="2393935" cy="1790522"/>
        </a:xfrm>
        <a:prstGeom prst="rect">
          <a:avLst/>
        </a:prstGeom>
      </xdr:spPr>
    </xdr:pic>
    <xdr:clientData/>
  </xdr:twoCellAnchor>
  <xdr:twoCellAnchor editAs="oneCell">
    <xdr:from>
      <xdr:col>6</xdr:col>
      <xdr:colOff>330200</xdr:colOff>
      <xdr:row>156</xdr:row>
      <xdr:rowOff>47177</xdr:rowOff>
    </xdr:from>
    <xdr:to>
      <xdr:col>8</xdr:col>
      <xdr:colOff>400050</xdr:colOff>
      <xdr:row>164</xdr:row>
      <xdr:rowOff>177800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654FEFF-7D49-4676-8402-58BBEC9DE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6525" y="32613152"/>
          <a:ext cx="1803400" cy="1810198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361951</xdr:colOff>
      <xdr:row>148</xdr:row>
      <xdr:rowOff>28269</xdr:rowOff>
    </xdr:from>
    <xdr:to>
      <xdr:col>6</xdr:col>
      <xdr:colOff>769423</xdr:colOff>
      <xdr:row>155</xdr:row>
      <xdr:rowOff>203199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B139CB8-5151-4F3F-9F79-565ADB0A9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1" y="30917844"/>
          <a:ext cx="2191822" cy="1638605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302401</xdr:colOff>
      <xdr:row>148</xdr:row>
      <xdr:rowOff>24322</xdr:rowOff>
    </xdr:from>
    <xdr:to>
      <xdr:col>4</xdr:col>
      <xdr:colOff>323851</xdr:colOff>
      <xdr:row>155</xdr:row>
      <xdr:rowOff>190500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06291C5-2C01-4D5E-B4C3-15AF1BCE0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1" y="30913897"/>
          <a:ext cx="3126600" cy="1633028"/>
        </a:xfrm>
        <a:prstGeom prst="rect">
          <a:avLst/>
        </a:prstGeom>
      </xdr:spPr>
    </xdr:pic>
    <xdr:clientData/>
  </xdr:twoCellAnchor>
  <xdr:twoCellAnchor editAs="oneCell">
    <xdr:from>
      <xdr:col>5</xdr:col>
      <xdr:colOff>507999</xdr:colOff>
      <xdr:row>8</xdr:row>
      <xdr:rowOff>47625</xdr:rowOff>
    </xdr:from>
    <xdr:to>
      <xdr:col>6</xdr:col>
      <xdr:colOff>69849</xdr:colOff>
      <xdr:row>10</xdr:row>
      <xdr:rowOff>8785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B2A5988-66A1-436E-9C6A-0700EF2EE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5174" y="1552575"/>
          <a:ext cx="377825" cy="383435"/>
        </a:xfrm>
        <a:prstGeom prst="rect">
          <a:avLst/>
        </a:prstGeom>
      </xdr:spPr>
    </xdr:pic>
    <xdr:clientData/>
  </xdr:twoCellAnchor>
  <xdr:twoCellAnchor editAs="oneCell">
    <xdr:from>
      <xdr:col>7</xdr:col>
      <xdr:colOff>235724</xdr:colOff>
      <xdr:row>8</xdr:row>
      <xdr:rowOff>58000</xdr:rowOff>
    </xdr:from>
    <xdr:to>
      <xdr:col>7</xdr:col>
      <xdr:colOff>571499</xdr:colOff>
      <xdr:row>9</xdr:row>
      <xdr:rowOff>190575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B87BE95-92D6-4FB4-AB12-F169DF9B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4074" y="1562950"/>
          <a:ext cx="335775" cy="342125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8</xdr:row>
      <xdr:rowOff>50799</xdr:rowOff>
    </xdr:from>
    <xdr:to>
      <xdr:col>4</xdr:col>
      <xdr:colOff>34925</xdr:colOff>
      <xdr:row>10</xdr:row>
      <xdr:rowOff>56856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2B1C29E-9879-415B-A339-BFE0737E3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5" y="1555749"/>
          <a:ext cx="425450" cy="425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AD55-9178-436B-B7A7-409D29506427}">
  <dimension ref="A1:U203"/>
  <sheetViews>
    <sheetView tabSelected="1" workbookViewId="0">
      <selection activeCell="K10" sqref="K10"/>
    </sheetView>
  </sheetViews>
  <sheetFormatPr defaultColWidth="8.7265625" defaultRowHeight="14" x14ac:dyDescent="0.3"/>
  <cols>
    <col min="1" max="1" width="10.453125" style="6" customWidth="1"/>
    <col min="2" max="2" width="12.81640625" style="6" customWidth="1"/>
    <col min="3" max="3" width="12.7265625" style="6" customWidth="1"/>
    <col min="4" max="4" width="8.453125" style="6" customWidth="1"/>
    <col min="5" max="5" width="13.7265625" style="6" customWidth="1"/>
    <col min="6" max="6" width="11.7265625" style="6" customWidth="1"/>
    <col min="7" max="7" width="13.7265625" style="6" customWidth="1"/>
    <col min="8" max="8" width="11" style="6" customWidth="1"/>
    <col min="9" max="9" width="6.1796875" style="6" customWidth="1"/>
    <col min="10" max="10" width="8.7265625" style="6"/>
    <col min="11" max="11" width="12.26953125" style="6" customWidth="1"/>
    <col min="12" max="12" width="12.26953125" style="7" customWidth="1"/>
    <col min="13" max="13" width="39.1796875" style="6" customWidth="1"/>
    <col min="14" max="14" width="8.7265625" style="6"/>
    <col min="15" max="16" width="10.453125" style="6" bestFit="1" customWidth="1"/>
    <col min="17" max="17" width="12.54296875" style="6" customWidth="1"/>
    <col min="18" max="19" width="8.7265625" style="6"/>
    <col min="20" max="20" width="9.90625" style="6" bestFit="1" customWidth="1"/>
    <col min="21" max="21" width="9.81640625" style="6" bestFit="1" customWidth="1"/>
    <col min="22" max="16384" width="8.7265625" style="6"/>
  </cols>
  <sheetData>
    <row r="1" spans="1:20" ht="16.5" customHeight="1" x14ac:dyDescent="0.35">
      <c r="A1" s="2"/>
      <c r="B1" s="2"/>
      <c r="C1" s="2"/>
      <c r="D1" s="3"/>
      <c r="E1" s="4"/>
      <c r="F1" s="4"/>
      <c r="G1" s="5"/>
      <c r="H1" s="5"/>
    </row>
    <row r="2" spans="1:20" ht="16.5" customHeight="1" x14ac:dyDescent="0.35">
      <c r="A2" s="3"/>
      <c r="B2" s="3"/>
      <c r="C2" s="3"/>
      <c r="D2" s="3"/>
      <c r="E2" s="4"/>
      <c r="F2" s="4"/>
      <c r="G2" s="5"/>
      <c r="H2" s="5"/>
    </row>
    <row r="3" spans="1:20" ht="16.5" customHeight="1" x14ac:dyDescent="0.35">
      <c r="A3" s="3"/>
      <c r="B3" s="3"/>
      <c r="C3" s="3"/>
      <c r="D3" s="3"/>
      <c r="E3" s="4"/>
      <c r="F3" s="4"/>
      <c r="H3" s="8" t="s">
        <v>4</v>
      </c>
    </row>
    <row r="4" spans="1:20" ht="16.5" customHeight="1" x14ac:dyDescent="0.35">
      <c r="A4" s="3"/>
      <c r="B4" s="3"/>
      <c r="C4" s="3"/>
      <c r="D4" s="3"/>
      <c r="E4" s="4"/>
      <c r="H4" s="149" t="s">
        <v>98</v>
      </c>
    </row>
    <row r="5" spans="1:20" ht="16.5" customHeight="1" x14ac:dyDescent="0.35">
      <c r="A5" s="3"/>
      <c r="B5" s="3"/>
      <c r="C5" s="3"/>
      <c r="D5" s="3"/>
      <c r="E5" s="4"/>
    </row>
    <row r="6" spans="1:20" ht="16.5" customHeight="1" x14ac:dyDescent="0.35">
      <c r="A6" s="9" t="s">
        <v>5</v>
      </c>
      <c r="B6" s="3"/>
      <c r="C6" s="3"/>
      <c r="D6" s="3"/>
      <c r="E6" s="4"/>
      <c r="F6" s="4"/>
    </row>
    <row r="7" spans="1:20" ht="3" customHeight="1" x14ac:dyDescent="0.35">
      <c r="A7" s="9"/>
      <c r="B7" s="3"/>
      <c r="C7" s="3"/>
      <c r="D7" s="3"/>
      <c r="E7" s="4"/>
      <c r="F7" s="4"/>
    </row>
    <row r="8" spans="1:20" ht="16.5" customHeight="1" x14ac:dyDescent="0.35">
      <c r="A8" s="10" t="s">
        <v>6</v>
      </c>
      <c r="B8" s="11"/>
      <c r="C8" s="11"/>
      <c r="D8" s="11"/>
      <c r="E8" s="11"/>
      <c r="F8" s="11"/>
      <c r="G8" s="11"/>
      <c r="H8" s="11"/>
      <c r="I8" s="12"/>
      <c r="J8" s="13"/>
    </row>
    <row r="9" spans="1:20" ht="16.5" customHeight="1" x14ac:dyDescent="0.3">
      <c r="A9" s="14" t="s">
        <v>7</v>
      </c>
      <c r="B9" s="15"/>
      <c r="C9" s="15"/>
      <c r="E9" s="16"/>
      <c r="F9" s="16"/>
      <c r="G9" s="17"/>
      <c r="H9" s="17"/>
      <c r="J9" s="13"/>
      <c r="N9" s="13"/>
    </row>
    <row r="10" spans="1:20" ht="16.5" customHeight="1" x14ac:dyDescent="0.45">
      <c r="A10" s="175" t="s">
        <v>97</v>
      </c>
      <c r="B10" s="15"/>
      <c r="C10" s="15"/>
      <c r="E10" s="16"/>
      <c r="F10" s="16"/>
      <c r="G10" s="17"/>
      <c r="H10" s="17"/>
      <c r="J10" s="13"/>
      <c r="M10" s="18"/>
      <c r="N10" s="13"/>
    </row>
    <row r="11" spans="1:20" ht="16.5" customHeight="1" x14ac:dyDescent="0.3">
      <c r="A11" s="169" t="s">
        <v>218</v>
      </c>
      <c r="B11" s="170"/>
      <c r="C11" s="170"/>
      <c r="D11" s="171"/>
      <c r="E11" s="172"/>
      <c r="F11" s="172"/>
      <c r="G11" s="173"/>
      <c r="H11" s="173"/>
      <c r="I11" s="171"/>
      <c r="J11" s="13"/>
      <c r="N11" s="13"/>
    </row>
    <row r="12" spans="1:20" ht="16.5" customHeight="1" x14ac:dyDescent="0.3">
      <c r="A12" s="14"/>
      <c r="B12" s="15"/>
      <c r="C12" s="15"/>
      <c r="E12" s="16"/>
      <c r="F12" s="16"/>
      <c r="G12" s="17"/>
      <c r="H12" s="17"/>
      <c r="J12" s="13"/>
      <c r="N12" s="13"/>
    </row>
    <row r="13" spans="1:20" ht="16.5" customHeight="1" x14ac:dyDescent="0.3">
      <c r="A13" s="14"/>
      <c r="B13" s="15"/>
      <c r="C13" s="15"/>
      <c r="E13" s="16"/>
      <c r="F13" s="16"/>
      <c r="G13" s="17"/>
      <c r="H13" s="17"/>
      <c r="I13" s="15"/>
      <c r="J13" s="13"/>
      <c r="N13" s="13"/>
    </row>
    <row r="14" spans="1:20" ht="16.5" customHeight="1" x14ac:dyDescent="0.3">
      <c r="C14" s="19" t="s">
        <v>99</v>
      </c>
      <c r="E14" s="16"/>
      <c r="F14" s="16"/>
      <c r="G14" s="17"/>
      <c r="H14" s="17"/>
      <c r="J14" s="13"/>
    </row>
    <row r="15" spans="1:20" ht="16.5" customHeight="1" x14ac:dyDescent="0.35">
      <c r="B15" s="13"/>
      <c r="C15" s="19" t="s">
        <v>100</v>
      </c>
      <c r="E15" s="16"/>
      <c r="F15" s="16"/>
      <c r="G15" s="17"/>
      <c r="H15" s="17"/>
      <c r="J15" s="13"/>
      <c r="L15" s="6"/>
      <c r="M15" s="20"/>
      <c r="N15" s="20"/>
      <c r="O15" s="20"/>
      <c r="P15" s="20"/>
      <c r="Q15" s="20"/>
      <c r="R15" s="20"/>
      <c r="S15" s="20"/>
      <c r="T15" s="20"/>
    </row>
    <row r="16" spans="1:20" ht="16.5" customHeight="1" x14ac:dyDescent="0.3">
      <c r="A16" s="13"/>
      <c r="B16" s="13"/>
      <c r="C16" s="19" t="s">
        <v>101</v>
      </c>
      <c r="E16" s="16"/>
      <c r="F16" s="16"/>
      <c r="G16" s="17"/>
      <c r="H16" s="17"/>
      <c r="J16" s="13"/>
      <c r="N16" s="21"/>
      <c r="O16" s="22"/>
      <c r="Q16" s="22"/>
    </row>
    <row r="17" spans="1:20" ht="16.5" customHeight="1" x14ac:dyDescent="0.35">
      <c r="C17" s="19" t="s">
        <v>102</v>
      </c>
      <c r="E17" s="16"/>
      <c r="F17" s="16"/>
      <c r="G17" s="17"/>
      <c r="H17" s="17"/>
      <c r="J17" s="13"/>
      <c r="L17" s="6"/>
      <c r="M17"/>
      <c r="N17"/>
      <c r="O17"/>
      <c r="P17"/>
      <c r="Q17"/>
      <c r="R17"/>
      <c r="S17"/>
      <c r="T17"/>
    </row>
    <row r="18" spans="1:20" ht="16.5" customHeight="1" x14ac:dyDescent="0.35">
      <c r="A18" s="176" t="s">
        <v>8</v>
      </c>
      <c r="B18" s="177"/>
      <c r="C18" s="19" t="s">
        <v>103</v>
      </c>
      <c r="E18" s="16"/>
      <c r="F18" s="16"/>
      <c r="G18" s="17"/>
      <c r="H18" s="17"/>
      <c r="J18" s="13"/>
      <c r="L18" s="23"/>
      <c r="M18" s="24"/>
      <c r="N18" s="24"/>
      <c r="O18" s="24"/>
      <c r="P18" s="24"/>
      <c r="Q18" s="24"/>
      <c r="R18" s="24"/>
      <c r="S18" s="24"/>
      <c r="T18" s="24"/>
    </row>
    <row r="19" spans="1:20" ht="16.5" customHeight="1" x14ac:dyDescent="0.35">
      <c r="A19" s="25" t="s">
        <v>9</v>
      </c>
      <c r="B19" s="26"/>
      <c r="C19" s="6" t="s">
        <v>105</v>
      </c>
      <c r="E19" s="16"/>
      <c r="F19" s="16"/>
      <c r="G19" s="17"/>
      <c r="H19" s="17"/>
      <c r="J19" s="13"/>
      <c r="L19" s="6"/>
      <c r="M19"/>
      <c r="N19"/>
      <c r="O19"/>
      <c r="P19"/>
      <c r="Q19"/>
      <c r="R19"/>
      <c r="S19"/>
      <c r="T19"/>
    </row>
    <row r="20" spans="1:20" ht="16.5" customHeight="1" x14ac:dyDescent="0.35">
      <c r="A20" s="150"/>
      <c r="B20" s="151"/>
      <c r="C20" s="19"/>
      <c r="D20" s="6" t="s">
        <v>106</v>
      </c>
      <c r="E20" s="16"/>
      <c r="F20" s="16"/>
      <c r="G20" s="17"/>
      <c r="H20" s="17"/>
      <c r="J20" s="13"/>
      <c r="L20" s="6"/>
      <c r="M20"/>
      <c r="N20"/>
      <c r="O20"/>
      <c r="P20"/>
      <c r="Q20"/>
      <c r="R20"/>
      <c r="S20"/>
      <c r="T20"/>
    </row>
    <row r="21" spans="1:20" ht="16.5" customHeight="1" x14ac:dyDescent="0.3">
      <c r="A21" s="13"/>
      <c r="B21" s="13"/>
      <c r="C21" s="19" t="s">
        <v>104</v>
      </c>
      <c r="F21" s="16"/>
      <c r="G21" s="17"/>
      <c r="H21" s="17"/>
      <c r="J21" s="13"/>
      <c r="N21" s="21"/>
      <c r="O21" s="22"/>
      <c r="Q21" s="22"/>
    </row>
    <row r="22" spans="1:20" ht="16.5" customHeight="1" x14ac:dyDescent="0.3">
      <c r="A22" s="13"/>
      <c r="B22" s="13"/>
      <c r="C22" s="19" t="s">
        <v>10</v>
      </c>
      <c r="F22" s="16"/>
      <c r="G22" s="17"/>
      <c r="H22" s="17"/>
      <c r="J22" s="13"/>
      <c r="N22" s="21"/>
      <c r="O22" s="22"/>
      <c r="Q22" s="22"/>
    </row>
    <row r="23" spans="1:20" ht="16.5" customHeight="1" x14ac:dyDescent="0.3">
      <c r="A23" s="13"/>
      <c r="B23" s="13"/>
      <c r="F23" s="16"/>
      <c r="G23" s="17"/>
      <c r="H23" s="17"/>
      <c r="J23" s="13"/>
      <c r="N23" s="21"/>
      <c r="O23" s="22"/>
      <c r="Q23" s="22"/>
    </row>
    <row r="24" spans="1:20" ht="16.5" customHeight="1" x14ac:dyDescent="0.35">
      <c r="A24" s="27" t="s">
        <v>107</v>
      </c>
      <c r="B24" s="20"/>
      <c r="C24" s="20"/>
      <c r="E24" s="16"/>
      <c r="F24" s="16"/>
      <c r="G24" s="17"/>
      <c r="H24" s="17"/>
      <c r="J24" s="13"/>
      <c r="N24" s="21"/>
      <c r="O24" s="22"/>
      <c r="Q24" s="22"/>
    </row>
    <row r="25" spans="1:20" ht="16.5" customHeight="1" x14ac:dyDescent="0.3">
      <c r="A25" s="13"/>
      <c r="B25" s="13"/>
      <c r="E25" s="16"/>
      <c r="F25" s="16"/>
      <c r="G25" s="17"/>
      <c r="H25" s="17"/>
      <c r="J25" s="13"/>
      <c r="N25" s="21"/>
      <c r="O25" s="13"/>
    </row>
    <row r="26" spans="1:20" ht="16.5" customHeight="1" x14ac:dyDescent="0.45">
      <c r="A26" s="28" t="s">
        <v>178</v>
      </c>
      <c r="J26" s="13"/>
      <c r="N26" s="21"/>
      <c r="O26" s="29" t="s">
        <v>11</v>
      </c>
    </row>
    <row r="27" spans="1:20" ht="16.5" customHeight="1" x14ac:dyDescent="0.3">
      <c r="A27" s="28" t="s">
        <v>212</v>
      </c>
      <c r="J27" s="13"/>
      <c r="N27" s="21"/>
      <c r="O27" s="13"/>
    </row>
    <row r="28" spans="1:20" ht="16.5" customHeight="1" x14ac:dyDescent="0.3">
      <c r="A28" s="30" t="s">
        <v>213</v>
      </c>
      <c r="J28" s="13"/>
      <c r="N28" s="21"/>
      <c r="O28" s="13"/>
    </row>
    <row r="29" spans="1:20" ht="16.5" customHeight="1" thickBot="1" x14ac:dyDescent="0.35">
      <c r="J29" s="13"/>
      <c r="K29" s="31" t="s">
        <v>109</v>
      </c>
      <c r="L29" s="31"/>
      <c r="M29" s="31"/>
      <c r="N29" s="21"/>
      <c r="O29" s="13"/>
    </row>
    <row r="30" spans="1:20" ht="16.5" customHeight="1" x14ac:dyDescent="0.3">
      <c r="C30" s="178" t="s">
        <v>108</v>
      </c>
      <c r="D30" s="179"/>
      <c r="E30" s="180"/>
      <c r="J30" s="13"/>
      <c r="K30" s="32" t="s">
        <v>13</v>
      </c>
      <c r="L30" s="32">
        <v>15</v>
      </c>
      <c r="M30" s="6" t="s">
        <v>110</v>
      </c>
      <c r="N30" s="21"/>
      <c r="O30" s="13"/>
    </row>
    <row r="31" spans="1:20" ht="16.5" customHeight="1" x14ac:dyDescent="0.35">
      <c r="C31" s="33">
        <f>+L173</f>
        <v>54525.120000000003</v>
      </c>
      <c r="D31" s="34" t="s">
        <v>14</v>
      </c>
      <c r="E31" s="35"/>
      <c r="J31" s="13"/>
      <c r="N31" s="21"/>
      <c r="O31" s="13"/>
      <c r="R31" s="36"/>
    </row>
    <row r="32" spans="1:20" ht="16.5" customHeight="1" thickBot="1" x14ac:dyDescent="0.4">
      <c r="B32" s="20"/>
      <c r="C32" s="37">
        <f>+L174</f>
        <v>3635.0080000000003</v>
      </c>
      <c r="D32" s="38" t="s">
        <v>15</v>
      </c>
      <c r="E32" s="39"/>
      <c r="F32" s="20"/>
      <c r="G32" s="20"/>
      <c r="H32" s="20"/>
      <c r="I32" s="20"/>
      <c r="J32" s="13"/>
      <c r="N32" s="21"/>
      <c r="O32" s="13"/>
      <c r="R32" s="36"/>
    </row>
    <row r="33" spans="1:20" ht="16.5" customHeight="1" x14ac:dyDescent="0.35">
      <c r="A33" s="40"/>
      <c r="B33" s="41"/>
      <c r="C33" s="42"/>
      <c r="D33" s="41"/>
      <c r="E33" s="40"/>
      <c r="F33" s="40"/>
      <c r="G33" s="43"/>
      <c r="H33" s="43"/>
      <c r="I33" s="43"/>
      <c r="N33" s="13"/>
    </row>
    <row r="34" spans="1:20" ht="16.5" customHeight="1" x14ac:dyDescent="0.35">
      <c r="F34" s="44"/>
      <c r="G34" s="27"/>
      <c r="H34" s="45"/>
      <c r="I34" s="45"/>
      <c r="J34" s="13"/>
      <c r="K34" s="7"/>
      <c r="M34" s="3"/>
      <c r="N34" s="15"/>
      <c r="Q34" s="44"/>
      <c r="S34" s="46"/>
    </row>
    <row r="35" spans="1:20" ht="16.5" customHeight="1" x14ac:dyDescent="0.35">
      <c r="B35" s="47" t="s">
        <v>16</v>
      </c>
      <c r="F35" s="44"/>
      <c r="G35" s="48"/>
      <c r="H35" s="45"/>
      <c r="I35" s="45"/>
      <c r="J35" s="13"/>
      <c r="K35" s="7"/>
      <c r="M35" s="49"/>
      <c r="N35" s="15"/>
      <c r="S35" s="46"/>
    </row>
    <row r="36" spans="1:20" ht="16.5" customHeight="1" x14ac:dyDescent="0.35">
      <c r="B36" s="50" t="s">
        <v>17</v>
      </c>
      <c r="J36" s="13"/>
      <c r="K36" s="7"/>
      <c r="M36" s="27"/>
      <c r="N36" s="15"/>
    </row>
    <row r="37" spans="1:20" ht="16.5" customHeight="1" thickBot="1" x14ac:dyDescent="0.4">
      <c r="B37" s="51"/>
      <c r="C37" s="34"/>
      <c r="D37" s="51"/>
      <c r="G37" s="45"/>
      <c r="H37" s="45"/>
      <c r="I37" s="45"/>
      <c r="J37" s="13"/>
      <c r="K37" s="7"/>
      <c r="M37" s="27"/>
      <c r="N37" s="15"/>
    </row>
    <row r="38" spans="1:20" ht="16.5" customHeight="1" x14ac:dyDescent="0.35">
      <c r="C38" s="181" t="s">
        <v>18</v>
      </c>
      <c r="D38" s="182"/>
      <c r="E38" s="182"/>
      <c r="F38" s="183"/>
      <c r="G38" s="184"/>
      <c r="H38" s="45"/>
      <c r="I38" s="45"/>
      <c r="J38" s="13"/>
      <c r="K38" s="7"/>
      <c r="M38" s="27"/>
      <c r="N38" s="52"/>
      <c r="O38" s="13"/>
    </row>
    <row r="39" spans="1:20" ht="16.5" customHeight="1" x14ac:dyDescent="0.35">
      <c r="C39" s="53">
        <f>+L181</f>
        <v>54034.393920000002</v>
      </c>
      <c r="D39" s="34" t="s">
        <v>14</v>
      </c>
      <c r="F39" s="13"/>
      <c r="G39" s="54"/>
      <c r="H39" s="45"/>
      <c r="I39" s="45"/>
      <c r="J39" s="13"/>
      <c r="K39" s="7"/>
      <c r="M39" s="27"/>
      <c r="N39" s="15"/>
      <c r="P39" s="7"/>
    </row>
    <row r="40" spans="1:20" ht="16.5" customHeight="1" thickBot="1" x14ac:dyDescent="0.4">
      <c r="B40" s="55"/>
      <c r="C40" s="56">
        <f>+L182</f>
        <v>3602.2929280000003</v>
      </c>
      <c r="D40" s="38" t="s">
        <v>15</v>
      </c>
      <c r="E40" s="57"/>
      <c r="F40" s="58"/>
      <c r="G40" s="59"/>
      <c r="H40" s="45"/>
      <c r="I40" s="45"/>
      <c r="J40" s="13"/>
      <c r="K40" s="7"/>
      <c r="M40" s="27"/>
      <c r="N40" s="15"/>
      <c r="O40" s="22"/>
      <c r="P40" s="7"/>
    </row>
    <row r="41" spans="1:20" ht="16.5" customHeight="1" x14ac:dyDescent="0.3">
      <c r="H41" s="13"/>
      <c r="I41" s="13"/>
      <c r="N41" s="15"/>
      <c r="O41" s="22"/>
      <c r="P41" s="7"/>
    </row>
    <row r="42" spans="1:20" ht="19" customHeight="1" x14ac:dyDescent="0.3">
      <c r="H42" s="13"/>
      <c r="I42" s="13"/>
      <c r="N42" s="15"/>
      <c r="O42" s="22"/>
      <c r="P42" s="7"/>
    </row>
    <row r="43" spans="1:20" ht="18" customHeight="1" x14ac:dyDescent="0.35">
      <c r="A43" s="45" t="s">
        <v>20</v>
      </c>
      <c r="B43" s="20"/>
      <c r="C43" s="20"/>
      <c r="D43" s="20"/>
      <c r="E43" s="20"/>
      <c r="F43" s="20"/>
      <c r="G43" s="20"/>
      <c r="H43" s="20"/>
      <c r="I43" s="20"/>
      <c r="J43" s="13"/>
      <c r="N43" s="15"/>
      <c r="O43" s="22"/>
      <c r="P43" s="7"/>
    </row>
    <row r="44" spans="1:20" ht="16.5" customHeight="1" x14ac:dyDescent="0.3">
      <c r="D44" s="13"/>
      <c r="F44" s="13"/>
      <c r="G44" s="13"/>
      <c r="H44" s="13"/>
      <c r="I44" s="13"/>
      <c r="N44" s="13"/>
      <c r="O44" s="22"/>
      <c r="P44" s="7"/>
    </row>
    <row r="45" spans="1:20" ht="16.5" customHeight="1" x14ac:dyDescent="0.3">
      <c r="D45" s="13"/>
      <c r="F45" s="13"/>
      <c r="G45" s="13"/>
      <c r="H45" s="13"/>
      <c r="I45" s="13"/>
    </row>
    <row r="46" spans="1:20" ht="16.5" customHeight="1" x14ac:dyDescent="0.35">
      <c r="A46" s="60" t="s">
        <v>21</v>
      </c>
      <c r="B46" s="61" t="s">
        <v>111</v>
      </c>
      <c r="C46" s="62"/>
      <c r="D46" s="62"/>
      <c r="E46" s="62"/>
      <c r="F46" s="62"/>
      <c r="G46" s="63" t="s">
        <v>22</v>
      </c>
      <c r="I46" s="20"/>
      <c r="J46" s="13"/>
      <c r="K46" s="64" t="s">
        <v>23</v>
      </c>
      <c r="L46" s="65" t="s">
        <v>24</v>
      </c>
      <c r="M46" s="66" t="s">
        <v>25</v>
      </c>
      <c r="P46" s="32"/>
      <c r="R46" s="36"/>
      <c r="T46" s="67"/>
    </row>
    <row r="47" spans="1:20" ht="16.5" customHeight="1" x14ac:dyDescent="0.35">
      <c r="A47" s="13"/>
      <c r="B47" s="68" t="s">
        <v>175</v>
      </c>
      <c r="C47" s="20"/>
      <c r="D47" s="20"/>
      <c r="E47" s="20"/>
      <c r="F47" s="20"/>
      <c r="G47" s="69" t="s">
        <v>26</v>
      </c>
      <c r="I47" s="20"/>
      <c r="J47" s="13"/>
      <c r="K47" s="70"/>
      <c r="L47" s="71"/>
    </row>
    <row r="48" spans="1:20" ht="16.5" customHeight="1" x14ac:dyDescent="0.35">
      <c r="A48" s="13"/>
      <c r="B48" s="28" t="s">
        <v>27</v>
      </c>
      <c r="C48" s="20"/>
      <c r="D48" s="20"/>
      <c r="E48" s="20"/>
      <c r="F48" s="20"/>
      <c r="G48" s="72"/>
      <c r="H48" s="20"/>
      <c r="I48" s="20"/>
      <c r="J48" s="13"/>
      <c r="K48" s="73">
        <v>80</v>
      </c>
      <c r="L48" s="74">
        <f>K48*L30</f>
        <v>1200</v>
      </c>
      <c r="M48" s="27" t="s">
        <v>164</v>
      </c>
    </row>
    <row r="49" spans="1:21" ht="16.5" customHeight="1" x14ac:dyDescent="0.35">
      <c r="A49" s="13"/>
      <c r="D49" s="20"/>
      <c r="E49" s="20"/>
      <c r="F49" s="20"/>
      <c r="H49" s="20"/>
      <c r="I49" s="20"/>
      <c r="J49" s="13"/>
      <c r="K49" s="70"/>
      <c r="L49" s="71"/>
      <c r="M49" s="75">
        <f>L48/2</f>
        <v>600</v>
      </c>
      <c r="N49" s="52"/>
      <c r="O49" s="13"/>
    </row>
    <row r="50" spans="1:21" ht="16.5" customHeight="1" x14ac:dyDescent="0.35">
      <c r="A50" s="13"/>
      <c r="B50" s="76" t="s">
        <v>28</v>
      </c>
      <c r="D50" s="20"/>
      <c r="E50" s="20"/>
      <c r="F50" s="20"/>
      <c r="G50" s="77"/>
      <c r="H50" s="20"/>
      <c r="I50" s="20"/>
      <c r="J50" s="13"/>
      <c r="K50" s="70"/>
      <c r="L50" s="71"/>
      <c r="M50" s="75">
        <f>M49-200</f>
        <v>400</v>
      </c>
      <c r="N50" s="15"/>
      <c r="P50" s="7"/>
    </row>
    <row r="51" spans="1:21" ht="16.5" customHeight="1" x14ac:dyDescent="0.3">
      <c r="B51" s="36" t="s">
        <v>29</v>
      </c>
      <c r="C51" s="78"/>
      <c r="H51" s="79"/>
      <c r="I51" s="15"/>
      <c r="J51" s="13"/>
      <c r="K51" s="80"/>
      <c r="L51" s="71"/>
      <c r="N51" s="15"/>
      <c r="O51" s="22"/>
      <c r="P51" s="7"/>
    </row>
    <row r="52" spans="1:21" ht="16.5" customHeight="1" thickBot="1" x14ac:dyDescent="0.35">
      <c r="C52" s="78"/>
      <c r="H52" s="79"/>
      <c r="I52" s="15"/>
      <c r="J52" s="13"/>
      <c r="K52" s="80"/>
      <c r="L52" s="71"/>
      <c r="N52" s="15"/>
      <c r="O52" s="22"/>
      <c r="P52" s="7"/>
    </row>
    <row r="53" spans="1:21" ht="16.5" customHeight="1" x14ac:dyDescent="0.3">
      <c r="B53" s="81" t="s">
        <v>112</v>
      </c>
      <c r="C53" s="82"/>
      <c r="D53" s="83"/>
      <c r="E53" s="83"/>
      <c r="F53" s="83"/>
      <c r="G53" s="83"/>
      <c r="H53" s="84"/>
      <c r="I53" s="85"/>
      <c r="J53" s="13"/>
      <c r="K53" s="80"/>
      <c r="L53" s="71"/>
      <c r="N53" s="15"/>
      <c r="O53" s="22"/>
      <c r="P53" s="7"/>
    </row>
    <row r="54" spans="1:21" ht="16.5" customHeight="1" x14ac:dyDescent="0.3">
      <c r="B54" s="86" t="s">
        <v>30</v>
      </c>
      <c r="C54" s="87"/>
      <c r="D54" s="87"/>
      <c r="E54" s="87"/>
      <c r="F54" s="87" t="s">
        <v>19</v>
      </c>
      <c r="G54" s="87" t="s">
        <v>31</v>
      </c>
      <c r="H54" s="88" t="s">
        <v>32</v>
      </c>
      <c r="I54" s="89"/>
      <c r="J54" s="13"/>
      <c r="K54" s="70"/>
      <c r="L54" s="71"/>
      <c r="N54" s="15"/>
      <c r="O54" s="22"/>
      <c r="P54" s="7"/>
    </row>
    <row r="55" spans="1:21" ht="16.5" customHeight="1" x14ac:dyDescent="0.3">
      <c r="B55" s="90" t="s">
        <v>114</v>
      </c>
      <c r="C55" s="152"/>
      <c r="D55" s="152"/>
      <c r="E55" s="152"/>
      <c r="F55" s="153" t="s">
        <v>116</v>
      </c>
      <c r="G55" s="154" t="s">
        <v>117</v>
      </c>
      <c r="H55" s="152"/>
      <c r="I55" s="92" t="s">
        <v>118</v>
      </c>
      <c r="J55" s="13"/>
      <c r="K55" s="73">
        <f>L55/8</f>
        <v>621</v>
      </c>
      <c r="L55" s="74">
        <f>2484*2</f>
        <v>4968</v>
      </c>
      <c r="M55" s="27"/>
      <c r="N55" s="15"/>
      <c r="O55" s="22">
        <f>2484/2</f>
        <v>1242</v>
      </c>
      <c r="P55" s="7"/>
    </row>
    <row r="56" spans="1:21" ht="16.5" customHeight="1" thickBot="1" x14ac:dyDescent="0.35">
      <c r="B56" s="93" t="s">
        <v>115</v>
      </c>
      <c r="C56" s="57"/>
      <c r="D56" s="57"/>
      <c r="E56" s="57"/>
      <c r="F56" s="94" t="s">
        <v>113</v>
      </c>
      <c r="G56" s="95" t="s">
        <v>117</v>
      </c>
      <c r="H56" s="57"/>
      <c r="I56" s="96" t="s">
        <v>33</v>
      </c>
      <c r="J56" s="13"/>
      <c r="K56" s="73">
        <f>L56/5</f>
        <v>1777.6</v>
      </c>
      <c r="L56" s="74">
        <f>4444*2</f>
        <v>8888</v>
      </c>
      <c r="M56" s="27"/>
      <c r="O56" s="22">
        <f>4444/2</f>
        <v>2222</v>
      </c>
      <c r="P56" s="7"/>
    </row>
    <row r="57" spans="1:21" ht="16.5" customHeight="1" x14ac:dyDescent="0.3">
      <c r="J57" s="13"/>
      <c r="K57" s="80"/>
      <c r="L57" s="74"/>
      <c r="M57" s="27"/>
    </row>
    <row r="58" spans="1:21" ht="16.5" customHeight="1" x14ac:dyDescent="0.3">
      <c r="B58" s="97" t="s">
        <v>34</v>
      </c>
      <c r="D58" s="6" t="s">
        <v>35</v>
      </c>
      <c r="H58" s="79"/>
      <c r="I58" s="15"/>
      <c r="J58" s="13"/>
      <c r="K58" s="80"/>
      <c r="L58" s="74"/>
      <c r="M58" s="27"/>
      <c r="O58" s="6">
        <f>O55+O56</f>
        <v>3464</v>
      </c>
    </row>
    <row r="59" spans="1:21" ht="16.5" customHeight="1" x14ac:dyDescent="0.3">
      <c r="B59" s="97" t="s">
        <v>36</v>
      </c>
      <c r="D59" s="6" t="s">
        <v>37</v>
      </c>
      <c r="H59" s="79"/>
      <c r="I59" s="15"/>
      <c r="J59" s="13"/>
      <c r="K59" s="70"/>
      <c r="L59" s="71"/>
    </row>
    <row r="60" spans="1:21" ht="16.5" customHeight="1" x14ac:dyDescent="0.3">
      <c r="B60" s="91"/>
      <c r="C60" s="22"/>
      <c r="D60" s="6" t="s">
        <v>38</v>
      </c>
      <c r="H60" s="79"/>
      <c r="I60" s="15"/>
      <c r="J60" s="13"/>
      <c r="K60" s="70"/>
      <c r="L60" s="98"/>
      <c r="N60" s="15"/>
      <c r="O60" s="99"/>
      <c r="P60" s="99"/>
      <c r="Q60" s="67"/>
      <c r="U60" s="100"/>
    </row>
    <row r="61" spans="1:21" ht="16.5" customHeight="1" x14ac:dyDescent="0.3">
      <c r="I61" s="15"/>
      <c r="J61" s="13"/>
      <c r="K61" s="80"/>
      <c r="L61" s="101">
        <f>SUM(L47:L60)</f>
        <v>15056</v>
      </c>
      <c r="M61" s="102" t="s">
        <v>39</v>
      </c>
      <c r="N61" s="15"/>
      <c r="O61" s="100"/>
      <c r="Q61" s="100"/>
      <c r="R61" s="103"/>
    </row>
    <row r="62" spans="1:21" ht="16.5" customHeight="1" x14ac:dyDescent="0.3">
      <c r="B62" s="30" t="s">
        <v>119</v>
      </c>
      <c r="I62" s="15"/>
      <c r="J62" s="13"/>
      <c r="K62" s="7"/>
      <c r="L62" s="104"/>
      <c r="M62" s="52"/>
      <c r="N62" s="15"/>
      <c r="O62" s="100"/>
      <c r="Q62" s="100"/>
      <c r="R62" s="103"/>
    </row>
    <row r="63" spans="1:21" ht="16.5" customHeight="1" x14ac:dyDescent="0.3">
      <c r="I63" s="15"/>
      <c r="J63" s="13"/>
      <c r="K63" s="7"/>
      <c r="L63" s="104"/>
      <c r="M63" s="52"/>
      <c r="N63" s="15"/>
      <c r="O63" s="100"/>
      <c r="Q63" s="100"/>
      <c r="R63" s="103"/>
    </row>
    <row r="64" spans="1:21" ht="16.5" customHeight="1" x14ac:dyDescent="0.3">
      <c r="I64" s="15"/>
      <c r="J64" s="13"/>
      <c r="K64" s="7"/>
      <c r="L64" s="104"/>
      <c r="M64" s="52"/>
      <c r="N64" s="15"/>
      <c r="O64" s="100"/>
      <c r="Q64" s="100"/>
      <c r="R64" s="103"/>
    </row>
    <row r="65" spans="2:18" ht="16.5" customHeight="1" x14ac:dyDescent="0.3">
      <c r="I65" s="15"/>
      <c r="J65" s="13"/>
      <c r="K65" s="7"/>
      <c r="L65" s="104"/>
      <c r="M65" s="52"/>
      <c r="N65" s="15"/>
      <c r="O65" s="100"/>
      <c r="Q65" s="100"/>
      <c r="R65" s="103"/>
    </row>
    <row r="66" spans="2:18" ht="16.5" customHeight="1" x14ac:dyDescent="0.3">
      <c r="I66" s="15"/>
      <c r="J66" s="13"/>
      <c r="K66" s="7"/>
      <c r="L66" s="104"/>
      <c r="M66" s="52"/>
      <c r="N66" s="15"/>
      <c r="O66" s="100"/>
      <c r="Q66" s="100"/>
      <c r="R66" s="103"/>
    </row>
    <row r="67" spans="2:18" ht="16.5" customHeight="1" x14ac:dyDescent="0.3">
      <c r="I67" s="15"/>
      <c r="J67" s="13"/>
      <c r="K67" s="7"/>
      <c r="L67" s="104"/>
      <c r="M67" s="52"/>
      <c r="N67" s="15"/>
      <c r="O67" s="100"/>
      <c r="Q67" s="100"/>
      <c r="R67" s="103"/>
    </row>
    <row r="68" spans="2:18" ht="16.5" customHeight="1" x14ac:dyDescent="0.3">
      <c r="I68" s="15"/>
      <c r="J68" s="13"/>
      <c r="K68" s="7"/>
      <c r="L68" s="104"/>
      <c r="M68" s="52"/>
      <c r="N68" s="15"/>
      <c r="O68" s="100"/>
      <c r="Q68" s="100"/>
      <c r="R68" s="103"/>
    </row>
    <row r="69" spans="2:18" ht="16.5" customHeight="1" x14ac:dyDescent="0.3">
      <c r="I69" s="15"/>
      <c r="J69" s="13"/>
      <c r="K69" s="7"/>
      <c r="L69" s="104"/>
      <c r="M69" s="52"/>
      <c r="N69" s="15"/>
      <c r="O69" s="100"/>
      <c r="Q69" s="100"/>
      <c r="R69" s="103"/>
    </row>
    <row r="70" spans="2:18" ht="16.5" customHeight="1" x14ac:dyDescent="0.3">
      <c r="I70" s="15"/>
      <c r="J70" s="13"/>
      <c r="K70" s="7"/>
      <c r="L70" s="104"/>
      <c r="M70" s="52"/>
      <c r="N70" s="15"/>
      <c r="O70" s="100"/>
      <c r="Q70" s="100"/>
      <c r="R70" s="103"/>
    </row>
    <row r="71" spans="2:18" ht="16.5" customHeight="1" x14ac:dyDescent="0.3">
      <c r="I71" s="15"/>
      <c r="J71" s="13"/>
      <c r="K71" s="7"/>
      <c r="L71" s="104"/>
      <c r="M71" s="52"/>
      <c r="N71" s="15"/>
      <c r="O71" s="100"/>
      <c r="Q71" s="100"/>
      <c r="R71" s="103"/>
    </row>
    <row r="72" spans="2:18" ht="16.5" customHeight="1" x14ac:dyDescent="0.3">
      <c r="B72" s="105" t="s">
        <v>120</v>
      </c>
      <c r="I72" s="15"/>
      <c r="J72" s="13"/>
      <c r="K72" s="7"/>
      <c r="L72" s="104"/>
      <c r="M72" s="52"/>
      <c r="N72" s="15"/>
      <c r="O72" s="100"/>
      <c r="Q72" s="100"/>
      <c r="R72" s="103"/>
    </row>
    <row r="73" spans="2:18" ht="16.5" customHeight="1" x14ac:dyDescent="0.3">
      <c r="B73" s="106" t="s">
        <v>121</v>
      </c>
      <c r="I73" s="15"/>
      <c r="J73" s="13"/>
      <c r="K73" s="7"/>
      <c r="L73" s="104"/>
      <c r="M73" s="52"/>
      <c r="N73" s="15"/>
      <c r="O73" s="100"/>
      <c r="Q73" s="100"/>
      <c r="R73" s="103"/>
    </row>
    <row r="74" spans="2:18" ht="16.5" customHeight="1" x14ac:dyDescent="0.3">
      <c r="B74" s="106"/>
      <c r="I74" s="15"/>
      <c r="J74" s="13"/>
      <c r="K74" s="7"/>
      <c r="L74" s="104"/>
      <c r="M74" s="52"/>
      <c r="N74" s="15"/>
      <c r="O74" s="100"/>
      <c r="Q74" s="100"/>
      <c r="R74" s="103"/>
    </row>
    <row r="75" spans="2:18" ht="16.5" customHeight="1" x14ac:dyDescent="0.3">
      <c r="B75" s="106"/>
      <c r="I75" s="15"/>
      <c r="J75" s="13"/>
      <c r="K75" s="7"/>
      <c r="L75" s="104"/>
      <c r="M75" s="52"/>
      <c r="N75" s="15"/>
      <c r="O75" s="100"/>
      <c r="Q75" s="100"/>
      <c r="R75" s="103"/>
    </row>
    <row r="76" spans="2:18" ht="16.5" customHeight="1" x14ac:dyDescent="0.3">
      <c r="B76" s="106"/>
      <c r="I76" s="15"/>
      <c r="J76" s="13"/>
      <c r="K76" s="7"/>
      <c r="L76" s="104"/>
      <c r="M76" s="52"/>
      <c r="N76" s="15"/>
      <c r="O76" s="100"/>
      <c r="Q76" s="100"/>
      <c r="R76" s="103"/>
    </row>
    <row r="77" spans="2:18" ht="16.5" customHeight="1" x14ac:dyDescent="0.3">
      <c r="B77" s="106"/>
      <c r="I77" s="15"/>
      <c r="J77" s="13"/>
      <c r="K77" s="7"/>
      <c r="L77" s="104"/>
      <c r="M77" s="52"/>
      <c r="N77" s="15"/>
      <c r="O77" s="100"/>
      <c r="Q77" s="100"/>
      <c r="R77" s="103"/>
    </row>
    <row r="78" spans="2:18" ht="16.5" customHeight="1" x14ac:dyDescent="0.3">
      <c r="B78" s="106"/>
      <c r="I78" s="15"/>
      <c r="J78" s="13"/>
      <c r="K78" s="7"/>
      <c r="L78" s="104"/>
      <c r="M78" s="52"/>
      <c r="N78" s="15"/>
      <c r="O78" s="100"/>
      <c r="Q78" s="100"/>
      <c r="R78" s="103"/>
    </row>
    <row r="79" spans="2:18" ht="16.5" customHeight="1" x14ac:dyDescent="0.3">
      <c r="B79" s="106"/>
      <c r="I79" s="15"/>
      <c r="J79" s="13"/>
      <c r="K79" s="7"/>
      <c r="L79" s="104"/>
      <c r="M79" s="52"/>
      <c r="N79" s="15"/>
      <c r="O79" s="100"/>
      <c r="Q79" s="100"/>
      <c r="R79" s="103"/>
    </row>
    <row r="80" spans="2:18" ht="16.5" customHeight="1" x14ac:dyDescent="0.3">
      <c r="B80" s="106"/>
      <c r="I80" s="15"/>
      <c r="J80" s="13"/>
      <c r="K80" s="7"/>
      <c r="L80" s="104"/>
      <c r="M80" s="52"/>
      <c r="N80" s="15"/>
      <c r="O80" s="100"/>
      <c r="Q80" s="100"/>
      <c r="R80" s="103"/>
    </row>
    <row r="81" spans="1:18" ht="16.5" customHeight="1" x14ac:dyDescent="0.3">
      <c r="B81" s="106"/>
      <c r="I81" s="15"/>
      <c r="J81" s="13"/>
      <c r="K81" s="7"/>
      <c r="L81" s="104"/>
      <c r="M81" s="52"/>
      <c r="N81" s="15"/>
      <c r="O81" s="100"/>
      <c r="Q81" s="100"/>
      <c r="R81" s="103"/>
    </row>
    <row r="82" spans="1:18" ht="16.5" customHeight="1" x14ac:dyDescent="0.3">
      <c r="B82" s="106"/>
      <c r="I82" s="15"/>
      <c r="J82" s="13"/>
      <c r="K82" s="7"/>
      <c r="L82" s="104"/>
      <c r="M82" s="52"/>
      <c r="N82" s="15"/>
      <c r="O82" s="100"/>
      <c r="Q82" s="100"/>
      <c r="R82" s="103"/>
    </row>
    <row r="83" spans="1:18" ht="16.5" customHeight="1" x14ac:dyDescent="0.3">
      <c r="B83" s="106"/>
      <c r="I83" s="15"/>
      <c r="J83" s="13"/>
      <c r="K83" s="7"/>
      <c r="L83" s="104"/>
      <c r="M83" s="52"/>
      <c r="N83" s="15"/>
      <c r="O83" s="100"/>
      <c r="Q83" s="100"/>
      <c r="R83" s="103"/>
    </row>
    <row r="84" spans="1:18" ht="16.5" customHeight="1" x14ac:dyDescent="0.35">
      <c r="A84" s="60" t="s">
        <v>40</v>
      </c>
      <c r="B84" s="61" t="s">
        <v>122</v>
      </c>
      <c r="C84" s="62"/>
      <c r="D84" s="107"/>
      <c r="E84" s="107"/>
      <c r="F84" s="107"/>
      <c r="G84" s="63" t="s">
        <v>41</v>
      </c>
      <c r="H84" s="79"/>
      <c r="I84" s="15"/>
      <c r="J84" s="13"/>
      <c r="K84" s="64" t="s">
        <v>23</v>
      </c>
      <c r="L84" s="65" t="s">
        <v>24</v>
      </c>
      <c r="M84" s="66" t="s">
        <v>25</v>
      </c>
      <c r="N84" s="15"/>
    </row>
    <row r="85" spans="1:18" ht="16.5" customHeight="1" x14ac:dyDescent="0.35">
      <c r="A85" s="45"/>
      <c r="B85" s="15" t="s">
        <v>42</v>
      </c>
      <c r="C85" s="20"/>
      <c r="G85" s="69" t="s">
        <v>126</v>
      </c>
      <c r="H85" s="79"/>
      <c r="I85" s="15"/>
      <c r="J85" s="13"/>
      <c r="K85" s="73">
        <v>180</v>
      </c>
      <c r="L85" s="74">
        <f>K85*15</f>
        <v>2700</v>
      </c>
      <c r="M85" s="6" t="s">
        <v>123</v>
      </c>
      <c r="N85" s="15"/>
    </row>
    <row r="86" spans="1:18" ht="16.5" customHeight="1" x14ac:dyDescent="0.35">
      <c r="A86" s="45"/>
      <c r="B86" s="6" t="s">
        <v>43</v>
      </c>
      <c r="C86" s="20"/>
      <c r="G86" s="69" t="s">
        <v>44</v>
      </c>
      <c r="H86" s="79"/>
      <c r="I86" s="15"/>
      <c r="J86" s="13"/>
      <c r="K86" s="73">
        <f>L86/L30</f>
        <v>180</v>
      </c>
      <c r="L86" s="74">
        <f>2000+500+100+100</f>
        <v>2700</v>
      </c>
      <c r="M86" s="27" t="s">
        <v>124</v>
      </c>
      <c r="N86" s="15"/>
    </row>
    <row r="87" spans="1:18" ht="16.5" customHeight="1" x14ac:dyDescent="0.35">
      <c r="A87" s="45"/>
      <c r="C87" s="20"/>
      <c r="G87" s="69" t="s">
        <v>45</v>
      </c>
      <c r="H87" s="79"/>
      <c r="I87" s="15"/>
      <c r="J87" s="13"/>
      <c r="K87" s="73"/>
      <c r="L87" s="74"/>
      <c r="M87" s="27"/>
      <c r="N87" s="15"/>
    </row>
    <row r="88" spans="1:18" ht="16.5" customHeight="1" x14ac:dyDescent="0.35">
      <c r="A88" s="13"/>
      <c r="B88" s="68" t="s">
        <v>46</v>
      </c>
      <c r="D88" s="20"/>
      <c r="E88" s="20"/>
      <c r="F88" s="20"/>
      <c r="G88" s="69" t="s">
        <v>47</v>
      </c>
      <c r="H88" s="20"/>
      <c r="I88" s="20"/>
      <c r="J88" s="13"/>
      <c r="K88" s="70"/>
      <c r="L88" s="71"/>
      <c r="N88" s="21"/>
      <c r="O88" s="13"/>
    </row>
    <row r="89" spans="1:18" ht="16.5" customHeight="1" x14ac:dyDescent="0.35">
      <c r="A89" s="13"/>
      <c r="B89" s="6" t="s">
        <v>165</v>
      </c>
      <c r="D89" s="20"/>
      <c r="E89" s="20"/>
      <c r="F89" s="20"/>
      <c r="G89" s="69" t="s">
        <v>48</v>
      </c>
      <c r="H89" s="20"/>
      <c r="I89" s="20"/>
      <c r="J89" s="13"/>
      <c r="K89" s="70"/>
      <c r="L89" s="71"/>
      <c r="N89" s="21"/>
      <c r="O89" s="13"/>
    </row>
    <row r="90" spans="1:18" ht="16.5" customHeight="1" x14ac:dyDescent="0.35">
      <c r="A90" s="13"/>
      <c r="B90" s="106" t="s">
        <v>49</v>
      </c>
      <c r="D90" s="20"/>
      <c r="E90" s="20"/>
      <c r="F90" s="20"/>
      <c r="G90" s="77"/>
      <c r="H90" s="20"/>
      <c r="I90" s="20"/>
      <c r="J90" s="13"/>
      <c r="K90" s="70"/>
      <c r="L90" s="71"/>
      <c r="N90" s="21"/>
      <c r="O90" s="13"/>
    </row>
    <row r="91" spans="1:18" ht="16.5" customHeight="1" x14ac:dyDescent="0.35">
      <c r="C91" s="20"/>
      <c r="H91" s="79"/>
      <c r="I91" s="15"/>
      <c r="J91" s="13"/>
      <c r="K91" s="80"/>
      <c r="L91" s="71"/>
      <c r="M91" s="27"/>
      <c r="N91" s="15"/>
    </row>
    <row r="92" spans="1:18" ht="16.5" customHeight="1" x14ac:dyDescent="0.3">
      <c r="C92" s="78" t="s">
        <v>50</v>
      </c>
      <c r="G92" s="77"/>
      <c r="H92" s="79"/>
      <c r="I92" s="15"/>
      <c r="J92" s="13"/>
      <c r="K92" s="80"/>
      <c r="L92" s="71"/>
      <c r="M92" s="27"/>
      <c r="N92" s="15"/>
    </row>
    <row r="93" spans="1:18" ht="16.5" customHeight="1" x14ac:dyDescent="0.3">
      <c r="C93" s="108" t="s">
        <v>51</v>
      </c>
      <c r="G93" s="109"/>
      <c r="H93" s="79"/>
      <c r="I93" s="15"/>
      <c r="J93" s="13"/>
      <c r="K93" s="73"/>
      <c r="L93" s="74"/>
      <c r="M93" s="27"/>
      <c r="N93" s="15"/>
    </row>
    <row r="94" spans="1:18" ht="16.5" customHeight="1" x14ac:dyDescent="0.3">
      <c r="C94" s="78" t="s">
        <v>52</v>
      </c>
      <c r="G94" s="160" t="s">
        <v>204</v>
      </c>
      <c r="J94" s="13"/>
      <c r="K94" s="73">
        <v>850</v>
      </c>
      <c r="L94" s="74">
        <f>K94*L30</f>
        <v>12750</v>
      </c>
      <c r="M94" s="27" t="s">
        <v>125</v>
      </c>
      <c r="N94" s="15"/>
      <c r="O94" s="6">
        <v>775</v>
      </c>
      <c r="P94" s="6">
        <v>25</v>
      </c>
      <c r="Q94" s="6">
        <f>O94+P94</f>
        <v>800</v>
      </c>
    </row>
    <row r="95" spans="1:18" ht="16.5" customHeight="1" x14ac:dyDescent="0.3">
      <c r="C95" s="78" t="s">
        <v>53</v>
      </c>
      <c r="D95" s="110"/>
      <c r="J95" s="13"/>
      <c r="K95" s="73"/>
      <c r="L95" s="74">
        <f>K95*8</f>
        <v>0</v>
      </c>
      <c r="N95" s="15"/>
    </row>
    <row r="96" spans="1:18" ht="16.5" customHeight="1" x14ac:dyDescent="0.3">
      <c r="C96" s="78" t="s">
        <v>54</v>
      </c>
      <c r="D96" s="111"/>
      <c r="J96" s="13"/>
      <c r="K96" s="73"/>
      <c r="L96" s="74">
        <f>K96*2</f>
        <v>0</v>
      </c>
      <c r="M96" s="27"/>
      <c r="N96" s="15"/>
    </row>
    <row r="97" spans="2:14" ht="16.5" customHeight="1" x14ac:dyDescent="0.3">
      <c r="C97" s="78" t="s">
        <v>55</v>
      </c>
      <c r="J97" s="13"/>
      <c r="K97" s="73"/>
      <c r="L97" s="74">
        <f>K97*1</f>
        <v>0</v>
      </c>
      <c r="M97" s="27"/>
      <c r="N97" s="15"/>
    </row>
    <row r="98" spans="2:14" ht="16.5" customHeight="1" x14ac:dyDescent="0.3">
      <c r="C98" s="108" t="s">
        <v>56</v>
      </c>
      <c r="J98" s="13"/>
      <c r="K98" s="73"/>
      <c r="L98" s="74"/>
      <c r="M98" s="27"/>
      <c r="N98" s="15"/>
    </row>
    <row r="99" spans="2:14" ht="16.5" customHeight="1" x14ac:dyDescent="0.3">
      <c r="J99" s="13"/>
      <c r="K99" s="73"/>
      <c r="L99" s="74"/>
      <c r="M99" s="27"/>
      <c r="N99" s="15"/>
    </row>
    <row r="100" spans="2:14" ht="16.5" customHeight="1" x14ac:dyDescent="0.3">
      <c r="C100" s="15" t="s">
        <v>57</v>
      </c>
      <c r="J100" s="13"/>
      <c r="K100" s="73"/>
      <c r="L100" s="74"/>
      <c r="M100" s="27"/>
      <c r="N100" s="15"/>
    </row>
    <row r="101" spans="2:14" ht="16.5" customHeight="1" x14ac:dyDescent="0.3">
      <c r="C101" s="108" t="s">
        <v>58</v>
      </c>
      <c r="J101" s="13"/>
      <c r="K101" s="73"/>
      <c r="L101" s="74"/>
      <c r="M101" s="27"/>
      <c r="N101" s="15"/>
    </row>
    <row r="102" spans="2:14" ht="16.5" customHeight="1" x14ac:dyDescent="0.3">
      <c r="C102" s="108" t="s">
        <v>59</v>
      </c>
      <c r="H102" s="79"/>
      <c r="I102" s="15"/>
      <c r="J102" s="13"/>
      <c r="K102" s="73"/>
      <c r="L102" s="74"/>
      <c r="N102" s="15"/>
    </row>
    <row r="103" spans="2:14" ht="16.5" customHeight="1" x14ac:dyDescent="0.3">
      <c r="C103" s="108" t="s">
        <v>60</v>
      </c>
      <c r="G103" s="112"/>
      <c r="H103" s="79"/>
      <c r="I103" s="15"/>
      <c r="J103" s="13"/>
      <c r="K103" s="80"/>
      <c r="L103" s="71"/>
      <c r="M103" s="27"/>
      <c r="N103" s="15"/>
    </row>
    <row r="104" spans="2:14" ht="16.5" customHeight="1" x14ac:dyDescent="0.3">
      <c r="C104" s="15"/>
      <c r="H104" s="79"/>
      <c r="I104" s="15"/>
      <c r="J104" s="13"/>
      <c r="K104" s="80"/>
      <c r="L104" s="71"/>
      <c r="N104" s="15"/>
    </row>
    <row r="105" spans="2:14" ht="16.5" customHeight="1" x14ac:dyDescent="0.3">
      <c r="B105" s="15" t="s">
        <v>61</v>
      </c>
      <c r="C105" s="78"/>
      <c r="H105" s="79"/>
      <c r="I105" s="15"/>
      <c r="J105" s="13"/>
      <c r="K105" s="80"/>
      <c r="L105" s="71"/>
      <c r="N105" s="15"/>
    </row>
    <row r="106" spans="2:14" ht="16.5" customHeight="1" x14ac:dyDescent="0.3">
      <c r="B106" s="15"/>
      <c r="C106" s="78" t="s">
        <v>62</v>
      </c>
      <c r="H106" s="79"/>
      <c r="I106" s="15"/>
      <c r="J106" s="13"/>
      <c r="K106" s="80"/>
      <c r="L106" s="71"/>
      <c r="N106" s="15"/>
    </row>
    <row r="107" spans="2:14" ht="16.5" customHeight="1" x14ac:dyDescent="0.3">
      <c r="C107" s="78" t="s">
        <v>63</v>
      </c>
      <c r="H107" s="79"/>
      <c r="I107" s="15"/>
      <c r="J107" s="13"/>
      <c r="K107" s="80"/>
      <c r="L107" s="71"/>
      <c r="N107" s="15"/>
    </row>
    <row r="108" spans="2:14" ht="16.5" customHeight="1" x14ac:dyDescent="0.3">
      <c r="C108" s="78"/>
      <c r="H108" s="79"/>
      <c r="I108" s="15"/>
      <c r="J108" s="13"/>
      <c r="K108" s="80"/>
      <c r="L108" s="71"/>
      <c r="N108" s="15"/>
    </row>
    <row r="109" spans="2:14" ht="16.5" customHeight="1" x14ac:dyDescent="0.3">
      <c r="C109" s="78" t="s">
        <v>64</v>
      </c>
      <c r="H109" s="79"/>
      <c r="I109" s="15"/>
      <c r="J109" s="13"/>
      <c r="K109" s="80"/>
      <c r="L109" s="71"/>
      <c r="N109" s="15"/>
    </row>
    <row r="110" spans="2:14" ht="16.5" customHeight="1" x14ac:dyDescent="0.3">
      <c r="C110" s="78"/>
      <c r="H110" s="79"/>
      <c r="I110" s="15"/>
      <c r="J110" s="13"/>
      <c r="K110" s="80"/>
      <c r="L110" s="71"/>
      <c r="N110" s="15"/>
    </row>
    <row r="111" spans="2:14" ht="16.5" customHeight="1" x14ac:dyDescent="0.3">
      <c r="B111" s="15" t="s">
        <v>65</v>
      </c>
      <c r="C111" s="78"/>
      <c r="H111" s="79"/>
      <c r="I111" s="15"/>
      <c r="J111" s="13"/>
      <c r="K111" s="73"/>
      <c r="L111" s="113"/>
      <c r="M111" s="27"/>
      <c r="N111" s="15"/>
    </row>
    <row r="112" spans="2:14" ht="16.5" customHeight="1" x14ac:dyDescent="0.3">
      <c r="C112" s="78" t="s">
        <v>66</v>
      </c>
      <c r="H112" s="79"/>
      <c r="I112" s="15"/>
      <c r="J112" s="13"/>
      <c r="K112" s="73">
        <v>250</v>
      </c>
      <c r="L112" s="113">
        <f>K112*5</f>
        <v>1250</v>
      </c>
      <c r="M112" s="27" t="s">
        <v>67</v>
      </c>
      <c r="N112" s="15"/>
    </row>
    <row r="113" spans="1:15" ht="16.5" customHeight="1" x14ac:dyDescent="0.3">
      <c r="B113" s="78"/>
      <c r="C113" s="78" t="s">
        <v>68</v>
      </c>
      <c r="H113" s="79"/>
      <c r="I113" s="15"/>
      <c r="J113" s="13"/>
      <c r="K113" s="73"/>
      <c r="L113" s="113"/>
      <c r="M113" s="6" t="s">
        <v>179</v>
      </c>
      <c r="N113" s="15"/>
      <c r="O113" s="114"/>
    </row>
    <row r="114" spans="1:15" ht="16.5" customHeight="1" x14ac:dyDescent="0.3">
      <c r="H114" s="79"/>
      <c r="I114" s="15"/>
      <c r="J114" s="13"/>
      <c r="K114" s="73"/>
      <c r="L114" s="74"/>
      <c r="N114" s="15"/>
    </row>
    <row r="115" spans="1:15" ht="16.5" customHeight="1" x14ac:dyDescent="0.3">
      <c r="C115" s="78"/>
      <c r="H115" s="79"/>
      <c r="I115" s="15"/>
      <c r="J115" s="13"/>
      <c r="K115" s="80"/>
      <c r="L115" s="71"/>
      <c r="N115" s="15"/>
    </row>
    <row r="116" spans="1:15" ht="16.5" customHeight="1" x14ac:dyDescent="0.35">
      <c r="C116" s="20"/>
      <c r="H116" s="79"/>
      <c r="I116" s="15"/>
      <c r="J116" s="13"/>
      <c r="K116" s="7"/>
      <c r="L116" s="101">
        <f>SUM(L85:L115)</f>
        <v>19400</v>
      </c>
      <c r="M116" s="102" t="s">
        <v>69</v>
      </c>
      <c r="N116" s="15"/>
    </row>
    <row r="117" spans="1:15" ht="16.5" customHeight="1" x14ac:dyDescent="0.35">
      <c r="C117" s="20"/>
      <c r="H117" s="79"/>
      <c r="I117" s="15"/>
      <c r="J117" s="13"/>
      <c r="K117" s="7"/>
      <c r="L117" s="104"/>
      <c r="M117" s="52"/>
      <c r="N117" s="15"/>
    </row>
    <row r="118" spans="1:15" ht="16.5" customHeight="1" x14ac:dyDescent="0.35">
      <c r="C118" s="20"/>
      <c r="H118" s="79"/>
      <c r="I118" s="15"/>
      <c r="J118" s="13"/>
      <c r="K118" s="7"/>
      <c r="L118" s="104"/>
      <c r="M118" s="52"/>
      <c r="N118" s="15"/>
    </row>
    <row r="119" spans="1:15" ht="16.5" customHeight="1" x14ac:dyDescent="0.35">
      <c r="C119" s="20"/>
      <c r="H119" s="79"/>
      <c r="I119" s="15"/>
      <c r="J119" s="13"/>
      <c r="K119" s="7"/>
      <c r="L119" s="104"/>
      <c r="M119" s="52"/>
      <c r="N119" s="15"/>
    </row>
    <row r="120" spans="1:15" ht="16.5" customHeight="1" x14ac:dyDescent="0.35">
      <c r="C120" s="20"/>
      <c r="H120" s="79"/>
      <c r="I120" s="15"/>
      <c r="J120" s="13"/>
      <c r="K120" s="7"/>
      <c r="L120" s="104"/>
      <c r="M120" s="52"/>
      <c r="N120" s="15"/>
    </row>
    <row r="121" spans="1:15" ht="16.5" customHeight="1" x14ac:dyDescent="0.35">
      <c r="C121" s="20"/>
      <c r="H121" s="79"/>
      <c r="I121" s="15"/>
      <c r="J121" s="13"/>
      <c r="K121" s="7"/>
      <c r="L121" s="104"/>
      <c r="M121" s="52"/>
      <c r="N121" s="15"/>
    </row>
    <row r="122" spans="1:15" ht="16.5" customHeight="1" x14ac:dyDescent="0.35">
      <c r="C122" s="20"/>
      <c r="H122" s="79"/>
      <c r="I122" s="15"/>
      <c r="J122" s="13"/>
      <c r="K122" s="7"/>
      <c r="L122" s="104"/>
      <c r="M122" s="52"/>
      <c r="N122" s="15"/>
    </row>
    <row r="123" spans="1:15" ht="16.5" customHeight="1" x14ac:dyDescent="0.35">
      <c r="C123" s="20"/>
      <c r="H123" s="79"/>
      <c r="I123" s="15"/>
      <c r="J123" s="13"/>
      <c r="K123" s="7"/>
      <c r="L123" s="104"/>
      <c r="M123" s="52"/>
      <c r="N123" s="15"/>
    </row>
    <row r="124" spans="1:15" ht="16.5" customHeight="1" x14ac:dyDescent="0.35">
      <c r="C124" s="20"/>
      <c r="H124" s="79"/>
      <c r="I124" s="15"/>
      <c r="J124" s="13"/>
      <c r="K124" s="7"/>
      <c r="L124" s="104"/>
      <c r="M124" s="52"/>
      <c r="N124" s="15"/>
    </row>
    <row r="125" spans="1:15" ht="16.5" customHeight="1" x14ac:dyDescent="0.35">
      <c r="A125" s="60" t="s">
        <v>70</v>
      </c>
      <c r="B125" s="61" t="s">
        <v>163</v>
      </c>
      <c r="C125" s="62"/>
      <c r="D125" s="107"/>
      <c r="E125" s="107"/>
      <c r="F125" s="107"/>
      <c r="G125" s="63" t="s">
        <v>157</v>
      </c>
      <c r="H125" s="79"/>
      <c r="I125" s="15"/>
      <c r="J125" s="13"/>
      <c r="K125" s="64" t="s">
        <v>23</v>
      </c>
      <c r="L125" s="65" t="s">
        <v>24</v>
      </c>
      <c r="M125" s="66" t="s">
        <v>25</v>
      </c>
      <c r="N125" s="15"/>
    </row>
    <row r="126" spans="1:15" ht="16.5" customHeight="1" x14ac:dyDescent="0.35">
      <c r="A126" s="45"/>
      <c r="B126" s="15" t="s">
        <v>147</v>
      </c>
      <c r="C126" s="20"/>
      <c r="G126" s="69" t="s">
        <v>126</v>
      </c>
      <c r="H126" s="79"/>
      <c r="I126" s="15"/>
      <c r="J126" s="13"/>
      <c r="K126" s="73">
        <v>180</v>
      </c>
      <c r="L126" s="74">
        <f>K126*L30</f>
        <v>2700</v>
      </c>
      <c r="M126" s="27" t="s">
        <v>153</v>
      </c>
      <c r="N126" s="15"/>
    </row>
    <row r="127" spans="1:15" ht="16.5" customHeight="1" x14ac:dyDescent="0.35">
      <c r="A127" s="45"/>
      <c r="B127" s="6" t="s">
        <v>146</v>
      </c>
      <c r="C127" s="20"/>
      <c r="G127" s="69" t="s">
        <v>44</v>
      </c>
      <c r="H127" s="79"/>
      <c r="I127" s="15"/>
      <c r="J127" s="13"/>
      <c r="K127" s="80"/>
      <c r="L127" s="71"/>
      <c r="M127" s="27"/>
      <c r="N127" s="15"/>
    </row>
    <row r="128" spans="1:15" ht="16.5" customHeight="1" x14ac:dyDescent="0.35">
      <c r="A128" s="45"/>
      <c r="C128" s="20"/>
      <c r="G128" s="69" t="s">
        <v>45</v>
      </c>
      <c r="H128" s="79"/>
      <c r="I128" s="15"/>
      <c r="J128" s="13"/>
      <c r="K128" s="80"/>
      <c r="L128" s="71"/>
      <c r="M128" s="27"/>
      <c r="N128" s="15"/>
    </row>
    <row r="129" spans="1:19" ht="16.5" customHeight="1" x14ac:dyDescent="0.35">
      <c r="A129" s="45"/>
      <c r="B129" s="15" t="s">
        <v>159</v>
      </c>
      <c r="C129" s="20"/>
      <c r="G129" s="69" t="s">
        <v>182</v>
      </c>
      <c r="H129" s="79"/>
      <c r="I129" s="15"/>
      <c r="J129" s="13"/>
      <c r="K129" s="80"/>
      <c r="L129" s="71"/>
      <c r="M129" s="27"/>
      <c r="N129" s="15"/>
    </row>
    <row r="130" spans="1:19" ht="16.5" customHeight="1" x14ac:dyDescent="0.35">
      <c r="A130" s="45"/>
      <c r="B130" s="6" t="s">
        <v>166</v>
      </c>
      <c r="C130" s="20"/>
      <c r="G130" s="69" t="s">
        <v>71</v>
      </c>
      <c r="H130" s="79"/>
      <c r="I130" s="15"/>
      <c r="J130" s="13"/>
      <c r="K130" s="80"/>
      <c r="L130" s="71"/>
      <c r="M130" s="27"/>
      <c r="N130" s="15"/>
    </row>
    <row r="131" spans="1:19" ht="16.5" customHeight="1" x14ac:dyDescent="0.3">
      <c r="B131" s="6" t="s">
        <v>177</v>
      </c>
      <c r="C131" s="78"/>
      <c r="E131" s="67"/>
      <c r="F131" s="67"/>
      <c r="G131" s="160"/>
      <c r="H131" s="117"/>
      <c r="I131" s="116"/>
      <c r="J131" s="27"/>
      <c r="K131" s="155"/>
      <c r="L131" s="113"/>
      <c r="M131" s="27"/>
      <c r="O131" s="6">
        <v>300</v>
      </c>
      <c r="P131" s="6" t="s">
        <v>127</v>
      </c>
    </row>
    <row r="132" spans="1:19" ht="16.5" customHeight="1" x14ac:dyDescent="0.3">
      <c r="B132" s="68"/>
      <c r="C132" s="78"/>
      <c r="E132" s="67"/>
      <c r="F132" s="67"/>
      <c r="G132" s="160"/>
      <c r="H132" s="117"/>
      <c r="I132" s="116"/>
      <c r="J132" s="27"/>
      <c r="K132" s="155"/>
      <c r="L132" s="113"/>
      <c r="M132" s="27"/>
      <c r="O132" s="6">
        <v>150</v>
      </c>
      <c r="P132" s="6" t="s">
        <v>128</v>
      </c>
    </row>
    <row r="133" spans="1:19" ht="16.5" customHeight="1" x14ac:dyDescent="0.35">
      <c r="A133" s="45"/>
      <c r="C133" s="78" t="s">
        <v>156</v>
      </c>
      <c r="E133" s="67"/>
      <c r="F133" s="67"/>
      <c r="G133" s="160"/>
      <c r="H133" s="117"/>
      <c r="I133" s="116"/>
      <c r="J133" s="52"/>
      <c r="K133" s="156"/>
      <c r="L133" s="157"/>
      <c r="M133" s="52"/>
    </row>
    <row r="134" spans="1:19" ht="16.5" customHeight="1" x14ac:dyDescent="0.35">
      <c r="A134" s="45"/>
      <c r="C134" s="78" t="s">
        <v>135</v>
      </c>
      <c r="E134" s="67"/>
      <c r="F134" s="67"/>
      <c r="G134" s="160"/>
      <c r="H134" s="117"/>
      <c r="I134" s="116"/>
      <c r="J134" s="52"/>
      <c r="K134" s="156"/>
      <c r="L134" s="157"/>
      <c r="M134" s="52"/>
      <c r="O134" s="6">
        <v>30</v>
      </c>
      <c r="P134" s="6" t="s">
        <v>129</v>
      </c>
    </row>
    <row r="135" spans="1:19" ht="16.5" customHeight="1" x14ac:dyDescent="0.35">
      <c r="A135" s="45"/>
      <c r="C135" s="78" t="s">
        <v>137</v>
      </c>
      <c r="E135" s="67"/>
      <c r="F135" s="67"/>
      <c r="G135" s="160"/>
      <c r="H135" s="117"/>
      <c r="I135" s="116"/>
      <c r="K135" s="73"/>
      <c r="L135" s="74"/>
      <c r="M135" s="27"/>
      <c r="O135" s="6">
        <v>100</v>
      </c>
      <c r="P135" s="6" t="s">
        <v>130</v>
      </c>
      <c r="R135" s="6" t="s">
        <v>131</v>
      </c>
      <c r="S135" s="158">
        <v>2200</v>
      </c>
    </row>
    <row r="136" spans="1:19" ht="16.5" customHeight="1" x14ac:dyDescent="0.35">
      <c r="C136" s="78" t="s">
        <v>138</v>
      </c>
      <c r="E136" s="67"/>
      <c r="F136" s="67"/>
      <c r="G136" s="160"/>
      <c r="H136" s="117"/>
      <c r="I136" s="116"/>
      <c r="J136" s="119"/>
      <c r="K136" s="73">
        <f>L136/4</f>
        <v>650</v>
      </c>
      <c r="L136" s="74">
        <f>2000+500+100</f>
        <v>2600</v>
      </c>
      <c r="M136" s="27" t="s">
        <v>132</v>
      </c>
      <c r="R136" s="6" t="s">
        <v>133</v>
      </c>
      <c r="S136" s="6">
        <v>2500</v>
      </c>
    </row>
    <row r="137" spans="1:19" ht="16.5" customHeight="1" x14ac:dyDescent="0.35">
      <c r="A137" s="45"/>
      <c r="B137" s="15"/>
      <c r="E137" s="67"/>
      <c r="F137" s="67"/>
      <c r="G137" s="67"/>
      <c r="H137" s="117"/>
      <c r="I137" s="116"/>
      <c r="J137" s="27"/>
      <c r="K137" s="73">
        <f>L137/L30</f>
        <v>333.33333333333331</v>
      </c>
      <c r="L137" s="74">
        <f>2500*2</f>
        <v>5000</v>
      </c>
      <c r="M137" s="27" t="s">
        <v>152</v>
      </c>
      <c r="O137" s="6">
        <f>300+150+30</f>
        <v>480</v>
      </c>
      <c r="R137" s="6" t="s">
        <v>134</v>
      </c>
      <c r="S137" s="158">
        <v>3000</v>
      </c>
    </row>
    <row r="138" spans="1:19" ht="16.5" customHeight="1" x14ac:dyDescent="0.35">
      <c r="A138" s="45"/>
      <c r="C138" s="78" t="s">
        <v>139</v>
      </c>
      <c r="E138" s="67"/>
      <c r="F138" s="67"/>
      <c r="G138" s="67"/>
      <c r="H138" s="117"/>
      <c r="I138" s="116"/>
      <c r="J138" s="27"/>
      <c r="K138" s="73">
        <f>450+30</f>
        <v>480</v>
      </c>
      <c r="L138" s="74">
        <f>K138*15</f>
        <v>7200</v>
      </c>
      <c r="M138" s="27" t="s">
        <v>154</v>
      </c>
    </row>
    <row r="139" spans="1:19" ht="16.5" customHeight="1" x14ac:dyDescent="0.35">
      <c r="A139" s="45"/>
      <c r="C139" s="78" t="s">
        <v>141</v>
      </c>
      <c r="E139" s="67"/>
      <c r="F139" s="67"/>
      <c r="G139" s="67"/>
      <c r="H139" s="117"/>
      <c r="I139" s="116"/>
      <c r="J139" s="27"/>
      <c r="K139" s="73"/>
      <c r="L139" s="74"/>
      <c r="M139" s="27"/>
      <c r="O139" s="159" t="s">
        <v>136</v>
      </c>
    </row>
    <row r="140" spans="1:19" ht="16.5" customHeight="1" x14ac:dyDescent="0.35">
      <c r="A140" s="45"/>
      <c r="C140" s="91" t="s">
        <v>143</v>
      </c>
      <c r="E140" s="67"/>
      <c r="F140" s="67"/>
      <c r="G140" s="67"/>
      <c r="H140" s="117"/>
      <c r="I140" s="116"/>
      <c r="J140" s="27"/>
      <c r="K140" s="73"/>
      <c r="L140" s="74"/>
      <c r="M140" s="27"/>
      <c r="O140" s="159"/>
    </row>
    <row r="141" spans="1:19" ht="16.5" customHeight="1" x14ac:dyDescent="0.35">
      <c r="A141" s="45"/>
      <c r="C141" s="91" t="s">
        <v>144</v>
      </c>
      <c r="E141" s="67"/>
      <c r="F141" s="67"/>
      <c r="G141" s="67"/>
      <c r="H141" s="117"/>
      <c r="I141" s="116"/>
      <c r="J141" s="27"/>
      <c r="K141" s="73"/>
      <c r="L141" s="74"/>
      <c r="M141" s="27"/>
      <c r="O141" s="159"/>
    </row>
    <row r="142" spans="1:19" ht="16.5" customHeight="1" x14ac:dyDescent="0.35">
      <c r="A142" s="45"/>
      <c r="E142" s="67"/>
      <c r="F142" s="67"/>
      <c r="G142" s="67"/>
      <c r="H142" s="117"/>
      <c r="I142" s="116"/>
      <c r="J142" s="27"/>
      <c r="K142" s="73"/>
      <c r="L142" s="74"/>
      <c r="M142" s="27"/>
      <c r="O142" s="159"/>
    </row>
    <row r="143" spans="1:19" ht="16.5" customHeight="1" x14ac:dyDescent="0.35">
      <c r="A143" s="45"/>
      <c r="B143" s="15" t="s">
        <v>148</v>
      </c>
      <c r="E143" s="67"/>
      <c r="F143" s="67"/>
      <c r="G143" s="67"/>
      <c r="H143" s="117"/>
      <c r="I143" s="116"/>
      <c r="J143" s="27"/>
      <c r="K143" s="73"/>
      <c r="L143" s="74"/>
      <c r="O143" s="159" t="s">
        <v>140</v>
      </c>
    </row>
    <row r="144" spans="1:19" ht="16.5" customHeight="1" x14ac:dyDescent="0.35">
      <c r="A144" s="45"/>
      <c r="B144" s="15" t="s">
        <v>150</v>
      </c>
      <c r="E144" s="67"/>
      <c r="F144" s="67"/>
      <c r="G144" s="67"/>
      <c r="H144" s="117"/>
      <c r="I144" s="116"/>
      <c r="J144" s="27"/>
      <c r="K144" s="73"/>
      <c r="L144" s="74"/>
      <c r="O144" s="159" t="s">
        <v>142</v>
      </c>
    </row>
    <row r="145" spans="1:15" ht="16.5" customHeight="1" x14ac:dyDescent="0.35">
      <c r="A145" s="45"/>
      <c r="B145" s="6" t="s">
        <v>149</v>
      </c>
      <c r="E145" s="67"/>
      <c r="F145" s="67"/>
      <c r="G145" s="67"/>
      <c r="H145" s="117"/>
      <c r="I145" s="116"/>
      <c r="J145" s="27"/>
      <c r="K145" s="73"/>
      <c r="L145" s="74"/>
    </row>
    <row r="146" spans="1:15" ht="16.5" customHeight="1" x14ac:dyDescent="0.45">
      <c r="A146" s="45"/>
      <c r="E146" s="67"/>
      <c r="F146" s="67"/>
      <c r="G146" s="67"/>
      <c r="H146" s="117"/>
      <c r="I146" s="116"/>
      <c r="J146" s="27"/>
      <c r="K146" s="73"/>
      <c r="L146" s="74"/>
      <c r="M146" s="27"/>
      <c r="O146" s="18" t="s">
        <v>145</v>
      </c>
    </row>
    <row r="147" spans="1:15" ht="16.5" customHeight="1" x14ac:dyDescent="0.35">
      <c r="A147" s="45"/>
      <c r="B147" s="15" t="s">
        <v>167</v>
      </c>
      <c r="C147" s="20"/>
      <c r="G147" s="77"/>
      <c r="H147" s="79"/>
      <c r="I147" s="15"/>
      <c r="J147" s="13"/>
      <c r="K147" s="80"/>
      <c r="L147" s="71"/>
      <c r="M147" s="27"/>
      <c r="N147" s="15"/>
    </row>
    <row r="148" spans="1:15" ht="16.5" customHeight="1" x14ac:dyDescent="0.35">
      <c r="A148" s="45"/>
      <c r="B148" s="6" t="s">
        <v>169</v>
      </c>
      <c r="C148" s="20"/>
      <c r="G148" s="77"/>
      <c r="H148" s="79"/>
      <c r="I148" s="15"/>
      <c r="J148" s="13"/>
      <c r="K148" s="80"/>
      <c r="L148" s="71"/>
      <c r="M148" s="27"/>
      <c r="N148" s="15"/>
    </row>
    <row r="149" spans="1:15" ht="16.5" customHeight="1" x14ac:dyDescent="0.35">
      <c r="A149" s="45"/>
      <c r="C149" s="20"/>
      <c r="G149" s="77"/>
      <c r="H149" s="79"/>
      <c r="I149" s="15"/>
      <c r="J149" s="13"/>
      <c r="K149" s="80"/>
      <c r="L149" s="71"/>
      <c r="M149" s="27"/>
      <c r="N149" s="15"/>
    </row>
    <row r="150" spans="1:15" ht="16.5" customHeight="1" x14ac:dyDescent="0.35">
      <c r="A150" s="45"/>
      <c r="B150" s="15"/>
      <c r="C150" s="15" t="s">
        <v>168</v>
      </c>
      <c r="G150" s="77"/>
      <c r="H150" s="79"/>
      <c r="I150" s="15"/>
      <c r="J150" s="13"/>
      <c r="K150" s="80"/>
      <c r="L150" s="71"/>
      <c r="M150" s="27"/>
      <c r="N150" s="15"/>
    </row>
    <row r="151" spans="1:15" ht="16.5" customHeight="1" x14ac:dyDescent="0.35">
      <c r="A151" s="45"/>
      <c r="B151" s="15"/>
      <c r="C151" s="78" t="s">
        <v>155</v>
      </c>
      <c r="G151" s="77"/>
      <c r="H151" s="79"/>
      <c r="I151" s="15"/>
      <c r="J151" s="13"/>
      <c r="K151" s="80"/>
      <c r="L151" s="71"/>
      <c r="M151" s="27"/>
      <c r="N151" s="15"/>
    </row>
    <row r="152" spans="1:15" ht="16.5" customHeight="1" x14ac:dyDescent="0.35">
      <c r="A152" s="45"/>
      <c r="B152" s="15"/>
      <c r="C152" s="78" t="s">
        <v>180</v>
      </c>
      <c r="G152" s="77"/>
      <c r="H152" s="79"/>
      <c r="I152" s="15"/>
      <c r="J152" s="13"/>
      <c r="K152" s="80"/>
      <c r="L152" s="71"/>
      <c r="M152" s="27"/>
      <c r="N152" s="15"/>
    </row>
    <row r="153" spans="1:15" ht="16.5" customHeight="1" x14ac:dyDescent="0.35">
      <c r="A153" s="45"/>
      <c r="B153" s="15"/>
      <c r="C153" s="78" t="s">
        <v>158</v>
      </c>
      <c r="G153" s="77"/>
      <c r="H153" s="79"/>
      <c r="I153" s="15"/>
      <c r="J153" s="13"/>
      <c r="K153" s="80"/>
      <c r="L153" s="71"/>
      <c r="M153" s="27"/>
      <c r="N153" s="15"/>
    </row>
    <row r="154" spans="1:15" ht="16.5" customHeight="1" x14ac:dyDescent="0.35">
      <c r="A154" s="45"/>
      <c r="B154" s="15"/>
      <c r="C154" s="78" t="s">
        <v>181</v>
      </c>
      <c r="G154" s="77"/>
      <c r="H154" s="79"/>
      <c r="I154" s="15"/>
      <c r="J154" s="13"/>
      <c r="K154" s="80"/>
      <c r="L154" s="71"/>
      <c r="M154" s="27"/>
      <c r="N154" s="15"/>
    </row>
    <row r="155" spans="1:15" ht="16.5" customHeight="1" x14ac:dyDescent="0.35">
      <c r="A155" s="45"/>
      <c r="B155" s="15"/>
      <c r="C155" s="78" t="s">
        <v>151</v>
      </c>
      <c r="G155" s="77"/>
      <c r="H155" s="79"/>
      <c r="I155" s="15"/>
      <c r="J155" s="13"/>
      <c r="K155" s="80"/>
      <c r="L155" s="71"/>
      <c r="M155" s="27"/>
      <c r="N155" s="15"/>
    </row>
    <row r="156" spans="1:15" ht="16.5" customHeight="1" x14ac:dyDescent="0.35">
      <c r="A156" s="45"/>
      <c r="B156" s="15"/>
      <c r="G156" s="77"/>
      <c r="H156" s="79"/>
      <c r="I156" s="15"/>
      <c r="J156" s="13"/>
      <c r="K156" s="80"/>
      <c r="L156" s="71"/>
      <c r="N156" s="15"/>
    </row>
    <row r="157" spans="1:15" ht="16.5" customHeight="1" x14ac:dyDescent="0.35">
      <c r="A157" s="45"/>
      <c r="B157" s="15" t="s">
        <v>170</v>
      </c>
      <c r="G157" s="77"/>
      <c r="H157" s="79"/>
      <c r="I157" s="15"/>
      <c r="J157" s="13"/>
      <c r="K157" s="80"/>
      <c r="L157" s="71"/>
      <c r="M157" s="27"/>
      <c r="N157" s="15"/>
    </row>
    <row r="158" spans="1:15" ht="16.5" customHeight="1" x14ac:dyDescent="0.35">
      <c r="A158" s="45"/>
      <c r="B158" s="15"/>
      <c r="C158" s="78" t="s">
        <v>66</v>
      </c>
      <c r="G158" s="77"/>
      <c r="H158" s="79"/>
      <c r="I158" s="15"/>
      <c r="J158" s="13"/>
      <c r="K158" s="80"/>
      <c r="L158" s="71"/>
      <c r="M158" s="27"/>
      <c r="N158" s="15"/>
    </row>
    <row r="159" spans="1:15" ht="16.5" customHeight="1" x14ac:dyDescent="0.35">
      <c r="A159" s="45"/>
      <c r="B159" s="15"/>
      <c r="C159" s="174" t="s">
        <v>68</v>
      </c>
      <c r="G159" s="77"/>
      <c r="H159" s="79"/>
      <c r="I159" s="15"/>
      <c r="J159" s="13"/>
      <c r="K159" s="80"/>
      <c r="L159" s="71"/>
      <c r="M159" s="27"/>
      <c r="N159" s="15"/>
    </row>
    <row r="160" spans="1:15" ht="16.5" customHeight="1" x14ac:dyDescent="0.35">
      <c r="A160" s="45"/>
      <c r="B160" s="15"/>
      <c r="C160" s="78"/>
      <c r="G160" s="77"/>
      <c r="H160" s="79"/>
      <c r="I160" s="15"/>
      <c r="J160" s="13"/>
      <c r="K160" s="80"/>
      <c r="L160" s="71"/>
      <c r="M160" s="27"/>
      <c r="N160" s="15"/>
    </row>
    <row r="161" spans="1:18" ht="16.5" customHeight="1" x14ac:dyDescent="0.35">
      <c r="A161" s="45"/>
      <c r="B161" s="15" t="s">
        <v>171</v>
      </c>
      <c r="G161" s="77"/>
      <c r="H161" s="79"/>
      <c r="I161" s="15"/>
      <c r="J161" s="13"/>
      <c r="K161" s="80"/>
      <c r="L161" s="71"/>
      <c r="M161" s="27"/>
      <c r="N161" s="15"/>
    </row>
    <row r="162" spans="1:18" ht="16.5" customHeight="1" x14ac:dyDescent="0.35">
      <c r="A162" s="45"/>
      <c r="B162" s="27" t="s">
        <v>176</v>
      </c>
      <c r="G162" s="77"/>
      <c r="H162" s="79"/>
      <c r="I162" s="15"/>
      <c r="J162" s="13"/>
      <c r="K162" s="80"/>
      <c r="L162" s="71"/>
      <c r="M162" s="27"/>
      <c r="N162" s="15"/>
    </row>
    <row r="163" spans="1:18" ht="16.5" customHeight="1" x14ac:dyDescent="0.35">
      <c r="A163" s="45"/>
      <c r="B163" s="15"/>
      <c r="C163" s="20"/>
      <c r="G163" s="77"/>
      <c r="H163" s="79"/>
      <c r="I163" s="15"/>
      <c r="J163" s="13"/>
      <c r="K163" s="73">
        <v>250</v>
      </c>
      <c r="L163" s="74">
        <f>K163*3</f>
        <v>750</v>
      </c>
      <c r="M163" s="27" t="s">
        <v>160</v>
      </c>
      <c r="N163" s="15"/>
    </row>
    <row r="164" spans="1:18" ht="16.5" customHeight="1" x14ac:dyDescent="0.35">
      <c r="B164" s="15" t="s">
        <v>172</v>
      </c>
      <c r="C164" s="115"/>
      <c r="G164" s="77"/>
      <c r="H164" s="79"/>
      <c r="I164" s="15"/>
      <c r="J164" s="13"/>
      <c r="K164" s="80"/>
      <c r="L164" s="71"/>
      <c r="M164" s="27"/>
      <c r="N164" s="15"/>
    </row>
    <row r="165" spans="1:18" ht="16.5" customHeight="1" x14ac:dyDescent="0.35">
      <c r="B165" s="6" t="s">
        <v>173</v>
      </c>
      <c r="C165" s="115"/>
      <c r="H165" s="79"/>
      <c r="I165" s="15"/>
      <c r="J165" s="13"/>
      <c r="K165" s="73">
        <v>50</v>
      </c>
      <c r="L165" s="74">
        <f>K165*15</f>
        <v>750</v>
      </c>
      <c r="M165" s="27" t="s">
        <v>174</v>
      </c>
      <c r="N165" s="15"/>
      <c r="O165" s="114">
        <f>L165-300</f>
        <v>450</v>
      </c>
    </row>
    <row r="166" spans="1:18" ht="16.5" customHeight="1" x14ac:dyDescent="0.35">
      <c r="B166" s="15"/>
      <c r="C166" s="20"/>
      <c r="H166" s="79"/>
      <c r="I166" s="15"/>
      <c r="J166" s="13"/>
      <c r="K166" s="7"/>
      <c r="L166" s="101">
        <f>SUM(L126:L165)</f>
        <v>19000</v>
      </c>
      <c r="M166" s="102" t="s">
        <v>72</v>
      </c>
      <c r="N166" s="15"/>
    </row>
    <row r="167" spans="1:18" ht="16.5" customHeight="1" x14ac:dyDescent="0.3">
      <c r="A167" s="120" t="s">
        <v>73</v>
      </c>
      <c r="B167" s="121" t="s">
        <v>74</v>
      </c>
      <c r="C167" s="122"/>
      <c r="D167" s="123"/>
      <c r="E167" s="123"/>
      <c r="F167" s="123"/>
      <c r="G167" s="123"/>
      <c r="H167" s="124"/>
      <c r="I167" s="124"/>
      <c r="J167" s="13"/>
      <c r="K167" s="118"/>
      <c r="L167" s="6"/>
      <c r="N167" s="15"/>
    </row>
    <row r="168" spans="1:18" ht="20.25" customHeight="1" x14ac:dyDescent="0.45">
      <c r="A168" s="125" t="s">
        <v>75</v>
      </c>
      <c r="B168" s="6" t="s">
        <v>76</v>
      </c>
      <c r="C168" s="6" t="s">
        <v>210</v>
      </c>
      <c r="H168" s="126"/>
      <c r="I168" s="116"/>
      <c r="J168" s="13"/>
      <c r="K168" s="75"/>
      <c r="L168" s="118"/>
      <c r="M168" s="27"/>
      <c r="N168" s="15"/>
      <c r="O168" s="44"/>
      <c r="Q168" s="6">
        <f>5228/2</f>
        <v>2614</v>
      </c>
      <c r="R168" s="6" t="s">
        <v>77</v>
      </c>
    </row>
    <row r="169" spans="1:18" ht="16.5" customHeight="1" x14ac:dyDescent="0.45">
      <c r="A169" s="125"/>
      <c r="C169" s="6" t="s">
        <v>211</v>
      </c>
      <c r="H169" s="127"/>
      <c r="I169" s="116"/>
      <c r="J169" s="13"/>
      <c r="K169" s="75"/>
      <c r="L169" s="128">
        <f>(L116+L61+L166)*0.02</f>
        <v>1069.1200000000001</v>
      </c>
      <c r="M169" s="27" t="s">
        <v>78</v>
      </c>
      <c r="N169" s="15"/>
      <c r="O169" s="44">
        <f>L169/3</f>
        <v>356.37333333333339</v>
      </c>
    </row>
    <row r="170" spans="1:18" ht="16.5" customHeight="1" x14ac:dyDescent="0.45">
      <c r="A170" s="125"/>
      <c r="H170" s="127"/>
      <c r="I170" s="116"/>
      <c r="J170" s="13"/>
      <c r="K170" s="75"/>
      <c r="L170" s="128"/>
      <c r="M170" s="27"/>
      <c r="N170" s="15"/>
      <c r="Q170" s="6">
        <f>Q168+Q169</f>
        <v>2614</v>
      </c>
    </row>
    <row r="171" spans="1:18" ht="16.5" customHeight="1" x14ac:dyDescent="0.45">
      <c r="A171" s="125"/>
      <c r="C171" s="106" t="s">
        <v>79</v>
      </c>
      <c r="D171" s="106"/>
      <c r="H171" s="129"/>
      <c r="I171" s="116"/>
      <c r="J171" s="13"/>
      <c r="K171" s="44"/>
      <c r="L171" s="6"/>
      <c r="N171" s="15"/>
      <c r="O171" s="44"/>
    </row>
    <row r="172" spans="1:18" ht="16.5" customHeight="1" x14ac:dyDescent="0.3">
      <c r="C172" s="6" t="s">
        <v>80</v>
      </c>
      <c r="D172" s="6" t="s">
        <v>81</v>
      </c>
      <c r="H172" s="129"/>
      <c r="I172" s="116"/>
      <c r="J172" s="13"/>
      <c r="K172" s="31" t="s">
        <v>109</v>
      </c>
      <c r="L172" s="31"/>
      <c r="M172" s="31"/>
      <c r="N172" s="15"/>
      <c r="O172" s="44"/>
    </row>
    <row r="173" spans="1:18" ht="16.5" customHeight="1" x14ac:dyDescent="0.3">
      <c r="C173" s="15" t="s">
        <v>82</v>
      </c>
      <c r="H173" s="130"/>
      <c r="J173" s="13"/>
      <c r="K173" s="131"/>
      <c r="L173" s="132">
        <f>L61+L116+L166+L169</f>
        <v>54525.120000000003</v>
      </c>
      <c r="M173" s="133" t="s">
        <v>83</v>
      </c>
      <c r="N173" s="15"/>
      <c r="Q173" s="114">
        <f>L173/2</f>
        <v>27262.560000000001</v>
      </c>
    </row>
    <row r="174" spans="1:18" ht="16.5" customHeight="1" x14ac:dyDescent="0.3">
      <c r="D174" s="91" t="s">
        <v>84</v>
      </c>
      <c r="H174" s="130"/>
      <c r="I174" s="126"/>
      <c r="J174" s="13"/>
      <c r="L174" s="134">
        <f>L173/15</f>
        <v>3635.0080000000003</v>
      </c>
      <c r="M174" s="135" t="s">
        <v>23</v>
      </c>
      <c r="N174" s="15"/>
    </row>
    <row r="175" spans="1:18" ht="16.5" customHeight="1" x14ac:dyDescent="0.3">
      <c r="D175" s="91" t="s">
        <v>85</v>
      </c>
      <c r="H175" s="136"/>
      <c r="I175" s="127"/>
      <c r="J175" s="13"/>
      <c r="L175" s="6"/>
      <c r="M175" s="27"/>
      <c r="N175" s="15"/>
    </row>
    <row r="176" spans="1:18" s="137" customFormat="1" ht="16.5" customHeight="1" x14ac:dyDescent="0.3">
      <c r="A176" s="6"/>
      <c r="B176" s="6"/>
      <c r="E176" s="6"/>
      <c r="F176" s="6"/>
      <c r="G176" s="6"/>
      <c r="H176" s="138"/>
      <c r="I176" s="136"/>
      <c r="J176" s="139"/>
      <c r="L176" s="140">
        <v>0</v>
      </c>
      <c r="M176" s="137" t="s">
        <v>86</v>
      </c>
      <c r="O176" s="141"/>
    </row>
    <row r="177" spans="1:17" s="137" customFormat="1" ht="16.5" customHeight="1" x14ac:dyDescent="0.45">
      <c r="A177" s="125" t="s">
        <v>75</v>
      </c>
      <c r="B177" s="106" t="s">
        <v>87</v>
      </c>
      <c r="C177" s="6"/>
      <c r="D177" s="6"/>
      <c r="E177" s="6"/>
      <c r="F177" s="6"/>
      <c r="G177" s="6"/>
      <c r="H177" s="138"/>
      <c r="I177" s="136"/>
      <c r="J177" s="139"/>
      <c r="L177" s="141">
        <f>L173-L176</f>
        <v>54525.120000000003</v>
      </c>
      <c r="M177" s="133" t="s">
        <v>83</v>
      </c>
    </row>
    <row r="178" spans="1:17" s="137" customFormat="1" ht="16.5" customHeight="1" x14ac:dyDescent="0.45">
      <c r="A178" s="125" t="s">
        <v>75</v>
      </c>
      <c r="B178" s="106" t="s">
        <v>88</v>
      </c>
      <c r="C178" s="6"/>
      <c r="D178" s="6"/>
      <c r="E178" s="6"/>
      <c r="F178" s="6"/>
      <c r="G178" s="6"/>
      <c r="H178" s="6"/>
      <c r="I178" s="142"/>
      <c r="J178" s="139"/>
      <c r="L178" s="141">
        <f>L177/20</f>
        <v>2726.2560000000003</v>
      </c>
      <c r="M178" s="135" t="s">
        <v>23</v>
      </c>
      <c r="O178" s="141"/>
    </row>
    <row r="179" spans="1:17" s="137" customFormat="1" ht="16.5" customHeight="1" x14ac:dyDescent="0.3">
      <c r="C179" s="6"/>
      <c r="D179" s="6"/>
      <c r="E179" s="6"/>
      <c r="F179" s="6"/>
      <c r="G179" s="6"/>
      <c r="H179" s="6"/>
      <c r="I179" s="142"/>
      <c r="J179" s="139"/>
    </row>
    <row r="180" spans="1:17" s="137" customFormat="1" ht="16.5" customHeight="1" x14ac:dyDescent="0.45">
      <c r="A180" s="125"/>
      <c r="B180" s="106"/>
      <c r="C180" s="6"/>
      <c r="D180" s="6"/>
      <c r="E180" s="6"/>
      <c r="F180" s="6"/>
      <c r="G180" s="6"/>
      <c r="H180" s="6"/>
      <c r="I180" s="136"/>
      <c r="J180" s="139"/>
      <c r="L180" s="143">
        <f>L173*0.009</f>
        <v>490.72607999999997</v>
      </c>
      <c r="M180" s="144" t="s">
        <v>89</v>
      </c>
    </row>
    <row r="181" spans="1:17" ht="16.5" customHeight="1" x14ac:dyDescent="0.3">
      <c r="A181" s="6" t="s">
        <v>90</v>
      </c>
      <c r="L181" s="145">
        <f>L177-L180</f>
        <v>54034.393920000002</v>
      </c>
      <c r="M181" s="133" t="s">
        <v>83</v>
      </c>
      <c r="Q181" s="44">
        <f>L185+L186</f>
        <v>1069.1200000000006</v>
      </c>
    </row>
    <row r="182" spans="1:17" ht="16.5" customHeight="1" x14ac:dyDescent="0.3">
      <c r="A182" s="146" t="s">
        <v>91</v>
      </c>
      <c r="L182" s="145">
        <f>L181/15</f>
        <v>3602.2929280000003</v>
      </c>
      <c r="M182" s="135" t="s">
        <v>23</v>
      </c>
    </row>
    <row r="183" spans="1:17" ht="16.5" customHeight="1" x14ac:dyDescent="0.35">
      <c r="B183"/>
      <c r="C183"/>
      <c r="D183"/>
      <c r="E183"/>
      <c r="F183"/>
      <c r="L183" s="147"/>
      <c r="M183" s="144"/>
    </row>
    <row r="184" spans="1:17" ht="16.5" customHeight="1" x14ac:dyDescent="0.35">
      <c r="B184"/>
      <c r="C184"/>
      <c r="D184"/>
      <c r="E184"/>
      <c r="F184" s="146" t="s">
        <v>92</v>
      </c>
      <c r="G184" s="146"/>
      <c r="L184" s="147"/>
      <c r="M184" s="148"/>
    </row>
    <row r="185" spans="1:17" ht="16.5" customHeight="1" x14ac:dyDescent="0.35">
      <c r="F185"/>
      <c r="G185"/>
      <c r="I185" s="7"/>
      <c r="L185" s="128">
        <f>L177-L181</f>
        <v>490.72608000000037</v>
      </c>
      <c r="M185" s="6" t="s">
        <v>161</v>
      </c>
      <c r="P185" s="7"/>
    </row>
    <row r="186" spans="1:17" ht="16.5" customHeight="1" x14ac:dyDescent="0.3">
      <c r="F186" s="146" t="s">
        <v>93</v>
      </c>
      <c r="G186" s="146"/>
      <c r="I186" s="7"/>
      <c r="L186" s="128">
        <f>L169-L180</f>
        <v>578.39392000000021</v>
      </c>
      <c r="M186" s="6" t="s">
        <v>94</v>
      </c>
      <c r="P186" s="7"/>
    </row>
    <row r="187" spans="1:17" ht="16.5" customHeight="1" x14ac:dyDescent="0.3">
      <c r="F187" s="146" t="s">
        <v>95</v>
      </c>
      <c r="G187" s="146"/>
      <c r="I187" s="7"/>
      <c r="L187" s="128">
        <f>SUM(L185:L186)</f>
        <v>1069.1200000000006</v>
      </c>
      <c r="P187" s="7"/>
    </row>
    <row r="188" spans="1:17" ht="16.5" customHeight="1" x14ac:dyDescent="0.35">
      <c r="F188" s="91" t="s">
        <v>96</v>
      </c>
      <c r="G188"/>
      <c r="I188" s="7"/>
      <c r="P188" s="7"/>
    </row>
    <row r="189" spans="1:17" ht="16.5" customHeight="1" x14ac:dyDescent="0.35">
      <c r="E189"/>
      <c r="I189" s="7"/>
      <c r="L189" s="128">
        <f>L174-L182</f>
        <v>32.715071999999964</v>
      </c>
      <c r="M189" s="6" t="s">
        <v>162</v>
      </c>
      <c r="P189" s="7"/>
    </row>
    <row r="190" spans="1:17" ht="16.5" customHeight="1" x14ac:dyDescent="0.35">
      <c r="A190" s="146"/>
      <c r="B190"/>
      <c r="C190"/>
      <c r="D190"/>
      <c r="E190"/>
      <c r="I190" s="7"/>
      <c r="P190" s="7"/>
    </row>
    <row r="191" spans="1:17" ht="16.5" customHeight="1" x14ac:dyDescent="0.35">
      <c r="A191"/>
      <c r="B191"/>
      <c r="C191"/>
      <c r="D191"/>
      <c r="E191"/>
      <c r="I191" s="7"/>
      <c r="P191" s="7"/>
    </row>
    <row r="192" spans="1:17" ht="16.5" customHeight="1" x14ac:dyDescent="0.35">
      <c r="A192"/>
      <c r="B192"/>
      <c r="C192"/>
      <c r="E192"/>
      <c r="I192" s="7"/>
      <c r="P192" s="7"/>
    </row>
    <row r="193" spans="1:5" ht="16.5" customHeight="1" x14ac:dyDescent="0.35">
      <c r="A193"/>
      <c r="B193"/>
      <c r="C193"/>
      <c r="E193"/>
    </row>
    <row r="194" spans="1:5" ht="16.5" customHeight="1" x14ac:dyDescent="0.35">
      <c r="A194"/>
      <c r="B194"/>
      <c r="C194"/>
    </row>
    <row r="195" spans="1:5" ht="16.5" customHeight="1" x14ac:dyDescent="0.35">
      <c r="A195"/>
      <c r="B195"/>
      <c r="C195"/>
    </row>
    <row r="196" spans="1:5" ht="16.5" customHeight="1" x14ac:dyDescent="0.35">
      <c r="A196"/>
      <c r="B196"/>
      <c r="C196"/>
    </row>
    <row r="197" spans="1:5" ht="16.5" customHeight="1" x14ac:dyDescent="0.3"/>
    <row r="198" spans="1:5" ht="16.5" customHeight="1" x14ac:dyDescent="0.3"/>
    <row r="199" spans="1:5" ht="16.5" customHeight="1" x14ac:dyDescent="0.3"/>
    <row r="200" spans="1:5" ht="16.5" customHeight="1" x14ac:dyDescent="0.3"/>
    <row r="201" spans="1:5" ht="16.5" customHeight="1" x14ac:dyDescent="0.3"/>
    <row r="202" spans="1:5" ht="16.5" customHeight="1" x14ac:dyDescent="0.3"/>
    <row r="203" spans="1:5" ht="16.5" customHeight="1" x14ac:dyDescent="0.3"/>
  </sheetData>
  <mergeCells count="7">
    <mergeCell ref="K172:M172"/>
    <mergeCell ref="A1:C1"/>
    <mergeCell ref="A8:H8"/>
    <mergeCell ref="A18:B18"/>
    <mergeCell ref="L18:T18"/>
    <mergeCell ref="A19:B19"/>
    <mergeCell ref="K29:M29"/>
  </mergeCells>
  <conditionalFormatting sqref="C103">
    <cfRule type="duplicateValues" dxfId="2" priority="1"/>
  </conditionalFormatting>
  <pageMargins left="0.25" right="0.25" top="0.75" bottom="0.75" header="0.3" footer="0.3"/>
  <pageSetup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0BDF-C90C-4B82-81D7-067C5C0BA83C}">
  <dimension ref="A1:U202"/>
  <sheetViews>
    <sheetView workbookViewId="0">
      <selection activeCell="I10" sqref="I10"/>
    </sheetView>
  </sheetViews>
  <sheetFormatPr defaultColWidth="8.7265625" defaultRowHeight="14" x14ac:dyDescent="0.3"/>
  <cols>
    <col min="1" max="1" width="10.453125" style="6" customWidth="1"/>
    <col min="2" max="2" width="12.81640625" style="6" customWidth="1"/>
    <col min="3" max="3" width="12.7265625" style="6" customWidth="1"/>
    <col min="4" max="4" width="8.453125" style="6" customWidth="1"/>
    <col min="5" max="5" width="13.7265625" style="6" customWidth="1"/>
    <col min="6" max="6" width="11.7265625" style="6" customWidth="1"/>
    <col min="7" max="7" width="13.7265625" style="6" customWidth="1"/>
    <col min="8" max="8" width="11" style="6" customWidth="1"/>
    <col min="9" max="9" width="6.1796875" style="6" customWidth="1"/>
    <col min="10" max="10" width="8.7265625" style="6"/>
    <col min="11" max="11" width="12.26953125" style="6" customWidth="1"/>
    <col min="12" max="12" width="12.26953125" style="7" customWidth="1"/>
    <col min="13" max="13" width="39.1796875" style="6" customWidth="1"/>
    <col min="14" max="14" width="8.7265625" style="6"/>
    <col min="15" max="16" width="10.453125" style="6" bestFit="1" customWidth="1"/>
    <col min="17" max="17" width="12.54296875" style="6" customWidth="1"/>
    <col min="18" max="19" width="8.7265625" style="6"/>
    <col min="20" max="20" width="9.90625" style="6" bestFit="1" customWidth="1"/>
    <col min="21" max="21" width="9.81640625" style="6" bestFit="1" customWidth="1"/>
    <col min="22" max="16384" width="8.7265625" style="6"/>
  </cols>
  <sheetData>
    <row r="1" spans="1:20" ht="16.5" customHeight="1" x14ac:dyDescent="0.35">
      <c r="A1" s="2"/>
      <c r="B1" s="2"/>
      <c r="C1" s="2"/>
      <c r="D1" s="3"/>
      <c r="E1" s="4"/>
      <c r="F1" s="4"/>
      <c r="G1" s="5"/>
      <c r="H1" s="5"/>
    </row>
    <row r="2" spans="1:20" ht="16.5" customHeight="1" x14ac:dyDescent="0.35">
      <c r="A2" s="3"/>
      <c r="B2" s="3"/>
      <c r="C2" s="3"/>
      <c r="D2" s="3"/>
      <c r="E2" s="4"/>
      <c r="F2" s="4"/>
      <c r="G2" s="5"/>
      <c r="H2" s="5"/>
    </row>
    <row r="3" spans="1:20" ht="16.5" customHeight="1" x14ac:dyDescent="0.35">
      <c r="A3" s="3"/>
      <c r="B3" s="3"/>
      <c r="C3" s="3"/>
      <c r="D3" s="3"/>
      <c r="E3" s="4"/>
      <c r="F3" s="4"/>
      <c r="H3" s="8" t="s">
        <v>4</v>
      </c>
    </row>
    <row r="4" spans="1:20" ht="16.5" customHeight="1" x14ac:dyDescent="0.35">
      <c r="A4" s="3"/>
      <c r="B4" s="3"/>
      <c r="C4" s="3"/>
      <c r="D4" s="3"/>
      <c r="E4" s="4"/>
      <c r="H4" s="149" t="s">
        <v>98</v>
      </c>
    </row>
    <row r="5" spans="1:20" ht="16.5" customHeight="1" x14ac:dyDescent="0.35">
      <c r="A5" s="3"/>
      <c r="B5" s="3"/>
      <c r="C5" s="3"/>
      <c r="D5" s="3"/>
      <c r="E5" s="4"/>
    </row>
    <row r="6" spans="1:20" ht="16.5" customHeight="1" x14ac:dyDescent="0.35">
      <c r="A6" s="9" t="s">
        <v>5</v>
      </c>
      <c r="B6" s="3"/>
      <c r="C6" s="3"/>
      <c r="D6" s="3"/>
      <c r="E6" s="4"/>
      <c r="F6" s="4"/>
    </row>
    <row r="7" spans="1:20" ht="3" customHeight="1" x14ac:dyDescent="0.35">
      <c r="A7" s="9"/>
      <c r="B7" s="3"/>
      <c r="C7" s="3"/>
      <c r="D7" s="3"/>
      <c r="E7" s="4"/>
      <c r="F7" s="4"/>
    </row>
    <row r="8" spans="1:20" ht="16.5" customHeight="1" x14ac:dyDescent="0.35">
      <c r="A8" s="10" t="s">
        <v>6</v>
      </c>
      <c r="B8" s="11"/>
      <c r="C8" s="11"/>
      <c r="D8" s="11"/>
      <c r="E8" s="11"/>
      <c r="F8" s="11"/>
      <c r="G8" s="11"/>
      <c r="H8" s="11"/>
      <c r="I8" s="12"/>
      <c r="J8" s="13"/>
    </row>
    <row r="9" spans="1:20" ht="16.5" customHeight="1" x14ac:dyDescent="0.3">
      <c r="A9" s="14" t="s">
        <v>7</v>
      </c>
      <c r="B9" s="15"/>
      <c r="C9" s="15"/>
      <c r="E9" s="16"/>
      <c r="F9" s="16"/>
      <c r="G9" s="17"/>
      <c r="H9" s="17"/>
      <c r="J9" s="13"/>
      <c r="N9" s="13"/>
    </row>
    <row r="10" spans="1:20" ht="16.5" customHeight="1" x14ac:dyDescent="0.45">
      <c r="A10" s="175" t="s">
        <v>97</v>
      </c>
      <c r="B10" s="15"/>
      <c r="C10" s="15"/>
      <c r="E10" s="16"/>
      <c r="F10" s="16"/>
      <c r="G10" s="17"/>
      <c r="H10" s="17"/>
      <c r="J10" s="13"/>
      <c r="M10" s="18"/>
      <c r="N10" s="13"/>
    </row>
    <row r="11" spans="1:20" ht="16.5" customHeight="1" x14ac:dyDescent="0.3">
      <c r="A11" s="169" t="s">
        <v>209</v>
      </c>
      <c r="B11" s="170"/>
      <c r="C11" s="170"/>
      <c r="D11" s="171"/>
      <c r="E11" s="172"/>
      <c r="F11" s="172"/>
      <c r="G11" s="173"/>
      <c r="H11" s="173"/>
      <c r="I11" s="171"/>
      <c r="J11" s="13"/>
      <c r="N11" s="13"/>
    </row>
    <row r="12" spans="1:20" ht="16.5" customHeight="1" x14ac:dyDescent="0.3">
      <c r="A12" s="14"/>
      <c r="B12" s="15"/>
      <c r="C12" s="15"/>
      <c r="E12" s="16"/>
      <c r="F12" s="16"/>
      <c r="G12" s="17"/>
      <c r="H12" s="17"/>
      <c r="J12" s="13"/>
      <c r="N12" s="13"/>
    </row>
    <row r="13" spans="1:20" ht="16.5" customHeight="1" x14ac:dyDescent="0.3">
      <c r="A13" s="14"/>
      <c r="B13" s="15"/>
      <c r="C13" s="15"/>
      <c r="E13" s="16"/>
      <c r="F13" s="16"/>
      <c r="G13" s="17"/>
      <c r="H13" s="17"/>
      <c r="I13" s="15"/>
      <c r="J13" s="13"/>
      <c r="N13" s="13"/>
    </row>
    <row r="14" spans="1:20" ht="16.5" customHeight="1" x14ac:dyDescent="0.3">
      <c r="C14" s="19" t="s">
        <v>99</v>
      </c>
      <c r="E14" s="16"/>
      <c r="F14" s="16"/>
      <c r="G14" s="17"/>
      <c r="H14" s="17"/>
      <c r="J14" s="13"/>
    </row>
    <row r="15" spans="1:20" ht="16.5" customHeight="1" x14ac:dyDescent="0.35">
      <c r="B15" s="13"/>
      <c r="C15" s="19" t="s">
        <v>100</v>
      </c>
      <c r="E15" s="16"/>
      <c r="F15" s="16"/>
      <c r="G15" s="17"/>
      <c r="H15" s="17"/>
      <c r="J15" s="13"/>
      <c r="L15" s="6"/>
      <c r="M15" s="20"/>
      <c r="N15" s="20"/>
      <c r="O15" s="20"/>
      <c r="P15" s="20"/>
      <c r="Q15" s="20"/>
      <c r="R15" s="20"/>
      <c r="S15" s="20"/>
      <c r="T15" s="20"/>
    </row>
    <row r="16" spans="1:20" ht="16.5" customHeight="1" x14ac:dyDescent="0.3">
      <c r="A16" s="13"/>
      <c r="B16" s="13"/>
      <c r="C16" s="19" t="s">
        <v>101</v>
      </c>
      <c r="E16" s="16"/>
      <c r="F16" s="16"/>
      <c r="G16" s="17"/>
      <c r="H16" s="17"/>
      <c r="J16" s="13"/>
      <c r="N16" s="21"/>
      <c r="O16" s="22"/>
      <c r="Q16" s="22"/>
    </row>
    <row r="17" spans="1:20" ht="16.5" customHeight="1" x14ac:dyDescent="0.35">
      <c r="C17" s="19" t="s">
        <v>102</v>
      </c>
      <c r="E17" s="16"/>
      <c r="F17" s="16"/>
      <c r="G17" s="17"/>
      <c r="H17" s="17"/>
      <c r="J17" s="13"/>
      <c r="L17" s="6"/>
      <c r="M17"/>
      <c r="N17"/>
      <c r="O17"/>
      <c r="P17"/>
      <c r="Q17"/>
      <c r="R17"/>
      <c r="S17"/>
      <c r="T17"/>
    </row>
    <row r="18" spans="1:20" ht="16.5" customHeight="1" x14ac:dyDescent="0.35">
      <c r="A18" s="176" t="s">
        <v>8</v>
      </c>
      <c r="B18" s="177"/>
      <c r="C18" s="19" t="s">
        <v>103</v>
      </c>
      <c r="E18" s="16"/>
      <c r="F18" s="16"/>
      <c r="G18" s="17"/>
      <c r="H18" s="17"/>
      <c r="J18" s="13"/>
      <c r="L18" s="23"/>
      <c r="M18" s="24"/>
      <c r="N18" s="24"/>
      <c r="O18" s="24"/>
      <c r="P18" s="24"/>
      <c r="Q18" s="24"/>
      <c r="R18" s="24"/>
      <c r="S18" s="24"/>
      <c r="T18" s="24"/>
    </row>
    <row r="19" spans="1:20" ht="16.5" customHeight="1" x14ac:dyDescent="0.35">
      <c r="A19" s="25" t="s">
        <v>9</v>
      </c>
      <c r="B19" s="26"/>
      <c r="C19" s="19" t="s">
        <v>104</v>
      </c>
      <c r="E19" s="16"/>
      <c r="F19" s="16"/>
      <c r="G19" s="17"/>
      <c r="H19" s="17"/>
      <c r="J19" s="13"/>
      <c r="L19" s="6"/>
      <c r="M19"/>
      <c r="N19"/>
      <c r="O19"/>
      <c r="P19"/>
      <c r="Q19"/>
      <c r="R19"/>
      <c r="S19"/>
      <c r="T19"/>
    </row>
    <row r="20" spans="1:20" ht="16.5" customHeight="1" x14ac:dyDescent="0.35">
      <c r="A20" s="150"/>
      <c r="B20" s="151"/>
      <c r="C20" s="19" t="s">
        <v>10</v>
      </c>
      <c r="E20" s="16"/>
      <c r="F20" s="16"/>
      <c r="G20" s="17"/>
      <c r="H20" s="17"/>
      <c r="J20" s="13"/>
      <c r="L20" s="6"/>
      <c r="M20"/>
      <c r="N20"/>
      <c r="O20"/>
      <c r="P20"/>
      <c r="Q20"/>
      <c r="R20"/>
      <c r="S20"/>
      <c r="T20"/>
    </row>
    <row r="21" spans="1:20" ht="16.5" customHeight="1" x14ac:dyDescent="0.3">
      <c r="A21" s="13"/>
      <c r="B21" s="13"/>
      <c r="F21" s="16"/>
      <c r="G21" s="17"/>
      <c r="H21" s="17"/>
      <c r="J21" s="13"/>
      <c r="N21" s="21"/>
      <c r="O21" s="22"/>
      <c r="Q21" s="22"/>
    </row>
    <row r="22" spans="1:20" ht="16.5" customHeight="1" x14ac:dyDescent="0.3">
      <c r="A22" s="13"/>
      <c r="B22" s="13"/>
      <c r="F22" s="16"/>
      <c r="G22" s="17"/>
      <c r="H22" s="17"/>
      <c r="J22" s="13"/>
      <c r="N22" s="21"/>
      <c r="O22" s="22"/>
      <c r="Q22" s="22"/>
    </row>
    <row r="23" spans="1:20" ht="16.5" customHeight="1" x14ac:dyDescent="0.3">
      <c r="B23" s="13"/>
      <c r="F23" s="16"/>
      <c r="G23" s="17"/>
      <c r="H23" s="17"/>
      <c r="J23" s="13"/>
      <c r="N23" s="21"/>
      <c r="O23" s="22"/>
      <c r="Q23" s="22"/>
    </row>
    <row r="24" spans="1:20" ht="16.5" customHeight="1" x14ac:dyDescent="0.35">
      <c r="A24" s="27" t="s">
        <v>107</v>
      </c>
      <c r="B24" s="20"/>
      <c r="C24" s="20"/>
      <c r="E24" s="16"/>
      <c r="F24" s="16"/>
      <c r="G24" s="17"/>
      <c r="H24" s="17"/>
      <c r="J24" s="13"/>
      <c r="N24" s="21"/>
      <c r="O24" s="22"/>
      <c r="Q24" s="22"/>
    </row>
    <row r="25" spans="1:20" ht="16.5" customHeight="1" x14ac:dyDescent="0.3">
      <c r="A25" s="13"/>
      <c r="B25" s="13"/>
      <c r="E25" s="16"/>
      <c r="F25" s="16"/>
      <c r="G25" s="17"/>
      <c r="H25" s="17"/>
      <c r="J25" s="13"/>
      <c r="N25" s="21"/>
      <c r="O25" s="13"/>
    </row>
    <row r="26" spans="1:20" ht="16.5" customHeight="1" x14ac:dyDescent="0.45">
      <c r="A26" s="28" t="s">
        <v>178</v>
      </c>
      <c r="J26" s="13"/>
      <c r="N26" s="21"/>
      <c r="O26" s="29" t="s">
        <v>11</v>
      </c>
    </row>
    <row r="27" spans="1:20" ht="16.5" customHeight="1" x14ac:dyDescent="0.3">
      <c r="A27" s="28" t="s">
        <v>215</v>
      </c>
      <c r="J27" s="13"/>
      <c r="N27" s="21"/>
      <c r="O27" s="13"/>
    </row>
    <row r="28" spans="1:20" ht="16.5" customHeight="1" x14ac:dyDescent="0.3">
      <c r="A28" s="30" t="s">
        <v>12</v>
      </c>
      <c r="J28" s="13"/>
      <c r="N28" s="21"/>
      <c r="O28" s="13"/>
    </row>
    <row r="29" spans="1:20" ht="16.5" customHeight="1" thickBot="1" x14ac:dyDescent="0.35">
      <c r="J29" s="13"/>
      <c r="K29" s="31" t="s">
        <v>109</v>
      </c>
      <c r="L29" s="31"/>
      <c r="M29" s="31"/>
      <c r="N29" s="21"/>
      <c r="O29" s="13"/>
    </row>
    <row r="30" spans="1:20" ht="16.5" customHeight="1" x14ac:dyDescent="0.3">
      <c r="C30" s="178" t="s">
        <v>108</v>
      </c>
      <c r="D30" s="179"/>
      <c r="E30" s="180"/>
      <c r="J30" s="13"/>
      <c r="K30" s="32" t="s">
        <v>13</v>
      </c>
      <c r="L30" s="32">
        <v>15</v>
      </c>
      <c r="M30" s="6" t="s">
        <v>110</v>
      </c>
      <c r="N30" s="21"/>
      <c r="O30" s="13"/>
    </row>
    <row r="31" spans="1:20" ht="16.5" customHeight="1" x14ac:dyDescent="0.35">
      <c r="C31" s="33">
        <f>+L172</f>
        <v>42133.65</v>
      </c>
      <c r="D31" s="34" t="s">
        <v>14</v>
      </c>
      <c r="E31" s="35"/>
      <c r="J31" s="13"/>
      <c r="N31" s="21"/>
      <c r="O31" s="13"/>
      <c r="R31" s="36"/>
    </row>
    <row r="32" spans="1:20" ht="16.5" customHeight="1" thickBot="1" x14ac:dyDescent="0.4">
      <c r="B32" s="20"/>
      <c r="C32" s="37">
        <f>+L173</f>
        <v>2808.9100000000003</v>
      </c>
      <c r="D32" s="38" t="s">
        <v>15</v>
      </c>
      <c r="E32" s="39"/>
      <c r="F32" s="20"/>
      <c r="G32" s="20"/>
      <c r="H32" s="20"/>
      <c r="I32" s="20"/>
      <c r="J32" s="13"/>
      <c r="N32" s="21"/>
      <c r="O32" s="13"/>
      <c r="R32" s="36"/>
    </row>
    <row r="33" spans="1:20" ht="16.5" customHeight="1" x14ac:dyDescent="0.35">
      <c r="A33" s="40"/>
      <c r="B33" s="41"/>
      <c r="C33" s="42"/>
      <c r="D33" s="41"/>
      <c r="E33" s="40"/>
      <c r="F33" s="40"/>
      <c r="G33" s="43"/>
      <c r="H33" s="43"/>
      <c r="I33" s="43"/>
      <c r="N33" s="13"/>
      <c r="O33" s="44"/>
    </row>
    <row r="34" spans="1:20" ht="16.5" customHeight="1" x14ac:dyDescent="0.35">
      <c r="F34" s="44"/>
      <c r="G34" s="27"/>
      <c r="H34" s="45"/>
      <c r="I34" s="45"/>
      <c r="J34" s="13"/>
      <c r="K34" s="7"/>
      <c r="M34" s="3"/>
      <c r="N34" s="15"/>
      <c r="Q34" s="44"/>
      <c r="S34" s="46"/>
    </row>
    <row r="35" spans="1:20" ht="16.5" customHeight="1" x14ac:dyDescent="0.35">
      <c r="B35" s="47" t="s">
        <v>16</v>
      </c>
      <c r="F35" s="44"/>
      <c r="G35" s="48"/>
      <c r="H35" s="45"/>
      <c r="I35" s="45"/>
      <c r="J35" s="13"/>
      <c r="K35" s="7"/>
      <c r="M35" s="49"/>
      <c r="N35" s="15"/>
      <c r="S35" s="46"/>
    </row>
    <row r="36" spans="1:20" ht="16.5" customHeight="1" x14ac:dyDescent="0.35">
      <c r="B36" s="50" t="s">
        <v>17</v>
      </c>
      <c r="J36" s="13"/>
      <c r="K36" s="7"/>
      <c r="M36" s="27"/>
      <c r="N36" s="15"/>
    </row>
    <row r="37" spans="1:20" ht="16.5" customHeight="1" thickBot="1" x14ac:dyDescent="0.4">
      <c r="B37" s="51"/>
      <c r="C37" s="34"/>
      <c r="D37" s="51"/>
      <c r="G37" s="45"/>
      <c r="H37" s="45"/>
      <c r="I37" s="45"/>
      <c r="J37" s="13"/>
      <c r="K37" s="7"/>
      <c r="M37" s="27"/>
      <c r="N37" s="15"/>
    </row>
    <row r="38" spans="1:20" ht="16.5" customHeight="1" x14ac:dyDescent="0.35">
      <c r="C38" s="181" t="s">
        <v>18</v>
      </c>
      <c r="D38" s="182"/>
      <c r="E38" s="182"/>
      <c r="F38" s="183"/>
      <c r="G38" s="184"/>
      <c r="H38" s="45"/>
      <c r="I38" s="45"/>
      <c r="J38" s="13"/>
      <c r="K38" s="7"/>
      <c r="M38" s="27"/>
      <c r="N38" s="52"/>
      <c r="O38" s="13"/>
    </row>
    <row r="39" spans="1:20" ht="16.5" customHeight="1" x14ac:dyDescent="0.35">
      <c r="C39" s="53">
        <f>+L180</f>
        <v>41670.17985</v>
      </c>
      <c r="D39" s="34" t="s">
        <v>14</v>
      </c>
      <c r="F39" s="13"/>
      <c r="G39" s="54"/>
      <c r="H39" s="45"/>
      <c r="I39" s="45"/>
      <c r="J39" s="13"/>
      <c r="K39" s="7"/>
      <c r="M39" s="27"/>
      <c r="N39" s="15"/>
      <c r="P39" s="7"/>
    </row>
    <row r="40" spans="1:20" ht="16.5" customHeight="1" thickBot="1" x14ac:dyDescent="0.4">
      <c r="B40" s="55"/>
      <c r="C40" s="56">
        <f>+L181</f>
        <v>2778.01199</v>
      </c>
      <c r="D40" s="38" t="s">
        <v>15</v>
      </c>
      <c r="E40" s="57"/>
      <c r="F40" s="58"/>
      <c r="G40" s="59"/>
      <c r="H40" s="45"/>
      <c r="I40" s="45"/>
      <c r="J40" s="13"/>
      <c r="K40" s="7"/>
      <c r="M40" s="27"/>
      <c r="N40" s="15"/>
      <c r="O40" s="22"/>
      <c r="P40" s="7"/>
    </row>
    <row r="41" spans="1:20" ht="16.5" customHeight="1" x14ac:dyDescent="0.3">
      <c r="H41" s="13"/>
      <c r="I41" s="13"/>
      <c r="N41" s="15"/>
      <c r="O41" s="22"/>
      <c r="P41" s="7"/>
    </row>
    <row r="42" spans="1:20" ht="19" customHeight="1" x14ac:dyDescent="0.3">
      <c r="H42" s="13"/>
      <c r="I42" s="13"/>
      <c r="N42" s="15"/>
      <c r="O42" s="22"/>
      <c r="P42" s="7"/>
    </row>
    <row r="43" spans="1:20" ht="19" customHeight="1" x14ac:dyDescent="0.3">
      <c r="H43" s="13"/>
      <c r="I43" s="13"/>
      <c r="N43" s="15"/>
      <c r="O43" s="22"/>
      <c r="P43" s="7"/>
    </row>
    <row r="44" spans="1:20" ht="18" customHeight="1" x14ac:dyDescent="0.35">
      <c r="A44" s="45" t="s">
        <v>20</v>
      </c>
      <c r="B44" s="20"/>
      <c r="C44" s="20"/>
      <c r="D44" s="20"/>
      <c r="E44" s="20"/>
      <c r="F44" s="20"/>
      <c r="G44" s="20"/>
      <c r="H44" s="20"/>
      <c r="I44" s="20"/>
      <c r="J44" s="13"/>
      <c r="N44" s="15"/>
      <c r="O44" s="22"/>
      <c r="P44" s="7"/>
    </row>
    <row r="45" spans="1:20" ht="16.5" customHeight="1" x14ac:dyDescent="0.3">
      <c r="D45" s="13"/>
      <c r="F45" s="13"/>
      <c r="G45" s="13"/>
      <c r="H45" s="13"/>
      <c r="I45" s="13"/>
      <c r="N45" s="13"/>
      <c r="O45" s="22"/>
      <c r="P45" s="7"/>
    </row>
    <row r="46" spans="1:20" ht="16.5" customHeight="1" x14ac:dyDescent="0.3">
      <c r="D46" s="13"/>
      <c r="F46" s="13"/>
      <c r="G46" s="13"/>
      <c r="H46" s="13"/>
      <c r="I46" s="13"/>
    </row>
    <row r="47" spans="1:20" ht="16.5" customHeight="1" x14ac:dyDescent="0.35">
      <c r="A47" s="60" t="s">
        <v>21</v>
      </c>
      <c r="B47" s="61" t="s">
        <v>111</v>
      </c>
      <c r="C47" s="62"/>
      <c r="D47" s="62"/>
      <c r="E47" s="62"/>
      <c r="F47" s="62"/>
      <c r="G47" s="63" t="s">
        <v>22</v>
      </c>
      <c r="I47" s="20"/>
      <c r="J47" s="13"/>
      <c r="K47" s="64" t="s">
        <v>23</v>
      </c>
      <c r="L47" s="65" t="s">
        <v>24</v>
      </c>
      <c r="M47" s="66" t="s">
        <v>25</v>
      </c>
      <c r="P47" s="32"/>
      <c r="R47" s="36"/>
      <c r="T47" s="67"/>
    </row>
    <row r="48" spans="1:20" ht="16.5" customHeight="1" x14ac:dyDescent="0.35">
      <c r="A48" s="13"/>
      <c r="B48" s="68" t="s">
        <v>175</v>
      </c>
      <c r="C48" s="20"/>
      <c r="D48" s="20"/>
      <c r="E48" s="20"/>
      <c r="F48" s="20"/>
      <c r="G48" s="69" t="s">
        <v>26</v>
      </c>
      <c r="I48" s="20"/>
      <c r="J48" s="13"/>
      <c r="K48" s="70"/>
      <c r="L48" s="71"/>
    </row>
    <row r="49" spans="1:21" ht="16.5" customHeight="1" x14ac:dyDescent="0.35">
      <c r="A49" s="13"/>
      <c r="B49" s="28" t="s">
        <v>27</v>
      </c>
      <c r="C49" s="20"/>
      <c r="D49" s="20"/>
      <c r="E49" s="20"/>
      <c r="F49" s="20"/>
      <c r="G49" s="72"/>
      <c r="H49" s="20"/>
      <c r="I49" s="20"/>
      <c r="J49" s="13"/>
      <c r="K49" s="73">
        <v>80</v>
      </c>
      <c r="L49" s="74">
        <f>K49*L30</f>
        <v>1200</v>
      </c>
      <c r="M49" s="27" t="s">
        <v>164</v>
      </c>
    </row>
    <row r="50" spans="1:21" ht="16.5" customHeight="1" x14ac:dyDescent="0.35">
      <c r="A50" s="13"/>
      <c r="D50" s="20"/>
      <c r="E50" s="20"/>
      <c r="F50" s="20"/>
      <c r="H50" s="20"/>
      <c r="I50" s="20"/>
      <c r="J50" s="13"/>
      <c r="K50" s="70"/>
      <c r="L50" s="71"/>
      <c r="M50" s="75">
        <f>L49/2</f>
        <v>600</v>
      </c>
      <c r="N50" s="52"/>
      <c r="O50" s="13"/>
    </row>
    <row r="51" spans="1:21" ht="16.5" customHeight="1" x14ac:dyDescent="0.35">
      <c r="A51" s="13"/>
      <c r="B51" s="76" t="s">
        <v>28</v>
      </c>
      <c r="D51" s="20"/>
      <c r="E51" s="20"/>
      <c r="F51" s="20"/>
      <c r="G51" s="77"/>
      <c r="H51" s="20"/>
      <c r="I51" s="20"/>
      <c r="J51" s="13"/>
      <c r="K51" s="70"/>
      <c r="L51" s="71"/>
      <c r="M51" s="75">
        <f>M50-200</f>
        <v>400</v>
      </c>
      <c r="N51" s="15"/>
      <c r="P51" s="7"/>
    </row>
    <row r="52" spans="1:21" ht="16.5" customHeight="1" x14ac:dyDescent="0.3">
      <c r="B52" s="36" t="s">
        <v>29</v>
      </c>
      <c r="C52" s="78"/>
      <c r="H52" s="79"/>
      <c r="I52" s="15"/>
      <c r="J52" s="13"/>
      <c r="K52" s="80"/>
      <c r="L52" s="71"/>
      <c r="N52" s="15"/>
      <c r="O52" s="22"/>
      <c r="P52" s="7"/>
    </row>
    <row r="53" spans="1:21" ht="16.5" customHeight="1" thickBot="1" x14ac:dyDescent="0.35">
      <c r="C53" s="78"/>
      <c r="H53" s="79"/>
      <c r="I53" s="15"/>
      <c r="J53" s="13"/>
      <c r="K53" s="80"/>
      <c r="L53" s="71"/>
      <c r="N53" s="15"/>
      <c r="O53" s="22"/>
      <c r="P53" s="7"/>
    </row>
    <row r="54" spans="1:21" ht="16.5" customHeight="1" x14ac:dyDescent="0.3">
      <c r="B54" s="81" t="s">
        <v>112</v>
      </c>
      <c r="C54" s="82"/>
      <c r="D54" s="83"/>
      <c r="E54" s="83"/>
      <c r="F54" s="83"/>
      <c r="G54" s="83"/>
      <c r="H54" s="84"/>
      <c r="I54" s="85"/>
      <c r="J54" s="13"/>
      <c r="K54" s="80"/>
      <c r="L54" s="71"/>
      <c r="N54" s="15"/>
      <c r="O54" s="22"/>
      <c r="P54" s="7"/>
    </row>
    <row r="55" spans="1:21" ht="16.5" customHeight="1" x14ac:dyDescent="0.3">
      <c r="B55" s="86" t="s">
        <v>30</v>
      </c>
      <c r="C55" s="87"/>
      <c r="D55" s="87"/>
      <c r="E55" s="87"/>
      <c r="F55" s="87" t="s">
        <v>19</v>
      </c>
      <c r="G55" s="87" t="s">
        <v>31</v>
      </c>
      <c r="H55" s="88" t="s">
        <v>32</v>
      </c>
      <c r="I55" s="89"/>
      <c r="J55" s="13"/>
      <c r="K55" s="70"/>
      <c r="L55" s="71"/>
      <c r="N55" s="15"/>
      <c r="O55" s="22"/>
      <c r="P55" s="7"/>
    </row>
    <row r="56" spans="1:21" ht="16.5" customHeight="1" x14ac:dyDescent="0.3">
      <c r="B56" s="90" t="s">
        <v>114</v>
      </c>
      <c r="C56" s="152"/>
      <c r="D56" s="152"/>
      <c r="E56" s="152"/>
      <c r="F56" s="153" t="s">
        <v>116</v>
      </c>
      <c r="G56" s="154" t="s">
        <v>117</v>
      </c>
      <c r="H56" s="152"/>
      <c r="I56" s="92" t="s">
        <v>118</v>
      </c>
      <c r="J56" s="13"/>
      <c r="K56" s="73">
        <f>L56/8</f>
        <v>621</v>
      </c>
      <c r="L56" s="74">
        <f>2484*2</f>
        <v>4968</v>
      </c>
      <c r="M56" s="27"/>
      <c r="N56" s="15"/>
      <c r="O56" s="22"/>
      <c r="P56" s="7"/>
    </row>
    <row r="57" spans="1:21" ht="16.5" customHeight="1" thickBot="1" x14ac:dyDescent="0.35">
      <c r="B57" s="93" t="s">
        <v>115</v>
      </c>
      <c r="C57" s="57"/>
      <c r="D57" s="57"/>
      <c r="E57" s="57"/>
      <c r="F57" s="94" t="s">
        <v>113</v>
      </c>
      <c r="G57" s="95" t="s">
        <v>117</v>
      </c>
      <c r="H57" s="57"/>
      <c r="I57" s="96" t="s">
        <v>33</v>
      </c>
      <c r="J57" s="13"/>
      <c r="K57" s="73">
        <f>L57/5</f>
        <v>1777.6</v>
      </c>
      <c r="L57" s="74">
        <f>4444*2</f>
        <v>8888</v>
      </c>
      <c r="M57" s="27"/>
      <c r="O57" s="22"/>
      <c r="P57" s="7"/>
    </row>
    <row r="58" spans="1:21" ht="16.5" customHeight="1" x14ac:dyDescent="0.3">
      <c r="J58" s="13"/>
      <c r="K58" s="80"/>
      <c r="L58" s="74"/>
      <c r="M58" s="27"/>
    </row>
    <row r="59" spans="1:21" ht="16.5" customHeight="1" x14ac:dyDescent="0.3">
      <c r="B59" s="97" t="s">
        <v>34</v>
      </c>
      <c r="D59" s="6" t="s">
        <v>35</v>
      </c>
      <c r="H59" s="79"/>
      <c r="I59" s="15"/>
      <c r="J59" s="13"/>
      <c r="K59" s="80"/>
      <c r="L59" s="74"/>
      <c r="M59" s="27"/>
    </row>
    <row r="60" spans="1:21" ht="16.5" customHeight="1" x14ac:dyDescent="0.3">
      <c r="B60" s="97" t="s">
        <v>36</v>
      </c>
      <c r="D60" s="6" t="s">
        <v>37</v>
      </c>
      <c r="H60" s="79"/>
      <c r="I60" s="15"/>
      <c r="J60" s="13"/>
      <c r="K60" s="70"/>
      <c r="L60" s="71"/>
    </row>
    <row r="61" spans="1:21" ht="16.5" customHeight="1" x14ac:dyDescent="0.3">
      <c r="B61" s="91"/>
      <c r="C61" s="22"/>
      <c r="D61" s="6" t="s">
        <v>38</v>
      </c>
      <c r="H61" s="79"/>
      <c r="I61" s="15"/>
      <c r="J61" s="13"/>
      <c r="K61" s="70"/>
      <c r="L61" s="98"/>
      <c r="N61" s="15"/>
      <c r="O61" s="99"/>
      <c r="P61" s="99"/>
      <c r="Q61" s="67"/>
      <c r="U61" s="100"/>
    </row>
    <row r="62" spans="1:21" ht="16.5" customHeight="1" x14ac:dyDescent="0.3">
      <c r="I62" s="15"/>
      <c r="J62" s="13"/>
      <c r="K62" s="80"/>
      <c r="L62" s="101">
        <f>SUM(L48:L61)</f>
        <v>15056</v>
      </c>
      <c r="M62" s="102" t="s">
        <v>39</v>
      </c>
      <c r="N62" s="15"/>
      <c r="O62" s="100"/>
      <c r="Q62" s="100"/>
      <c r="R62" s="103"/>
    </row>
    <row r="63" spans="1:21" ht="16.5" customHeight="1" x14ac:dyDescent="0.3">
      <c r="B63" s="30" t="s">
        <v>119</v>
      </c>
      <c r="I63" s="15"/>
      <c r="J63" s="13"/>
      <c r="K63" s="7"/>
      <c r="L63" s="104"/>
      <c r="M63" s="52"/>
      <c r="N63" s="15"/>
      <c r="O63" s="100"/>
      <c r="Q63" s="100"/>
      <c r="R63" s="103"/>
    </row>
    <row r="64" spans="1:21" ht="16.5" customHeight="1" x14ac:dyDescent="0.3">
      <c r="I64" s="15"/>
      <c r="J64" s="13"/>
      <c r="K64" s="7"/>
      <c r="L64" s="104"/>
      <c r="M64" s="52"/>
      <c r="N64" s="15"/>
      <c r="O64" s="100"/>
      <c r="Q64" s="100"/>
      <c r="R64" s="103"/>
    </row>
    <row r="65" spans="2:18" ht="16.5" customHeight="1" x14ac:dyDescent="0.3">
      <c r="I65" s="15"/>
      <c r="J65" s="13"/>
      <c r="K65" s="7"/>
      <c r="L65" s="104"/>
      <c r="M65" s="52"/>
      <c r="N65" s="15"/>
      <c r="O65" s="100"/>
      <c r="Q65" s="100"/>
      <c r="R65" s="103"/>
    </row>
    <row r="66" spans="2:18" ht="16.5" customHeight="1" x14ac:dyDescent="0.3">
      <c r="I66" s="15"/>
      <c r="J66" s="13"/>
      <c r="K66" s="7"/>
      <c r="L66" s="104"/>
      <c r="M66" s="52"/>
      <c r="N66" s="15"/>
      <c r="O66" s="100"/>
      <c r="Q66" s="100"/>
      <c r="R66" s="103"/>
    </row>
    <row r="67" spans="2:18" ht="16.5" customHeight="1" x14ac:dyDescent="0.3">
      <c r="I67" s="15"/>
      <c r="J67" s="13"/>
      <c r="K67" s="7"/>
      <c r="L67" s="104"/>
      <c r="M67" s="52"/>
      <c r="N67" s="15"/>
      <c r="O67" s="100"/>
      <c r="Q67" s="100"/>
      <c r="R67" s="103"/>
    </row>
    <row r="68" spans="2:18" ht="16.5" customHeight="1" x14ac:dyDescent="0.3">
      <c r="I68" s="15"/>
      <c r="J68" s="13"/>
      <c r="K68" s="7"/>
      <c r="L68" s="104"/>
      <c r="M68" s="52"/>
      <c r="N68" s="15"/>
      <c r="O68" s="100"/>
      <c r="Q68" s="100"/>
      <c r="R68" s="103"/>
    </row>
    <row r="69" spans="2:18" ht="16.5" customHeight="1" x14ac:dyDescent="0.3">
      <c r="I69" s="15"/>
      <c r="J69" s="13"/>
      <c r="K69" s="7"/>
      <c r="L69" s="104"/>
      <c r="M69" s="52"/>
      <c r="N69" s="15"/>
      <c r="O69" s="100"/>
      <c r="Q69" s="100"/>
      <c r="R69" s="103"/>
    </row>
    <row r="70" spans="2:18" ht="16.5" customHeight="1" x14ac:dyDescent="0.3">
      <c r="I70" s="15"/>
      <c r="J70" s="13"/>
      <c r="K70" s="7"/>
      <c r="L70" s="104"/>
      <c r="M70" s="52"/>
      <c r="N70" s="15"/>
      <c r="O70" s="100"/>
      <c r="Q70" s="100"/>
      <c r="R70" s="103"/>
    </row>
    <row r="71" spans="2:18" ht="16.5" customHeight="1" x14ac:dyDescent="0.3">
      <c r="I71" s="15"/>
      <c r="J71" s="13"/>
      <c r="K71" s="7"/>
      <c r="L71" s="104"/>
      <c r="M71" s="52"/>
      <c r="N71" s="15"/>
      <c r="O71" s="100"/>
      <c r="Q71" s="100"/>
      <c r="R71" s="103"/>
    </row>
    <row r="72" spans="2:18" ht="16.5" customHeight="1" x14ac:dyDescent="0.3">
      <c r="I72" s="15"/>
      <c r="J72" s="13"/>
      <c r="K72" s="7"/>
      <c r="L72" s="104"/>
      <c r="M72" s="52"/>
      <c r="N72" s="15"/>
      <c r="O72" s="100"/>
      <c r="Q72" s="100"/>
      <c r="R72" s="103"/>
    </row>
    <row r="73" spans="2:18" ht="16.5" customHeight="1" x14ac:dyDescent="0.3">
      <c r="B73" s="105" t="s">
        <v>120</v>
      </c>
      <c r="I73" s="15"/>
      <c r="J73" s="13"/>
      <c r="K73" s="7"/>
      <c r="L73" s="104"/>
      <c r="M73" s="52"/>
      <c r="N73" s="15"/>
      <c r="O73" s="100"/>
      <c r="Q73" s="100"/>
      <c r="R73" s="103"/>
    </row>
    <row r="74" spans="2:18" ht="16.5" customHeight="1" x14ac:dyDescent="0.3">
      <c r="B74" s="106" t="s">
        <v>121</v>
      </c>
      <c r="I74" s="15"/>
      <c r="J74" s="13"/>
      <c r="K74" s="7"/>
      <c r="L74" s="104"/>
      <c r="M74" s="52"/>
      <c r="N74" s="15"/>
      <c r="O74" s="100"/>
      <c r="Q74" s="100"/>
      <c r="R74" s="103"/>
    </row>
    <row r="75" spans="2:18" ht="16.5" customHeight="1" x14ac:dyDescent="0.3">
      <c r="B75" s="106"/>
      <c r="I75" s="15"/>
      <c r="J75" s="13"/>
      <c r="K75" s="7"/>
      <c r="L75" s="104"/>
      <c r="M75" s="52"/>
      <c r="N75" s="15"/>
      <c r="O75" s="100"/>
      <c r="Q75" s="100"/>
      <c r="R75" s="103"/>
    </row>
    <row r="76" spans="2:18" ht="16.5" customHeight="1" x14ac:dyDescent="0.3">
      <c r="B76" s="106"/>
      <c r="I76" s="15"/>
      <c r="J76" s="13"/>
      <c r="K76" s="7"/>
      <c r="L76" s="104"/>
      <c r="M76" s="52"/>
      <c r="N76" s="15"/>
      <c r="O76" s="100"/>
      <c r="Q76" s="100"/>
      <c r="R76" s="103"/>
    </row>
    <row r="77" spans="2:18" ht="16.5" customHeight="1" x14ac:dyDescent="0.3">
      <c r="B77" s="106"/>
      <c r="I77" s="15"/>
      <c r="J77" s="13"/>
      <c r="K77" s="7"/>
      <c r="L77" s="104"/>
      <c r="M77" s="52"/>
      <c r="N77" s="15"/>
      <c r="O77" s="100"/>
      <c r="Q77" s="100"/>
      <c r="R77" s="103"/>
    </row>
    <row r="78" spans="2:18" ht="16.5" customHeight="1" x14ac:dyDescent="0.3">
      <c r="B78" s="106"/>
      <c r="I78" s="15"/>
      <c r="J78" s="13"/>
      <c r="K78" s="7"/>
      <c r="L78" s="104"/>
      <c r="M78" s="52"/>
      <c r="N78" s="15"/>
      <c r="O78" s="100"/>
      <c r="Q78" s="100"/>
      <c r="R78" s="103"/>
    </row>
    <row r="79" spans="2:18" ht="16.5" customHeight="1" x14ac:dyDescent="0.3">
      <c r="B79" s="106"/>
      <c r="I79" s="15"/>
      <c r="J79" s="13"/>
      <c r="K79" s="7"/>
      <c r="L79" s="104"/>
      <c r="M79" s="52"/>
      <c r="N79" s="15"/>
      <c r="O79" s="100"/>
      <c r="Q79" s="100"/>
      <c r="R79" s="103"/>
    </row>
    <row r="80" spans="2:18" ht="16.5" customHeight="1" x14ac:dyDescent="0.3">
      <c r="B80" s="106"/>
      <c r="I80" s="15"/>
      <c r="J80" s="13"/>
      <c r="K80" s="7"/>
      <c r="L80" s="104"/>
      <c r="M80" s="52"/>
      <c r="N80" s="15"/>
      <c r="O80" s="100"/>
      <c r="Q80" s="100"/>
      <c r="R80" s="103"/>
    </row>
    <row r="81" spans="1:18" ht="16.5" customHeight="1" x14ac:dyDescent="0.3">
      <c r="B81" s="106"/>
      <c r="I81" s="15"/>
      <c r="J81" s="13"/>
      <c r="K81" s="7"/>
      <c r="L81" s="104"/>
      <c r="M81" s="52"/>
      <c r="N81" s="15"/>
      <c r="O81" s="100"/>
      <c r="Q81" s="100"/>
      <c r="R81" s="103"/>
    </row>
    <row r="82" spans="1:18" ht="16.5" customHeight="1" x14ac:dyDescent="0.3">
      <c r="B82" s="106"/>
      <c r="I82" s="15"/>
      <c r="J82" s="13"/>
      <c r="K82" s="7"/>
      <c r="L82" s="104"/>
      <c r="M82" s="52"/>
      <c r="N82" s="15"/>
      <c r="O82" s="100"/>
      <c r="Q82" s="100"/>
      <c r="R82" s="103"/>
    </row>
    <row r="83" spans="1:18" ht="16.5" customHeight="1" x14ac:dyDescent="0.3">
      <c r="B83" s="106"/>
      <c r="I83" s="15"/>
      <c r="J83" s="13"/>
      <c r="K83" s="7"/>
      <c r="L83" s="104"/>
      <c r="M83" s="52"/>
      <c r="N83" s="15"/>
      <c r="O83" s="100"/>
      <c r="Q83" s="100"/>
      <c r="R83" s="103"/>
    </row>
    <row r="84" spans="1:18" ht="16.5" customHeight="1" x14ac:dyDescent="0.35">
      <c r="A84" s="60" t="s">
        <v>40</v>
      </c>
      <c r="B84" s="61" t="s">
        <v>122</v>
      </c>
      <c r="C84" s="62"/>
      <c r="D84" s="107"/>
      <c r="E84" s="107"/>
      <c r="F84" s="107"/>
      <c r="G84" s="63" t="s">
        <v>41</v>
      </c>
      <c r="H84" s="79"/>
      <c r="I84" s="15"/>
      <c r="J84" s="13"/>
      <c r="K84" s="64" t="s">
        <v>23</v>
      </c>
      <c r="L84" s="65" t="s">
        <v>24</v>
      </c>
      <c r="M84" s="66" t="s">
        <v>25</v>
      </c>
      <c r="N84" s="15"/>
    </row>
    <row r="85" spans="1:18" ht="16.5" customHeight="1" x14ac:dyDescent="0.35">
      <c r="A85" s="45"/>
      <c r="B85" s="15" t="s">
        <v>42</v>
      </c>
      <c r="C85" s="20"/>
      <c r="G85" s="69" t="s">
        <v>126</v>
      </c>
      <c r="H85" s="79"/>
      <c r="I85" s="15"/>
      <c r="J85" s="13"/>
      <c r="K85" s="73">
        <v>180</v>
      </c>
      <c r="L85" s="74">
        <f>K85*15</f>
        <v>2700</v>
      </c>
      <c r="M85" s="6" t="s">
        <v>123</v>
      </c>
      <c r="N85" s="15"/>
    </row>
    <row r="86" spans="1:18" ht="16.5" customHeight="1" x14ac:dyDescent="0.35">
      <c r="A86" s="45"/>
      <c r="B86" s="6" t="s">
        <v>43</v>
      </c>
      <c r="C86" s="20"/>
      <c r="G86" s="69" t="s">
        <v>44</v>
      </c>
      <c r="H86" s="79"/>
      <c r="I86" s="15"/>
      <c r="J86" s="13"/>
      <c r="K86" s="73">
        <f>L86/L30</f>
        <v>180</v>
      </c>
      <c r="L86" s="74">
        <f>2000+500+100+100</f>
        <v>2700</v>
      </c>
      <c r="M86" s="27" t="s">
        <v>124</v>
      </c>
      <c r="N86" s="15"/>
    </row>
    <row r="87" spans="1:18" ht="16.5" customHeight="1" x14ac:dyDescent="0.35">
      <c r="A87" s="45"/>
      <c r="C87" s="20"/>
      <c r="G87" s="69" t="s">
        <v>45</v>
      </c>
      <c r="H87" s="79"/>
      <c r="I87" s="15"/>
      <c r="J87" s="13"/>
      <c r="K87" s="73"/>
      <c r="L87" s="74"/>
      <c r="M87" s="27"/>
      <c r="N87" s="15"/>
    </row>
    <row r="88" spans="1:18" ht="16.5" customHeight="1" x14ac:dyDescent="0.35">
      <c r="A88" s="13"/>
      <c r="B88" s="68" t="s">
        <v>46</v>
      </c>
      <c r="D88" s="20"/>
      <c r="E88" s="20"/>
      <c r="F88" s="20"/>
      <c r="G88" s="69" t="s">
        <v>47</v>
      </c>
      <c r="H88" s="20"/>
      <c r="I88" s="20"/>
      <c r="J88" s="13"/>
      <c r="K88" s="70"/>
      <c r="L88" s="71"/>
      <c r="N88" s="21"/>
      <c r="O88" s="13"/>
    </row>
    <row r="89" spans="1:18" ht="16.5" customHeight="1" x14ac:dyDescent="0.35">
      <c r="A89" s="13"/>
      <c r="B89" s="6" t="s">
        <v>165</v>
      </c>
      <c r="D89" s="20"/>
      <c r="E89" s="20"/>
      <c r="F89" s="20"/>
      <c r="G89" s="69" t="s">
        <v>48</v>
      </c>
      <c r="H89" s="20"/>
      <c r="I89" s="20"/>
      <c r="J89" s="13"/>
      <c r="K89" s="70"/>
      <c r="L89" s="71"/>
      <c r="N89" s="21"/>
      <c r="O89" s="13"/>
    </row>
    <row r="90" spans="1:18" ht="16.5" customHeight="1" x14ac:dyDescent="0.35">
      <c r="A90" s="13"/>
      <c r="B90" s="106" t="s">
        <v>49</v>
      </c>
      <c r="D90" s="20"/>
      <c r="E90" s="20"/>
      <c r="F90" s="20"/>
      <c r="G90" s="77"/>
      <c r="H90" s="20"/>
      <c r="I90" s="20"/>
      <c r="J90" s="13"/>
      <c r="K90" s="70"/>
      <c r="L90" s="71"/>
      <c r="N90" s="21"/>
      <c r="O90" s="13"/>
    </row>
    <row r="91" spans="1:18" ht="16.5" customHeight="1" x14ac:dyDescent="0.35">
      <c r="C91" s="20"/>
      <c r="H91" s="79"/>
      <c r="I91" s="15"/>
      <c r="J91" s="13"/>
      <c r="K91" s="80"/>
      <c r="L91" s="71"/>
      <c r="M91" s="27"/>
      <c r="N91" s="15"/>
    </row>
    <row r="92" spans="1:18" ht="16.5" customHeight="1" x14ac:dyDescent="0.3">
      <c r="C92" s="78" t="s">
        <v>50</v>
      </c>
      <c r="G92" s="77"/>
      <c r="H92" s="79"/>
      <c r="I92" s="15"/>
      <c r="J92" s="13"/>
      <c r="K92" s="80"/>
      <c r="L92" s="71"/>
      <c r="M92" s="27"/>
      <c r="N92" s="15"/>
    </row>
    <row r="93" spans="1:18" ht="16.5" customHeight="1" x14ac:dyDescent="0.3">
      <c r="C93" s="108" t="s">
        <v>51</v>
      </c>
      <c r="G93" s="109"/>
      <c r="H93" s="79"/>
      <c r="I93" s="15"/>
      <c r="J93" s="13"/>
      <c r="K93" s="73"/>
      <c r="L93" s="74"/>
      <c r="M93" s="27"/>
      <c r="N93" s="15"/>
    </row>
    <row r="94" spans="1:18" ht="16.5" customHeight="1" x14ac:dyDescent="0.3">
      <c r="C94" s="78" t="s">
        <v>52</v>
      </c>
      <c r="G94" s="160" t="s">
        <v>204</v>
      </c>
      <c r="J94" s="13"/>
      <c r="K94" s="73">
        <v>850</v>
      </c>
      <c r="L94" s="74">
        <f>K94*L30</f>
        <v>12750</v>
      </c>
      <c r="M94" s="27" t="s">
        <v>125</v>
      </c>
      <c r="N94" s="15"/>
      <c r="O94" s="6">
        <v>775</v>
      </c>
      <c r="P94" s="6">
        <v>25</v>
      </c>
      <c r="Q94" s="6">
        <f>O94+P94</f>
        <v>800</v>
      </c>
    </row>
    <row r="95" spans="1:18" ht="16.5" customHeight="1" x14ac:dyDescent="0.3">
      <c r="C95" s="78" t="s">
        <v>53</v>
      </c>
      <c r="D95" s="110"/>
      <c r="J95" s="13"/>
      <c r="K95" s="73"/>
      <c r="L95" s="74">
        <f>K95*8</f>
        <v>0</v>
      </c>
      <c r="N95" s="15"/>
    </row>
    <row r="96" spans="1:18" ht="16.5" customHeight="1" x14ac:dyDescent="0.3">
      <c r="C96" s="78" t="s">
        <v>54</v>
      </c>
      <c r="D96" s="111"/>
      <c r="J96" s="13"/>
      <c r="K96" s="73"/>
      <c r="L96" s="74">
        <f>K96*2</f>
        <v>0</v>
      </c>
      <c r="M96" s="27"/>
      <c r="N96" s="15"/>
    </row>
    <row r="97" spans="2:14" ht="16.5" customHeight="1" x14ac:dyDescent="0.3">
      <c r="C97" s="78" t="s">
        <v>55</v>
      </c>
      <c r="J97" s="13"/>
      <c r="K97" s="73"/>
      <c r="L97" s="74">
        <f>K97*1</f>
        <v>0</v>
      </c>
      <c r="M97" s="27"/>
      <c r="N97" s="15"/>
    </row>
    <row r="98" spans="2:14" ht="16.5" customHeight="1" x14ac:dyDescent="0.3">
      <c r="C98" s="108" t="s">
        <v>56</v>
      </c>
      <c r="J98" s="13"/>
      <c r="K98" s="73"/>
      <c r="L98" s="74"/>
      <c r="M98" s="27"/>
      <c r="N98" s="15"/>
    </row>
    <row r="99" spans="2:14" ht="16.5" customHeight="1" x14ac:dyDescent="0.3">
      <c r="J99" s="13"/>
      <c r="K99" s="73"/>
      <c r="L99" s="74"/>
      <c r="M99" s="27"/>
      <c r="N99" s="15"/>
    </row>
    <row r="100" spans="2:14" ht="16.5" customHeight="1" x14ac:dyDescent="0.3">
      <c r="C100" s="15" t="s">
        <v>57</v>
      </c>
      <c r="J100" s="13"/>
      <c r="K100" s="73"/>
      <c r="L100" s="74"/>
      <c r="M100" s="27"/>
      <c r="N100" s="15"/>
    </row>
    <row r="101" spans="2:14" ht="16.5" customHeight="1" x14ac:dyDescent="0.3">
      <c r="C101" s="108" t="s">
        <v>58</v>
      </c>
      <c r="J101" s="13"/>
      <c r="K101" s="73"/>
      <c r="L101" s="74"/>
      <c r="M101" s="27"/>
      <c r="N101" s="15"/>
    </row>
    <row r="102" spans="2:14" ht="16.5" customHeight="1" x14ac:dyDescent="0.3">
      <c r="C102" s="108" t="s">
        <v>59</v>
      </c>
      <c r="H102" s="79"/>
      <c r="I102" s="15"/>
      <c r="J102" s="13"/>
      <c r="K102" s="73"/>
      <c r="L102" s="74"/>
      <c r="N102" s="15"/>
    </row>
    <row r="103" spans="2:14" ht="16.5" customHeight="1" x14ac:dyDescent="0.3">
      <c r="C103" s="108" t="s">
        <v>60</v>
      </c>
      <c r="G103" s="112"/>
      <c r="H103" s="79"/>
      <c r="I103" s="15"/>
      <c r="J103" s="13"/>
      <c r="K103" s="80"/>
      <c r="L103" s="71"/>
      <c r="M103" s="27"/>
      <c r="N103" s="15"/>
    </row>
    <row r="104" spans="2:14" ht="16.5" customHeight="1" x14ac:dyDescent="0.3">
      <c r="C104" s="15"/>
      <c r="H104" s="79"/>
      <c r="I104" s="15"/>
      <c r="J104" s="13"/>
      <c r="K104" s="80"/>
      <c r="L104" s="71"/>
      <c r="N104" s="15"/>
    </row>
    <row r="105" spans="2:14" ht="16.5" customHeight="1" x14ac:dyDescent="0.3">
      <c r="B105" s="15" t="s">
        <v>61</v>
      </c>
      <c r="C105" s="78"/>
      <c r="H105" s="79"/>
      <c r="I105" s="15"/>
      <c r="J105" s="13"/>
      <c r="K105" s="80"/>
      <c r="L105" s="71"/>
      <c r="N105" s="15"/>
    </row>
    <row r="106" spans="2:14" ht="16.5" customHeight="1" x14ac:dyDescent="0.3">
      <c r="B106" s="15"/>
      <c r="C106" s="78" t="s">
        <v>62</v>
      </c>
      <c r="H106" s="79"/>
      <c r="I106" s="15"/>
      <c r="J106" s="13"/>
      <c r="K106" s="80"/>
      <c r="L106" s="71"/>
      <c r="N106" s="15"/>
    </row>
    <row r="107" spans="2:14" ht="16.5" customHeight="1" x14ac:dyDescent="0.3">
      <c r="C107" s="78" t="s">
        <v>63</v>
      </c>
      <c r="H107" s="79"/>
      <c r="I107" s="15"/>
      <c r="J107" s="13"/>
      <c r="K107" s="80"/>
      <c r="L107" s="71"/>
      <c r="N107" s="15"/>
    </row>
    <row r="108" spans="2:14" ht="16.5" customHeight="1" x14ac:dyDescent="0.3">
      <c r="C108" s="78"/>
      <c r="H108" s="79"/>
      <c r="I108" s="15"/>
      <c r="J108" s="13"/>
      <c r="K108" s="80"/>
      <c r="L108" s="71"/>
      <c r="N108" s="15"/>
    </row>
    <row r="109" spans="2:14" ht="16.5" customHeight="1" x14ac:dyDescent="0.3">
      <c r="C109" s="78" t="s">
        <v>64</v>
      </c>
      <c r="H109" s="79"/>
      <c r="I109" s="15"/>
      <c r="J109" s="13"/>
      <c r="K109" s="80"/>
      <c r="L109" s="71"/>
      <c r="N109" s="15"/>
    </row>
    <row r="110" spans="2:14" ht="16.5" customHeight="1" x14ac:dyDescent="0.3">
      <c r="C110" s="78"/>
      <c r="H110" s="79"/>
      <c r="I110" s="15"/>
      <c r="J110" s="13"/>
      <c r="K110" s="80"/>
      <c r="L110" s="71"/>
      <c r="N110" s="15"/>
    </row>
    <row r="111" spans="2:14" ht="16.5" customHeight="1" x14ac:dyDescent="0.3">
      <c r="B111" s="15" t="s">
        <v>65</v>
      </c>
      <c r="C111" s="78"/>
      <c r="H111" s="79"/>
      <c r="I111" s="15"/>
      <c r="J111" s="13"/>
      <c r="K111" s="73"/>
      <c r="L111" s="113"/>
      <c r="M111" s="27"/>
      <c r="N111" s="15"/>
    </row>
    <row r="112" spans="2:14" ht="16.5" customHeight="1" x14ac:dyDescent="0.3">
      <c r="C112" s="78" t="s">
        <v>66</v>
      </c>
      <c r="H112" s="79"/>
      <c r="I112" s="15"/>
      <c r="J112" s="13"/>
      <c r="K112" s="73">
        <v>250</v>
      </c>
      <c r="L112" s="113">
        <f>K112*5</f>
        <v>1250</v>
      </c>
      <c r="M112" s="27" t="s">
        <v>67</v>
      </c>
      <c r="N112" s="15"/>
    </row>
    <row r="113" spans="1:15" ht="16.5" customHeight="1" x14ac:dyDescent="0.3">
      <c r="B113" s="78"/>
      <c r="C113" s="78" t="s">
        <v>68</v>
      </c>
      <c r="H113" s="79"/>
      <c r="I113" s="15"/>
      <c r="J113" s="13"/>
      <c r="K113" s="73"/>
      <c r="L113" s="113"/>
      <c r="M113" s="6" t="s">
        <v>179</v>
      </c>
      <c r="N113" s="15"/>
      <c r="O113" s="114"/>
    </row>
    <row r="114" spans="1:15" ht="16.5" customHeight="1" x14ac:dyDescent="0.3">
      <c r="H114" s="79"/>
      <c r="I114" s="15"/>
      <c r="J114" s="13"/>
      <c r="K114" s="73"/>
      <c r="L114" s="74"/>
      <c r="N114" s="15"/>
    </row>
    <row r="115" spans="1:15" ht="16.5" customHeight="1" x14ac:dyDescent="0.3">
      <c r="C115" s="78"/>
      <c r="H115" s="79"/>
      <c r="I115" s="15"/>
      <c r="J115" s="13"/>
      <c r="K115" s="80"/>
      <c r="L115" s="71"/>
      <c r="N115" s="15"/>
    </row>
    <row r="116" spans="1:15" ht="16.5" customHeight="1" x14ac:dyDescent="0.35">
      <c r="C116" s="20"/>
      <c r="H116" s="79"/>
      <c r="I116" s="15"/>
      <c r="J116" s="13"/>
      <c r="K116" s="7"/>
      <c r="L116" s="101">
        <f>SUM(L85:L115)</f>
        <v>19400</v>
      </c>
      <c r="M116" s="102" t="s">
        <v>69</v>
      </c>
      <c r="N116" s="15"/>
    </row>
    <row r="117" spans="1:15" ht="16.5" customHeight="1" x14ac:dyDescent="0.35">
      <c r="C117" s="20"/>
      <c r="H117" s="79"/>
      <c r="I117" s="15"/>
      <c r="J117" s="13"/>
      <c r="K117" s="7"/>
      <c r="L117" s="104"/>
      <c r="M117" s="52"/>
      <c r="N117" s="15"/>
    </row>
    <row r="118" spans="1:15" ht="16.5" customHeight="1" x14ac:dyDescent="0.35">
      <c r="C118" s="20"/>
      <c r="H118" s="79"/>
      <c r="I118" s="15"/>
      <c r="J118" s="13"/>
      <c r="K118" s="7"/>
      <c r="L118" s="104"/>
      <c r="M118" s="52"/>
      <c r="N118" s="15"/>
    </row>
    <row r="119" spans="1:15" ht="16.5" customHeight="1" x14ac:dyDescent="0.35">
      <c r="C119" s="20"/>
      <c r="H119" s="79"/>
      <c r="I119" s="15"/>
      <c r="J119" s="13"/>
      <c r="K119" s="7"/>
      <c r="L119" s="104"/>
      <c r="M119" s="52"/>
      <c r="N119" s="15"/>
    </row>
    <row r="120" spans="1:15" ht="16.5" customHeight="1" x14ac:dyDescent="0.35">
      <c r="C120" s="20"/>
      <c r="H120" s="79"/>
      <c r="I120" s="15"/>
      <c r="J120" s="13"/>
      <c r="K120" s="7"/>
      <c r="L120" s="104"/>
      <c r="M120" s="52"/>
      <c r="N120" s="15"/>
    </row>
    <row r="121" spans="1:15" ht="16.5" customHeight="1" x14ac:dyDescent="0.35">
      <c r="C121" s="20"/>
      <c r="H121" s="79"/>
      <c r="I121" s="15"/>
      <c r="J121" s="13"/>
      <c r="K121" s="7"/>
      <c r="L121" s="104"/>
      <c r="M121" s="52"/>
      <c r="N121" s="15"/>
    </row>
    <row r="122" spans="1:15" ht="16.5" customHeight="1" x14ac:dyDescent="0.35">
      <c r="C122" s="20"/>
      <c r="H122" s="79"/>
      <c r="I122" s="15"/>
      <c r="J122" s="13"/>
      <c r="K122" s="7"/>
      <c r="L122" s="104"/>
      <c r="M122" s="52"/>
      <c r="N122" s="15"/>
    </row>
    <row r="123" spans="1:15" ht="16.5" customHeight="1" x14ac:dyDescent="0.35">
      <c r="C123" s="20"/>
      <c r="H123" s="79"/>
      <c r="I123" s="15"/>
      <c r="J123" s="13"/>
      <c r="K123" s="7"/>
      <c r="L123" s="104"/>
      <c r="M123" s="52"/>
      <c r="N123" s="15"/>
    </row>
    <row r="124" spans="1:15" ht="16.5" customHeight="1" x14ac:dyDescent="0.35">
      <c r="C124" s="20"/>
      <c r="H124" s="79"/>
      <c r="I124" s="15"/>
      <c r="J124" s="13"/>
      <c r="K124" s="7"/>
      <c r="L124" s="104"/>
      <c r="M124" s="52"/>
      <c r="N124" s="15"/>
    </row>
    <row r="125" spans="1:15" ht="16.5" customHeight="1" x14ac:dyDescent="0.35">
      <c r="A125" s="60" t="s">
        <v>70</v>
      </c>
      <c r="B125" s="61" t="s">
        <v>163</v>
      </c>
      <c r="C125" s="62"/>
      <c r="D125" s="107"/>
      <c r="E125" s="107"/>
      <c r="F125" s="107"/>
      <c r="G125" s="63" t="s">
        <v>157</v>
      </c>
      <c r="H125" s="79"/>
      <c r="I125" s="15"/>
      <c r="J125" s="13"/>
      <c r="K125" s="64" t="s">
        <v>23</v>
      </c>
      <c r="L125" s="65" t="s">
        <v>24</v>
      </c>
      <c r="M125" s="66" t="s">
        <v>25</v>
      </c>
      <c r="N125" s="15"/>
    </row>
    <row r="126" spans="1:15" ht="16.5" customHeight="1" x14ac:dyDescent="0.35">
      <c r="A126" s="45"/>
      <c r="B126" s="15" t="s">
        <v>183</v>
      </c>
      <c r="C126" s="20"/>
      <c r="G126" s="69" t="s">
        <v>126</v>
      </c>
      <c r="H126" s="79"/>
      <c r="I126" s="15"/>
      <c r="J126" s="13"/>
      <c r="K126" s="73">
        <v>180</v>
      </c>
      <c r="L126" s="74">
        <f>K126*L30</f>
        <v>2700</v>
      </c>
      <c r="M126" s="27" t="s">
        <v>153</v>
      </c>
      <c r="N126" s="15"/>
    </row>
    <row r="127" spans="1:15" ht="16.5" customHeight="1" x14ac:dyDescent="0.35">
      <c r="A127" s="45"/>
      <c r="B127" s="6" t="s">
        <v>184</v>
      </c>
      <c r="C127" s="20"/>
      <c r="G127" s="69" t="s">
        <v>44</v>
      </c>
      <c r="H127" s="79"/>
      <c r="I127" s="15"/>
      <c r="J127" s="13"/>
      <c r="K127" s="80"/>
      <c r="L127" s="71"/>
      <c r="M127" s="27"/>
      <c r="N127" s="15"/>
    </row>
    <row r="128" spans="1:15" ht="16.5" customHeight="1" x14ac:dyDescent="0.35">
      <c r="A128" s="45"/>
      <c r="C128" s="20"/>
      <c r="G128" s="69" t="s">
        <v>45</v>
      </c>
      <c r="H128" s="79"/>
      <c r="I128" s="15"/>
      <c r="J128" s="13"/>
      <c r="K128" s="80"/>
      <c r="L128" s="71"/>
      <c r="M128" s="27"/>
      <c r="N128" s="15"/>
    </row>
    <row r="129" spans="1:19" ht="16.5" customHeight="1" x14ac:dyDescent="0.35">
      <c r="A129" s="45"/>
      <c r="B129" s="15" t="s">
        <v>185</v>
      </c>
      <c r="C129" s="20"/>
      <c r="G129" s="69" t="s">
        <v>193</v>
      </c>
      <c r="H129" s="79"/>
      <c r="I129" s="15"/>
      <c r="J129" s="13"/>
      <c r="K129" s="80"/>
      <c r="L129" s="71"/>
      <c r="M129" s="27"/>
      <c r="N129" s="15"/>
    </row>
    <row r="130" spans="1:19" ht="16.5" customHeight="1" x14ac:dyDescent="0.35">
      <c r="A130" s="45"/>
      <c r="B130" s="6" t="s">
        <v>190</v>
      </c>
      <c r="C130" s="20"/>
      <c r="G130" s="69" t="s">
        <v>71</v>
      </c>
      <c r="H130" s="79"/>
      <c r="I130" s="15"/>
      <c r="J130" s="13"/>
      <c r="K130" s="80"/>
      <c r="L130" s="71"/>
      <c r="M130" s="27"/>
      <c r="N130" s="15"/>
    </row>
    <row r="131" spans="1:19" ht="16.5" customHeight="1" x14ac:dyDescent="0.3">
      <c r="B131" s="6" t="s">
        <v>166</v>
      </c>
      <c r="C131" s="78"/>
      <c r="E131" s="67"/>
      <c r="F131" s="67"/>
      <c r="G131" s="160"/>
      <c r="H131" s="117"/>
      <c r="I131" s="116"/>
      <c r="J131" s="27"/>
      <c r="K131" s="155"/>
      <c r="L131" s="113"/>
      <c r="M131" s="27"/>
      <c r="O131" s="6">
        <v>150</v>
      </c>
      <c r="P131" s="6" t="s">
        <v>128</v>
      </c>
    </row>
    <row r="132" spans="1:19" ht="16.5" customHeight="1" x14ac:dyDescent="0.35">
      <c r="A132" s="45"/>
      <c r="E132" s="67"/>
      <c r="F132" s="67"/>
      <c r="G132" s="160"/>
      <c r="H132" s="117"/>
      <c r="I132" s="116"/>
      <c r="J132" s="52"/>
      <c r="K132" s="156"/>
      <c r="L132" s="157"/>
      <c r="M132" s="52"/>
    </row>
    <row r="133" spans="1:19" ht="16.5" customHeight="1" x14ac:dyDescent="0.35">
      <c r="A133" s="45"/>
      <c r="C133" s="110" t="s">
        <v>196</v>
      </c>
      <c r="E133" s="67"/>
      <c r="F133" s="67"/>
      <c r="G133" s="160"/>
      <c r="H133" s="117"/>
      <c r="I133" s="116"/>
      <c r="J133" s="52"/>
      <c r="K133" s="156"/>
      <c r="L133" s="157"/>
      <c r="M133" s="52"/>
      <c r="O133" s="6">
        <v>30</v>
      </c>
      <c r="P133" s="6" t="s">
        <v>129</v>
      </c>
    </row>
    <row r="134" spans="1:19" ht="16.5" customHeight="1" x14ac:dyDescent="0.35">
      <c r="A134" s="45"/>
      <c r="C134" s="78" t="s">
        <v>186</v>
      </c>
      <c r="E134" s="67"/>
      <c r="F134" s="67"/>
      <c r="G134" s="160"/>
      <c r="H134" s="117"/>
      <c r="I134" s="116"/>
      <c r="K134" s="73"/>
      <c r="L134" s="74"/>
      <c r="M134" s="27"/>
      <c r="O134" s="6">
        <v>100</v>
      </c>
      <c r="P134" s="6" t="s">
        <v>130</v>
      </c>
      <c r="R134" s="6" t="s">
        <v>131</v>
      </c>
      <c r="S134" s="158">
        <v>2200</v>
      </c>
    </row>
    <row r="135" spans="1:19" ht="16.5" customHeight="1" x14ac:dyDescent="0.35">
      <c r="C135" s="78" t="s">
        <v>187</v>
      </c>
      <c r="E135" s="67"/>
      <c r="F135" s="67"/>
      <c r="G135" s="160"/>
      <c r="H135" s="117"/>
      <c r="I135" s="116"/>
      <c r="J135" s="119"/>
      <c r="K135" s="73">
        <f>L135/4</f>
        <v>650</v>
      </c>
      <c r="L135" s="74">
        <f>2000+500+100</f>
        <v>2600</v>
      </c>
      <c r="M135" s="27" t="s">
        <v>132</v>
      </c>
      <c r="R135" s="6" t="s">
        <v>133</v>
      </c>
      <c r="S135" s="6">
        <v>2500</v>
      </c>
    </row>
    <row r="136" spans="1:19" ht="16.5" customHeight="1" x14ac:dyDescent="0.35">
      <c r="A136" s="45"/>
      <c r="B136" s="15"/>
      <c r="C136" s="78" t="s">
        <v>188</v>
      </c>
      <c r="E136" s="67"/>
      <c r="F136" s="67"/>
      <c r="G136" s="67"/>
      <c r="H136" s="117"/>
      <c r="I136" s="116"/>
      <c r="J136" s="27"/>
      <c r="K136" s="73"/>
      <c r="L136" s="74"/>
      <c r="M136" s="27"/>
      <c r="O136" s="6">
        <f>300+150+30</f>
        <v>480</v>
      </c>
      <c r="R136" s="6" t="s">
        <v>134</v>
      </c>
      <c r="S136" s="158">
        <v>3000</v>
      </c>
    </row>
    <row r="137" spans="1:19" ht="16.5" customHeight="1" x14ac:dyDescent="0.35">
      <c r="A137" s="45"/>
      <c r="C137" s="78" t="s">
        <v>189</v>
      </c>
      <c r="E137" s="67"/>
      <c r="F137" s="67"/>
      <c r="G137" s="67"/>
      <c r="H137" s="117"/>
      <c r="I137" s="116"/>
      <c r="J137" s="27"/>
      <c r="K137" s="73"/>
      <c r="L137" s="74"/>
      <c r="M137" s="27"/>
    </row>
    <row r="138" spans="1:19" ht="16.5" customHeight="1" x14ac:dyDescent="0.35">
      <c r="A138" s="45"/>
      <c r="C138" s="78"/>
      <c r="E138" s="67"/>
      <c r="F138" s="67"/>
      <c r="G138" s="67"/>
      <c r="H138" s="117"/>
      <c r="I138" s="116"/>
      <c r="J138" s="27"/>
      <c r="K138" s="73"/>
      <c r="L138" s="74"/>
      <c r="M138" s="27"/>
      <c r="O138" s="159" t="s">
        <v>136</v>
      </c>
    </row>
    <row r="139" spans="1:19" ht="16.5" customHeight="1" x14ac:dyDescent="0.35">
      <c r="A139" s="45"/>
      <c r="B139" s="15" t="s">
        <v>192</v>
      </c>
      <c r="E139" s="67"/>
      <c r="F139" s="67"/>
      <c r="G139" s="67"/>
      <c r="H139" s="117"/>
      <c r="I139" s="116"/>
      <c r="J139" s="27"/>
      <c r="K139" s="73"/>
      <c r="L139" s="74"/>
      <c r="O139" s="159" t="s">
        <v>140</v>
      </c>
    </row>
    <row r="140" spans="1:19" ht="16.5" customHeight="1" x14ac:dyDescent="0.35">
      <c r="A140" s="45"/>
      <c r="E140" s="67"/>
      <c r="F140" s="67"/>
      <c r="G140" s="67"/>
      <c r="H140" s="117"/>
      <c r="I140" s="116"/>
      <c r="J140" s="27"/>
      <c r="K140" s="73"/>
      <c r="L140" s="74"/>
    </row>
    <row r="141" spans="1:19" ht="16.5" customHeight="1" x14ac:dyDescent="0.35">
      <c r="A141" s="45"/>
      <c r="B141" s="15" t="s">
        <v>191</v>
      </c>
      <c r="G141" s="77"/>
      <c r="H141" s="79"/>
      <c r="I141" s="15"/>
      <c r="J141" s="13"/>
      <c r="K141" s="80"/>
      <c r="L141" s="71"/>
      <c r="M141" s="27"/>
      <c r="N141" s="15"/>
    </row>
    <row r="142" spans="1:19" ht="16.5" customHeight="1" x14ac:dyDescent="0.35">
      <c r="A142" s="45"/>
      <c r="B142" s="97" t="s">
        <v>195</v>
      </c>
      <c r="G142" s="77"/>
      <c r="H142" s="79"/>
      <c r="I142" s="15"/>
      <c r="J142" s="13"/>
      <c r="K142" s="80"/>
      <c r="L142" s="71"/>
      <c r="M142" s="27"/>
      <c r="N142" s="15"/>
    </row>
    <row r="143" spans="1:19" ht="16.5" customHeight="1" x14ac:dyDescent="0.35">
      <c r="A143" s="45"/>
      <c r="B143" s="78" t="s">
        <v>194</v>
      </c>
      <c r="G143" s="77"/>
      <c r="H143" s="79"/>
      <c r="I143" s="15"/>
      <c r="J143" s="13"/>
      <c r="K143" s="80"/>
      <c r="L143" s="71"/>
      <c r="M143" s="27"/>
      <c r="N143" s="15"/>
    </row>
    <row r="144" spans="1:19" ht="16.5" customHeight="1" x14ac:dyDescent="0.35">
      <c r="A144" s="45"/>
      <c r="B144" s="15"/>
      <c r="C144" s="20"/>
      <c r="G144" s="77"/>
      <c r="H144" s="79"/>
      <c r="I144" s="15"/>
      <c r="J144" s="13"/>
      <c r="K144" s="73">
        <v>250</v>
      </c>
      <c r="L144" s="74">
        <f>K144*3</f>
        <v>750</v>
      </c>
      <c r="M144" s="27" t="s">
        <v>160</v>
      </c>
      <c r="N144" s="15"/>
    </row>
    <row r="145" spans="2:15" ht="16.5" customHeight="1" x14ac:dyDescent="0.35">
      <c r="B145" s="15" t="s">
        <v>172</v>
      </c>
      <c r="C145" s="115"/>
      <c r="G145" s="77"/>
      <c r="H145" s="79"/>
      <c r="I145" s="15"/>
      <c r="J145" s="13"/>
      <c r="K145" s="80"/>
      <c r="L145" s="71"/>
      <c r="M145" s="27"/>
      <c r="N145" s="15"/>
    </row>
    <row r="146" spans="2:15" ht="16.5" customHeight="1" x14ac:dyDescent="0.35">
      <c r="B146" s="6" t="s">
        <v>173</v>
      </c>
      <c r="C146" s="115"/>
      <c r="H146" s="79"/>
      <c r="I146" s="15"/>
      <c r="J146" s="13"/>
      <c r="K146" s="73">
        <v>40</v>
      </c>
      <c r="L146" s="74">
        <f>K146*15</f>
        <v>600</v>
      </c>
      <c r="M146" s="27" t="s">
        <v>214</v>
      </c>
      <c r="N146" s="15"/>
      <c r="O146" s="114">
        <f>L146-300</f>
        <v>300</v>
      </c>
    </row>
    <row r="147" spans="2:15" ht="16.5" customHeight="1" x14ac:dyDescent="0.35">
      <c r="B147" s="15"/>
      <c r="C147" s="20"/>
      <c r="H147" s="79"/>
      <c r="I147" s="15"/>
      <c r="J147" s="13"/>
      <c r="K147" s="7"/>
      <c r="L147" s="101">
        <f>SUM(L126:L146)</f>
        <v>6650</v>
      </c>
      <c r="M147" s="102" t="s">
        <v>72</v>
      </c>
      <c r="N147" s="15"/>
    </row>
    <row r="148" spans="2:15" s="161" customFormat="1" ht="16.5" customHeight="1" x14ac:dyDescent="0.35">
      <c r="B148" s="162"/>
      <c r="C148" s="163"/>
      <c r="H148" s="164"/>
      <c r="I148" s="162"/>
      <c r="J148" s="165"/>
      <c r="K148" s="166"/>
      <c r="L148" s="167"/>
      <c r="M148" s="168"/>
      <c r="N148" s="162"/>
    </row>
    <row r="149" spans="2:15" s="161" customFormat="1" ht="16.5" customHeight="1" x14ac:dyDescent="0.35">
      <c r="B149" s="162"/>
      <c r="C149" s="163"/>
      <c r="H149" s="164"/>
      <c r="I149" s="162"/>
      <c r="J149" s="165"/>
      <c r="K149" s="166"/>
      <c r="L149" s="167"/>
      <c r="M149" s="168"/>
      <c r="N149" s="162"/>
    </row>
    <row r="150" spans="2:15" s="161" customFormat="1" ht="16.5" customHeight="1" x14ac:dyDescent="0.35">
      <c r="B150" s="162"/>
      <c r="C150" s="163"/>
      <c r="H150" s="164"/>
      <c r="I150" s="162"/>
      <c r="J150" s="165"/>
      <c r="K150" s="166"/>
      <c r="L150" s="167"/>
      <c r="M150" s="168"/>
      <c r="N150" s="162"/>
    </row>
    <row r="151" spans="2:15" s="161" customFormat="1" ht="16.5" customHeight="1" x14ac:dyDescent="0.35">
      <c r="B151" s="162"/>
      <c r="C151" s="163"/>
      <c r="H151" s="164"/>
      <c r="I151" s="162"/>
      <c r="J151" s="165"/>
      <c r="K151" s="166"/>
      <c r="L151" s="167"/>
      <c r="M151" s="168"/>
      <c r="N151" s="162"/>
    </row>
    <row r="152" spans="2:15" s="161" customFormat="1" ht="16.5" customHeight="1" x14ac:dyDescent="0.35">
      <c r="B152" s="162"/>
      <c r="C152" s="163"/>
      <c r="H152" s="164"/>
      <c r="I152" s="162"/>
      <c r="J152" s="165"/>
      <c r="K152" s="166"/>
      <c r="L152" s="167"/>
      <c r="M152" s="168"/>
      <c r="N152" s="162"/>
    </row>
    <row r="153" spans="2:15" s="161" customFormat="1" ht="16.5" customHeight="1" x14ac:dyDescent="0.35">
      <c r="B153" s="162"/>
      <c r="C153" s="163"/>
      <c r="H153" s="164"/>
      <c r="I153" s="162"/>
      <c r="J153" s="165"/>
      <c r="K153" s="166"/>
      <c r="L153" s="167"/>
      <c r="M153" s="168"/>
      <c r="N153" s="162"/>
    </row>
    <row r="154" spans="2:15" s="161" customFormat="1" ht="16.5" customHeight="1" x14ac:dyDescent="0.35">
      <c r="B154" s="162"/>
      <c r="C154" s="163"/>
      <c r="H154" s="164"/>
      <c r="I154" s="162"/>
      <c r="J154" s="165"/>
      <c r="K154" s="166"/>
      <c r="L154" s="167"/>
      <c r="M154" s="168"/>
      <c r="N154" s="162"/>
    </row>
    <row r="155" spans="2:15" s="161" customFormat="1" ht="16.5" customHeight="1" x14ac:dyDescent="0.35">
      <c r="B155" s="162"/>
      <c r="C155" s="163"/>
      <c r="H155" s="164"/>
      <c r="I155" s="162"/>
      <c r="J155" s="165"/>
      <c r="K155" s="166"/>
      <c r="L155" s="167"/>
      <c r="M155" s="168"/>
      <c r="N155" s="162"/>
    </row>
    <row r="156" spans="2:15" s="161" customFormat="1" ht="16.5" customHeight="1" x14ac:dyDescent="0.35">
      <c r="B156" s="162"/>
      <c r="C156" s="163"/>
      <c r="H156" s="164"/>
      <c r="I156" s="162"/>
      <c r="J156" s="165"/>
      <c r="K156" s="166"/>
      <c r="L156" s="167"/>
      <c r="M156" s="168"/>
      <c r="N156" s="162"/>
    </row>
    <row r="157" spans="2:15" s="161" customFormat="1" ht="16.5" customHeight="1" x14ac:dyDescent="0.35">
      <c r="B157" s="162"/>
      <c r="C157" s="163"/>
      <c r="H157" s="164"/>
      <c r="I157" s="162"/>
      <c r="J157" s="165"/>
      <c r="K157" s="166"/>
      <c r="L157" s="167"/>
      <c r="M157" s="168"/>
      <c r="N157" s="162"/>
    </row>
    <row r="158" spans="2:15" s="161" customFormat="1" ht="16.5" customHeight="1" x14ac:dyDescent="0.35">
      <c r="B158" s="162"/>
      <c r="C158" s="163"/>
      <c r="H158" s="164"/>
      <c r="I158" s="162"/>
      <c r="J158" s="165"/>
      <c r="K158" s="166"/>
      <c r="L158" s="167"/>
      <c r="M158" s="168"/>
      <c r="N158" s="162"/>
    </row>
    <row r="159" spans="2:15" s="161" customFormat="1" ht="16.5" customHeight="1" x14ac:dyDescent="0.35">
      <c r="B159" s="162"/>
      <c r="C159" s="163"/>
      <c r="H159" s="164"/>
      <c r="I159" s="162"/>
      <c r="J159" s="165"/>
      <c r="K159" s="166"/>
      <c r="L159" s="167"/>
      <c r="M159" s="168"/>
      <c r="N159" s="162"/>
    </row>
    <row r="160" spans="2:15" s="161" customFormat="1" ht="16.5" customHeight="1" x14ac:dyDescent="0.35">
      <c r="B160" s="162"/>
      <c r="C160" s="163"/>
      <c r="H160" s="164"/>
      <c r="I160" s="162"/>
      <c r="J160" s="165"/>
      <c r="K160" s="166"/>
      <c r="L160" s="167"/>
      <c r="M160" s="168"/>
      <c r="N160" s="162"/>
    </row>
    <row r="161" spans="1:18" s="161" customFormat="1" ht="16.5" customHeight="1" x14ac:dyDescent="0.35">
      <c r="B161" s="162"/>
      <c r="C161" s="163"/>
      <c r="H161" s="164"/>
      <c r="I161" s="162"/>
      <c r="J161" s="165"/>
      <c r="K161" s="166"/>
      <c r="L161" s="167"/>
      <c r="M161" s="168"/>
      <c r="N161" s="162"/>
    </row>
    <row r="162" spans="1:18" s="161" customFormat="1" ht="16.5" customHeight="1" x14ac:dyDescent="0.35">
      <c r="B162" s="162"/>
      <c r="C162" s="163"/>
      <c r="H162" s="164"/>
      <c r="I162" s="162"/>
      <c r="J162" s="165"/>
      <c r="K162" s="166"/>
      <c r="L162" s="167"/>
      <c r="M162" s="168"/>
      <c r="N162" s="162"/>
    </row>
    <row r="163" spans="1:18" s="161" customFormat="1" ht="16.5" customHeight="1" x14ac:dyDescent="0.35">
      <c r="B163" s="162"/>
      <c r="C163" s="163"/>
      <c r="H163" s="164"/>
      <c r="I163" s="162"/>
      <c r="J163" s="165"/>
      <c r="K163" s="166"/>
      <c r="L163" s="167"/>
      <c r="M163" s="168"/>
      <c r="N163" s="162"/>
    </row>
    <row r="164" spans="1:18" s="161" customFormat="1" ht="16.5" customHeight="1" x14ac:dyDescent="0.35">
      <c r="B164" s="162"/>
      <c r="C164" s="163"/>
      <c r="H164" s="164"/>
      <c r="I164" s="162"/>
      <c r="J164" s="165"/>
      <c r="K164" s="166"/>
      <c r="L164" s="167"/>
      <c r="M164" s="168"/>
      <c r="N164" s="162"/>
    </row>
    <row r="165" spans="1:18" s="161" customFormat="1" ht="16.5" customHeight="1" x14ac:dyDescent="0.35">
      <c r="B165" s="162"/>
      <c r="C165" s="163"/>
      <c r="H165" s="164"/>
      <c r="I165" s="162"/>
      <c r="J165" s="165"/>
      <c r="K165" s="166"/>
      <c r="L165" s="167"/>
      <c r="M165" s="168"/>
      <c r="N165" s="162"/>
    </row>
    <row r="166" spans="1:18" ht="16.5" customHeight="1" x14ac:dyDescent="0.3">
      <c r="A166" s="120" t="s">
        <v>73</v>
      </c>
      <c r="B166" s="121" t="s">
        <v>74</v>
      </c>
      <c r="C166" s="122"/>
      <c r="D166" s="123"/>
      <c r="E166" s="123"/>
      <c r="F166" s="123"/>
      <c r="G166" s="123"/>
      <c r="H166" s="124"/>
      <c r="I166" s="124"/>
      <c r="J166" s="13"/>
      <c r="K166" s="118"/>
      <c r="L166" s="6"/>
      <c r="N166" s="15"/>
    </row>
    <row r="167" spans="1:18" ht="20.25" customHeight="1" x14ac:dyDescent="0.45">
      <c r="A167" s="125" t="s">
        <v>75</v>
      </c>
      <c r="B167" s="6" t="s">
        <v>76</v>
      </c>
      <c r="C167" s="6" t="s">
        <v>210</v>
      </c>
      <c r="H167" s="126"/>
      <c r="I167" s="116"/>
      <c r="J167" s="13"/>
      <c r="K167" s="75"/>
      <c r="L167" s="118"/>
      <c r="M167" s="27"/>
      <c r="N167" s="15"/>
      <c r="O167" s="44"/>
      <c r="Q167" s="6">
        <f>5228/2</f>
        <v>2614</v>
      </c>
      <c r="R167" s="6" t="s">
        <v>77</v>
      </c>
    </row>
    <row r="168" spans="1:18" ht="16.5" customHeight="1" x14ac:dyDescent="0.45">
      <c r="A168" s="125"/>
      <c r="C168" s="6" t="s">
        <v>211</v>
      </c>
      <c r="H168" s="127"/>
      <c r="I168" s="116"/>
      <c r="J168" s="13"/>
      <c r="K168" s="75"/>
      <c r="L168" s="128">
        <f>(L116+L62+L147)*0.025</f>
        <v>1027.6500000000001</v>
      </c>
      <c r="M168" s="27" t="s">
        <v>78</v>
      </c>
      <c r="N168" s="15"/>
      <c r="O168" s="44">
        <f>L168/3</f>
        <v>342.55</v>
      </c>
    </row>
    <row r="169" spans="1:18" ht="16.5" customHeight="1" x14ac:dyDescent="0.45">
      <c r="A169" s="125"/>
      <c r="H169" s="127"/>
      <c r="I169" s="116"/>
      <c r="J169" s="13"/>
      <c r="K169" s="75"/>
      <c r="L169" s="128"/>
      <c r="M169" s="27"/>
      <c r="N169" s="15"/>
      <c r="Q169" s="6">
        <f>Q167+Q168</f>
        <v>2614</v>
      </c>
    </row>
    <row r="170" spans="1:18" ht="16.5" customHeight="1" x14ac:dyDescent="0.45">
      <c r="A170" s="125"/>
      <c r="C170" s="106" t="s">
        <v>79</v>
      </c>
      <c r="D170" s="106"/>
      <c r="H170" s="129"/>
      <c r="I170" s="116"/>
      <c r="J170" s="13"/>
      <c r="K170" s="44"/>
      <c r="L170" s="6"/>
      <c r="N170" s="15"/>
      <c r="O170" s="44"/>
    </row>
    <row r="171" spans="1:18" ht="16.5" customHeight="1" x14ac:dyDescent="0.3">
      <c r="C171" s="6" t="s">
        <v>80</v>
      </c>
      <c r="D171" s="6" t="s">
        <v>81</v>
      </c>
      <c r="H171" s="129"/>
      <c r="I171" s="116"/>
      <c r="J171" s="13"/>
      <c r="K171" s="31" t="s">
        <v>109</v>
      </c>
      <c r="L171" s="31"/>
      <c r="M171" s="31"/>
      <c r="N171" s="15"/>
      <c r="O171" s="44"/>
    </row>
    <row r="172" spans="1:18" ht="16.5" customHeight="1" x14ac:dyDescent="0.3">
      <c r="C172" s="15" t="s">
        <v>82</v>
      </c>
      <c r="H172" s="130"/>
      <c r="J172" s="13"/>
      <c r="K172" s="131"/>
      <c r="L172" s="132">
        <f>L62+L116+L147+L168</f>
        <v>42133.65</v>
      </c>
      <c r="M172" s="133" t="s">
        <v>83</v>
      </c>
      <c r="N172" s="15"/>
      <c r="Q172" s="114">
        <f>L172/2</f>
        <v>21066.825000000001</v>
      </c>
    </row>
    <row r="173" spans="1:18" ht="16.5" customHeight="1" x14ac:dyDescent="0.3">
      <c r="D173" s="91" t="s">
        <v>84</v>
      </c>
      <c r="H173" s="130"/>
      <c r="I173" s="126"/>
      <c r="J173" s="13"/>
      <c r="L173" s="134">
        <f>L172/15</f>
        <v>2808.9100000000003</v>
      </c>
      <c r="M173" s="135" t="s">
        <v>23</v>
      </c>
      <c r="N173" s="15"/>
    </row>
    <row r="174" spans="1:18" ht="16.5" customHeight="1" x14ac:dyDescent="0.3">
      <c r="D174" s="91" t="s">
        <v>85</v>
      </c>
      <c r="H174" s="136"/>
      <c r="I174" s="127"/>
      <c r="J174" s="13"/>
      <c r="L174" s="6"/>
      <c r="M174" s="27"/>
      <c r="N174" s="15"/>
    </row>
    <row r="175" spans="1:18" s="137" customFormat="1" ht="16.5" customHeight="1" x14ac:dyDescent="0.3">
      <c r="A175" s="6"/>
      <c r="B175" s="6"/>
      <c r="E175" s="6"/>
      <c r="F175" s="6"/>
      <c r="G175" s="6"/>
      <c r="H175" s="138"/>
      <c r="I175" s="136"/>
      <c r="J175" s="139"/>
      <c r="L175" s="140">
        <v>0</v>
      </c>
      <c r="M175" s="137" t="s">
        <v>86</v>
      </c>
      <c r="O175" s="141"/>
    </row>
    <row r="176" spans="1:18" s="137" customFormat="1" ht="16.5" customHeight="1" x14ac:dyDescent="0.45">
      <c r="A176" s="125" t="s">
        <v>75</v>
      </c>
      <c r="B176" s="106" t="s">
        <v>87</v>
      </c>
      <c r="C176" s="6"/>
      <c r="D176" s="6"/>
      <c r="E176" s="6"/>
      <c r="F176" s="6"/>
      <c r="G176" s="6"/>
      <c r="H176" s="138"/>
      <c r="I176" s="136"/>
      <c r="J176" s="139"/>
      <c r="L176" s="141">
        <f>L172-L175</f>
        <v>42133.65</v>
      </c>
      <c r="M176" s="133" t="s">
        <v>83</v>
      </c>
    </row>
    <row r="177" spans="1:17" s="137" customFormat="1" ht="16.5" customHeight="1" x14ac:dyDescent="0.45">
      <c r="A177" s="125" t="s">
        <v>75</v>
      </c>
      <c r="B177" s="106" t="s">
        <v>88</v>
      </c>
      <c r="C177" s="6"/>
      <c r="D177" s="6"/>
      <c r="E177" s="6"/>
      <c r="F177" s="6"/>
      <c r="G177" s="6"/>
      <c r="H177" s="6"/>
      <c r="I177" s="142"/>
      <c r="J177" s="139"/>
      <c r="L177" s="141">
        <f>L176/20</f>
        <v>2106.6824999999999</v>
      </c>
      <c r="M177" s="135" t="s">
        <v>23</v>
      </c>
      <c r="O177" s="141"/>
    </row>
    <row r="178" spans="1:17" s="137" customFormat="1" ht="16.5" customHeight="1" x14ac:dyDescent="0.3">
      <c r="C178" s="6"/>
      <c r="D178" s="6"/>
      <c r="E178" s="6"/>
      <c r="F178" s="6"/>
      <c r="G178" s="6"/>
      <c r="H178" s="6"/>
      <c r="I178" s="142"/>
      <c r="J178" s="139"/>
    </row>
    <row r="179" spans="1:17" s="137" customFormat="1" ht="16.5" customHeight="1" x14ac:dyDescent="0.45">
      <c r="A179" s="125"/>
      <c r="B179" s="106"/>
      <c r="C179" s="6"/>
      <c r="D179" s="6"/>
      <c r="E179" s="6"/>
      <c r="F179" s="6"/>
      <c r="G179" s="6"/>
      <c r="H179" s="6"/>
      <c r="I179" s="136"/>
      <c r="J179" s="139"/>
      <c r="L179" s="143">
        <f>L172*0.011</f>
        <v>463.47014999999999</v>
      </c>
      <c r="M179" s="144" t="s">
        <v>89</v>
      </c>
    </row>
    <row r="180" spans="1:17" ht="16.5" customHeight="1" x14ac:dyDescent="0.3">
      <c r="A180" s="6" t="s">
        <v>90</v>
      </c>
      <c r="L180" s="145">
        <f>L176-L179</f>
        <v>41670.17985</v>
      </c>
      <c r="M180" s="133" t="s">
        <v>83</v>
      </c>
      <c r="Q180" s="44">
        <f>L184+L185</f>
        <v>1027.650000000001</v>
      </c>
    </row>
    <row r="181" spans="1:17" ht="16.5" customHeight="1" x14ac:dyDescent="0.3">
      <c r="A181" s="146" t="s">
        <v>91</v>
      </c>
      <c r="L181" s="145">
        <f>L180/15</f>
        <v>2778.01199</v>
      </c>
      <c r="M181" s="135" t="s">
        <v>23</v>
      </c>
    </row>
    <row r="182" spans="1:17" ht="16.5" customHeight="1" x14ac:dyDescent="0.35">
      <c r="B182"/>
      <c r="C182"/>
      <c r="D182"/>
      <c r="E182"/>
      <c r="F182"/>
      <c r="L182" s="147"/>
      <c r="M182" s="144"/>
    </row>
    <row r="183" spans="1:17" ht="16.5" customHeight="1" x14ac:dyDescent="0.35">
      <c r="B183"/>
      <c r="C183"/>
      <c r="D183"/>
      <c r="E183"/>
      <c r="F183" s="146" t="s">
        <v>92</v>
      </c>
      <c r="G183" s="146"/>
      <c r="L183" s="147"/>
      <c r="M183" s="148"/>
    </row>
    <row r="184" spans="1:17" ht="16.5" customHeight="1" x14ac:dyDescent="0.35">
      <c r="F184"/>
      <c r="G184"/>
      <c r="I184" s="7"/>
      <c r="L184" s="128">
        <f>L176-L180</f>
        <v>463.47015000000101</v>
      </c>
      <c r="M184" s="6" t="s">
        <v>161</v>
      </c>
      <c r="P184" s="7"/>
    </row>
    <row r="185" spans="1:17" ht="16.5" customHeight="1" x14ac:dyDescent="0.3">
      <c r="F185" s="146" t="s">
        <v>93</v>
      </c>
      <c r="G185" s="146"/>
      <c r="I185" s="7"/>
      <c r="L185" s="128">
        <f>L168-L179</f>
        <v>564.1798500000001</v>
      </c>
      <c r="M185" s="6" t="s">
        <v>94</v>
      </c>
      <c r="P185" s="7"/>
    </row>
    <row r="186" spans="1:17" ht="16.5" customHeight="1" x14ac:dyDescent="0.3">
      <c r="F186" s="146" t="s">
        <v>95</v>
      </c>
      <c r="G186" s="146"/>
      <c r="I186" s="7"/>
      <c r="L186" s="128">
        <f>SUM(L184:L185)</f>
        <v>1027.650000000001</v>
      </c>
      <c r="P186" s="7"/>
    </row>
    <row r="187" spans="1:17" ht="16.5" customHeight="1" x14ac:dyDescent="0.35">
      <c r="F187" s="91" t="s">
        <v>96</v>
      </c>
      <c r="G187"/>
      <c r="I187" s="7"/>
      <c r="P187" s="7"/>
    </row>
    <row r="188" spans="1:17" ht="16.5" customHeight="1" x14ac:dyDescent="0.35">
      <c r="E188"/>
      <c r="I188" s="7"/>
      <c r="L188" s="128">
        <f>L173-L181</f>
        <v>30.89801000000034</v>
      </c>
      <c r="M188" s="6" t="s">
        <v>162</v>
      </c>
      <c r="P188" s="7"/>
    </row>
    <row r="189" spans="1:17" ht="16.5" customHeight="1" x14ac:dyDescent="0.35">
      <c r="A189" s="146"/>
      <c r="B189"/>
      <c r="C189"/>
      <c r="D189"/>
      <c r="E189"/>
      <c r="I189" s="7"/>
      <c r="P189" s="7"/>
    </row>
    <row r="190" spans="1:17" ht="16.5" customHeight="1" x14ac:dyDescent="0.35">
      <c r="A190"/>
      <c r="B190"/>
      <c r="C190"/>
      <c r="D190"/>
      <c r="E190"/>
      <c r="I190" s="7"/>
      <c r="P190" s="7"/>
    </row>
    <row r="191" spans="1:17" ht="16.5" customHeight="1" x14ac:dyDescent="0.35">
      <c r="A191"/>
      <c r="B191"/>
      <c r="C191"/>
      <c r="E191"/>
      <c r="I191" s="7"/>
      <c r="P191" s="7"/>
    </row>
    <row r="192" spans="1:17" ht="16.5" customHeight="1" x14ac:dyDescent="0.35">
      <c r="A192"/>
      <c r="B192"/>
      <c r="C192"/>
      <c r="E192"/>
    </row>
    <row r="193" spans="1:3" ht="16.5" customHeight="1" x14ac:dyDescent="0.35">
      <c r="A193"/>
      <c r="B193"/>
      <c r="C193"/>
    </row>
    <row r="194" spans="1:3" ht="16.5" customHeight="1" x14ac:dyDescent="0.35">
      <c r="A194"/>
      <c r="B194"/>
      <c r="C194"/>
    </row>
    <row r="195" spans="1:3" ht="16.5" customHeight="1" x14ac:dyDescent="0.35">
      <c r="A195"/>
      <c r="B195"/>
      <c r="C195"/>
    </row>
    <row r="196" spans="1:3" ht="16.5" customHeight="1" x14ac:dyDescent="0.3"/>
    <row r="197" spans="1:3" ht="16.5" customHeight="1" x14ac:dyDescent="0.3"/>
    <row r="198" spans="1:3" ht="16.5" customHeight="1" x14ac:dyDescent="0.3"/>
    <row r="199" spans="1:3" ht="16.5" customHeight="1" x14ac:dyDescent="0.3"/>
    <row r="200" spans="1:3" ht="16.5" customHeight="1" x14ac:dyDescent="0.3"/>
    <row r="201" spans="1:3" ht="16.5" customHeight="1" x14ac:dyDescent="0.3"/>
    <row r="202" spans="1:3" ht="16.5" customHeight="1" x14ac:dyDescent="0.3"/>
  </sheetData>
  <mergeCells count="7">
    <mergeCell ref="K171:M171"/>
    <mergeCell ref="A1:C1"/>
    <mergeCell ref="A8:H8"/>
    <mergeCell ref="A18:B18"/>
    <mergeCell ref="L18:T18"/>
    <mergeCell ref="A19:B19"/>
    <mergeCell ref="K29:M29"/>
  </mergeCells>
  <conditionalFormatting sqref="C103">
    <cfRule type="duplicateValues" dxfId="1" priority="1"/>
  </conditionalFormatting>
  <pageMargins left="0.25" right="0.25" top="0.75" bottom="0.75" header="0.3" footer="0.3"/>
  <pageSetup orientation="portrait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376F-F892-46A1-AEBB-10099DECED07}">
  <dimension ref="A1:U202"/>
  <sheetViews>
    <sheetView topLeftCell="A75" workbookViewId="0">
      <selection activeCell="C91" sqref="C91"/>
    </sheetView>
  </sheetViews>
  <sheetFormatPr defaultColWidth="8.7265625" defaultRowHeight="14" x14ac:dyDescent="0.3"/>
  <cols>
    <col min="1" max="1" width="10.453125" style="6" customWidth="1"/>
    <col min="2" max="2" width="12.81640625" style="6" customWidth="1"/>
    <col min="3" max="3" width="12.7265625" style="6" customWidth="1"/>
    <col min="4" max="4" width="8.453125" style="6" customWidth="1"/>
    <col min="5" max="5" width="13.7265625" style="6" customWidth="1"/>
    <col min="6" max="6" width="11.7265625" style="6" customWidth="1"/>
    <col min="7" max="7" width="13.7265625" style="6" customWidth="1"/>
    <col min="8" max="8" width="11" style="6" customWidth="1"/>
    <col min="9" max="9" width="6.1796875" style="6" customWidth="1"/>
    <col min="10" max="10" width="8.7265625" style="6"/>
    <col min="11" max="11" width="12.26953125" style="6" customWidth="1"/>
    <col min="12" max="12" width="12.26953125" style="7" customWidth="1"/>
    <col min="13" max="13" width="39.1796875" style="6" customWidth="1"/>
    <col min="14" max="14" width="8.7265625" style="6"/>
    <col min="15" max="16" width="10.453125" style="6" bestFit="1" customWidth="1"/>
    <col min="17" max="17" width="12.54296875" style="6" customWidth="1"/>
    <col min="18" max="19" width="8.7265625" style="6"/>
    <col min="20" max="20" width="9.90625" style="6" bestFit="1" customWidth="1"/>
    <col min="21" max="21" width="9.81640625" style="6" bestFit="1" customWidth="1"/>
    <col min="22" max="16384" width="8.7265625" style="6"/>
  </cols>
  <sheetData>
    <row r="1" spans="1:20" ht="16.5" customHeight="1" x14ac:dyDescent="0.35">
      <c r="A1" s="2"/>
      <c r="B1" s="2"/>
      <c r="C1" s="2"/>
      <c r="D1" s="3"/>
      <c r="E1" s="4"/>
      <c r="F1" s="4"/>
      <c r="G1" s="5"/>
      <c r="H1" s="5"/>
    </row>
    <row r="2" spans="1:20" ht="16.5" customHeight="1" x14ac:dyDescent="0.35">
      <c r="A2" s="3"/>
      <c r="B2" s="3"/>
      <c r="C2" s="3"/>
      <c r="D2" s="3"/>
      <c r="E2" s="4"/>
      <c r="F2" s="4"/>
      <c r="G2" s="5"/>
      <c r="H2" s="5"/>
    </row>
    <row r="3" spans="1:20" ht="16.5" customHeight="1" x14ac:dyDescent="0.35">
      <c r="A3" s="3"/>
      <c r="B3" s="3"/>
      <c r="C3" s="3"/>
      <c r="D3" s="3"/>
      <c r="E3" s="4"/>
      <c r="F3" s="4"/>
      <c r="H3" s="8" t="s">
        <v>4</v>
      </c>
    </row>
    <row r="4" spans="1:20" ht="16.5" customHeight="1" x14ac:dyDescent="0.35">
      <c r="A4" s="3"/>
      <c r="B4" s="3"/>
      <c r="C4" s="3"/>
      <c r="D4" s="3"/>
      <c r="E4" s="4"/>
      <c r="H4" s="149" t="s">
        <v>98</v>
      </c>
    </row>
    <row r="5" spans="1:20" ht="16.5" customHeight="1" x14ac:dyDescent="0.35">
      <c r="A5" s="3"/>
      <c r="B5" s="3"/>
      <c r="C5" s="3"/>
      <c r="D5" s="3"/>
      <c r="E5" s="4"/>
    </row>
    <row r="6" spans="1:20" ht="16.5" customHeight="1" x14ac:dyDescent="0.35">
      <c r="A6" s="9" t="s">
        <v>5</v>
      </c>
      <c r="B6" s="3"/>
      <c r="C6" s="3"/>
      <c r="D6" s="3"/>
      <c r="E6" s="4"/>
      <c r="F6" s="4"/>
    </row>
    <row r="7" spans="1:20" ht="3" customHeight="1" x14ac:dyDescent="0.35">
      <c r="A7" s="9"/>
      <c r="B7" s="3"/>
      <c r="C7" s="3"/>
      <c r="D7" s="3"/>
      <c r="E7" s="4"/>
      <c r="F7" s="4"/>
    </row>
    <row r="8" spans="1:20" ht="16.5" customHeight="1" x14ac:dyDescent="0.35">
      <c r="A8" s="10" t="s">
        <v>6</v>
      </c>
      <c r="B8" s="11"/>
      <c r="C8" s="11"/>
      <c r="D8" s="11"/>
      <c r="E8" s="11"/>
      <c r="F8" s="11"/>
      <c r="G8" s="11"/>
      <c r="H8" s="11"/>
      <c r="I8" s="12"/>
      <c r="J8" s="13"/>
    </row>
    <row r="9" spans="1:20" ht="16.5" customHeight="1" x14ac:dyDescent="0.3">
      <c r="A9" s="14" t="s">
        <v>7</v>
      </c>
      <c r="B9" s="15"/>
      <c r="C9" s="15"/>
      <c r="E9" s="16"/>
      <c r="F9" s="16"/>
      <c r="G9" s="17"/>
      <c r="H9" s="17"/>
      <c r="J9" s="13"/>
      <c r="N9" s="13"/>
    </row>
    <row r="10" spans="1:20" ht="16.5" customHeight="1" x14ac:dyDescent="0.45">
      <c r="A10" s="175" t="s">
        <v>97</v>
      </c>
      <c r="B10" s="15"/>
      <c r="C10" s="15"/>
      <c r="E10" s="16"/>
      <c r="F10" s="16"/>
      <c r="G10" s="17"/>
      <c r="H10" s="17"/>
      <c r="J10" s="13"/>
      <c r="M10" s="18"/>
      <c r="N10" s="13"/>
    </row>
    <row r="11" spans="1:20" ht="16.5" customHeight="1" x14ac:dyDescent="0.3">
      <c r="A11" s="169" t="s">
        <v>217</v>
      </c>
      <c r="B11" s="170"/>
      <c r="C11" s="170"/>
      <c r="D11" s="171"/>
      <c r="E11" s="172"/>
      <c r="F11" s="172"/>
      <c r="G11" s="173"/>
      <c r="H11" s="173"/>
      <c r="I11" s="171"/>
      <c r="J11" s="13"/>
      <c r="N11" s="13"/>
    </row>
    <row r="12" spans="1:20" ht="16.5" customHeight="1" x14ac:dyDescent="0.3">
      <c r="A12" s="14"/>
      <c r="B12" s="15"/>
      <c r="C12" s="15"/>
      <c r="E12" s="16"/>
      <c r="F12" s="16"/>
      <c r="G12" s="17"/>
      <c r="H12" s="17"/>
      <c r="J12" s="13"/>
      <c r="N12" s="13"/>
    </row>
    <row r="13" spans="1:20" ht="16.5" customHeight="1" x14ac:dyDescent="0.3">
      <c r="A13" s="14"/>
      <c r="B13" s="15"/>
      <c r="C13" s="15"/>
      <c r="E13" s="16"/>
      <c r="F13" s="16"/>
      <c r="G13" s="17"/>
      <c r="H13" s="17"/>
      <c r="I13" s="15"/>
      <c r="J13" s="13"/>
      <c r="N13" s="13"/>
    </row>
    <row r="14" spans="1:20" ht="16.5" customHeight="1" x14ac:dyDescent="0.3">
      <c r="C14" s="19" t="s">
        <v>99</v>
      </c>
      <c r="E14" s="16"/>
      <c r="F14" s="16"/>
      <c r="G14" s="17"/>
      <c r="H14" s="17"/>
      <c r="J14" s="13"/>
    </row>
    <row r="15" spans="1:20" ht="16.5" customHeight="1" x14ac:dyDescent="0.35">
      <c r="B15" s="13"/>
      <c r="C15" s="19" t="s">
        <v>100</v>
      </c>
      <c r="E15" s="16"/>
      <c r="F15" s="16"/>
      <c r="G15" s="17"/>
      <c r="H15" s="17"/>
      <c r="J15" s="13"/>
      <c r="L15" s="6"/>
      <c r="M15" s="20"/>
      <c r="N15" s="20"/>
      <c r="O15" s="20"/>
      <c r="P15" s="20"/>
      <c r="Q15" s="20"/>
      <c r="R15" s="20"/>
      <c r="S15" s="20"/>
      <c r="T15" s="20"/>
    </row>
    <row r="16" spans="1:20" ht="16.5" customHeight="1" x14ac:dyDescent="0.3">
      <c r="A16" s="13"/>
      <c r="B16" s="13"/>
      <c r="C16" s="19" t="s">
        <v>101</v>
      </c>
      <c r="E16" s="16"/>
      <c r="F16" s="16"/>
      <c r="G16" s="17"/>
      <c r="H16" s="17"/>
      <c r="J16" s="13"/>
      <c r="N16" s="21"/>
      <c r="O16" s="22"/>
      <c r="Q16" s="22"/>
    </row>
    <row r="17" spans="1:20" ht="16.5" customHeight="1" x14ac:dyDescent="0.35">
      <c r="C17" s="19" t="s">
        <v>102</v>
      </c>
      <c r="E17" s="16"/>
      <c r="F17" s="16"/>
      <c r="G17" s="17"/>
      <c r="H17" s="17"/>
      <c r="J17" s="13"/>
      <c r="L17" s="6"/>
      <c r="M17"/>
      <c r="N17"/>
      <c r="O17"/>
      <c r="P17"/>
      <c r="Q17"/>
      <c r="R17"/>
      <c r="S17"/>
      <c r="T17"/>
    </row>
    <row r="18" spans="1:20" ht="16.5" customHeight="1" x14ac:dyDescent="0.35">
      <c r="A18" s="176" t="s">
        <v>8</v>
      </c>
      <c r="B18" s="177"/>
      <c r="C18" s="19" t="s">
        <v>103</v>
      </c>
      <c r="E18" s="16"/>
      <c r="F18" s="16"/>
      <c r="G18" s="17"/>
      <c r="H18" s="17"/>
      <c r="J18" s="13"/>
      <c r="L18" s="23"/>
      <c r="M18" s="24"/>
      <c r="N18" s="24"/>
      <c r="O18" s="24"/>
      <c r="P18" s="24"/>
      <c r="Q18" s="24"/>
      <c r="R18" s="24"/>
      <c r="S18" s="24"/>
      <c r="T18" s="24"/>
    </row>
    <row r="19" spans="1:20" ht="16.5" customHeight="1" x14ac:dyDescent="0.35">
      <c r="A19" s="25" t="s">
        <v>9</v>
      </c>
      <c r="B19" s="26"/>
      <c r="C19" s="6" t="s">
        <v>208</v>
      </c>
      <c r="E19" s="16"/>
      <c r="F19" s="16"/>
      <c r="G19" s="17"/>
      <c r="H19" s="17"/>
      <c r="J19" s="13"/>
      <c r="L19" s="6"/>
      <c r="M19"/>
      <c r="N19"/>
      <c r="O19"/>
      <c r="P19"/>
      <c r="Q19"/>
      <c r="R19"/>
      <c r="S19"/>
      <c r="T19"/>
    </row>
    <row r="20" spans="1:20" ht="16.5" customHeight="1" x14ac:dyDescent="0.3">
      <c r="A20" s="13"/>
      <c r="B20" s="13"/>
      <c r="C20" s="19" t="s">
        <v>104</v>
      </c>
      <c r="F20" s="16"/>
      <c r="G20" s="17"/>
      <c r="H20" s="17"/>
      <c r="J20" s="13"/>
      <c r="N20" s="21"/>
      <c r="O20" s="22"/>
      <c r="Q20" s="22"/>
    </row>
    <row r="21" spans="1:20" ht="16.5" customHeight="1" x14ac:dyDescent="0.3">
      <c r="A21" s="13"/>
      <c r="B21" s="13"/>
      <c r="C21" s="19" t="s">
        <v>10</v>
      </c>
      <c r="F21" s="16"/>
      <c r="G21" s="17"/>
      <c r="H21" s="17"/>
      <c r="J21" s="13"/>
      <c r="N21" s="21"/>
      <c r="O21" s="22"/>
      <c r="Q21" s="22"/>
    </row>
    <row r="22" spans="1:20" ht="16.5" customHeight="1" x14ac:dyDescent="0.3">
      <c r="A22" s="13"/>
      <c r="B22" s="13"/>
      <c r="F22" s="16"/>
      <c r="G22" s="17"/>
      <c r="H22" s="17"/>
      <c r="J22" s="13"/>
      <c r="N22" s="21"/>
      <c r="O22" s="22"/>
      <c r="Q22" s="22"/>
    </row>
    <row r="23" spans="1:20" ht="16.5" customHeight="1" x14ac:dyDescent="0.3">
      <c r="A23" s="13"/>
      <c r="B23" s="13"/>
      <c r="F23" s="16"/>
      <c r="G23" s="17"/>
      <c r="H23" s="17"/>
      <c r="J23" s="13"/>
      <c r="N23" s="21"/>
      <c r="O23" s="22"/>
      <c r="Q23" s="22"/>
    </row>
    <row r="24" spans="1:20" ht="16.5" customHeight="1" x14ac:dyDescent="0.35">
      <c r="A24" s="27" t="s">
        <v>107</v>
      </c>
      <c r="B24" s="20"/>
      <c r="C24" s="20"/>
      <c r="E24" s="16"/>
      <c r="F24" s="16"/>
      <c r="G24" s="17"/>
      <c r="H24" s="17"/>
      <c r="J24" s="13"/>
      <c r="N24" s="21"/>
      <c r="O24" s="22"/>
      <c r="Q24" s="22"/>
    </row>
    <row r="25" spans="1:20" ht="16.5" customHeight="1" x14ac:dyDescent="0.3">
      <c r="A25" s="13"/>
      <c r="B25" s="13"/>
      <c r="E25" s="16"/>
      <c r="F25" s="16"/>
      <c r="G25" s="17"/>
      <c r="H25" s="17"/>
      <c r="J25" s="13"/>
      <c r="N25" s="21"/>
      <c r="O25" s="13"/>
    </row>
    <row r="26" spans="1:20" ht="16.5" customHeight="1" x14ac:dyDescent="0.45">
      <c r="A26" s="28" t="s">
        <v>178</v>
      </c>
      <c r="J26" s="13"/>
      <c r="N26" s="21"/>
      <c r="O26" s="29" t="s">
        <v>11</v>
      </c>
    </row>
    <row r="27" spans="1:20" ht="16.5" customHeight="1" x14ac:dyDescent="0.3">
      <c r="A27" s="28" t="s">
        <v>216</v>
      </c>
      <c r="J27" s="13"/>
      <c r="N27" s="21"/>
      <c r="O27" s="13"/>
    </row>
    <row r="28" spans="1:20" ht="16.5" customHeight="1" x14ac:dyDescent="0.3">
      <c r="A28" s="30" t="s">
        <v>12</v>
      </c>
      <c r="J28" s="13"/>
      <c r="N28" s="21"/>
      <c r="O28" s="13"/>
    </row>
    <row r="29" spans="1:20" ht="16.5" customHeight="1" thickBot="1" x14ac:dyDescent="0.35">
      <c r="J29" s="13"/>
      <c r="K29" s="31" t="s">
        <v>109</v>
      </c>
      <c r="L29" s="31"/>
      <c r="M29" s="31"/>
      <c r="N29" s="21"/>
      <c r="O29" s="13"/>
    </row>
    <row r="30" spans="1:20" ht="16.5" customHeight="1" x14ac:dyDescent="0.3">
      <c r="C30" s="178" t="s">
        <v>108</v>
      </c>
      <c r="D30" s="179"/>
      <c r="E30" s="180"/>
      <c r="J30" s="13"/>
      <c r="K30" s="32" t="s">
        <v>13</v>
      </c>
      <c r="L30" s="32">
        <v>15</v>
      </c>
      <c r="M30" s="6" t="s">
        <v>110</v>
      </c>
      <c r="N30" s="21"/>
      <c r="O30" s="13"/>
    </row>
    <row r="31" spans="1:20" ht="16.5" customHeight="1" x14ac:dyDescent="0.35">
      <c r="C31" s="33">
        <f>+L172</f>
        <v>43927.4</v>
      </c>
      <c r="D31" s="34" t="s">
        <v>14</v>
      </c>
      <c r="E31" s="35"/>
      <c r="J31" s="13"/>
      <c r="N31" s="21"/>
      <c r="O31" s="13"/>
      <c r="R31" s="36"/>
    </row>
    <row r="32" spans="1:20" ht="16.5" customHeight="1" thickBot="1" x14ac:dyDescent="0.4">
      <c r="B32" s="20"/>
      <c r="C32" s="37">
        <f>+L173</f>
        <v>2928.4933333333333</v>
      </c>
      <c r="D32" s="38" t="s">
        <v>15</v>
      </c>
      <c r="E32" s="39"/>
      <c r="F32" s="20"/>
      <c r="G32" s="20"/>
      <c r="H32" s="20"/>
      <c r="I32" s="20"/>
      <c r="J32" s="13"/>
      <c r="N32" s="21"/>
      <c r="O32" s="13"/>
      <c r="R32" s="36"/>
    </row>
    <row r="33" spans="1:20" ht="16.5" customHeight="1" x14ac:dyDescent="0.35">
      <c r="A33" s="40"/>
      <c r="B33" s="41"/>
      <c r="C33" s="42"/>
      <c r="D33" s="41"/>
      <c r="E33" s="40"/>
      <c r="F33" s="40"/>
      <c r="G33" s="43"/>
      <c r="H33" s="43"/>
      <c r="I33" s="43"/>
      <c r="N33" s="13"/>
    </row>
    <row r="34" spans="1:20" ht="16.5" customHeight="1" x14ac:dyDescent="0.35">
      <c r="F34" s="44"/>
      <c r="G34" s="27"/>
      <c r="H34" s="45"/>
      <c r="I34" s="45"/>
      <c r="J34" s="13"/>
      <c r="K34" s="7"/>
      <c r="M34" s="3"/>
      <c r="N34" s="15"/>
      <c r="Q34" s="44"/>
      <c r="S34" s="46"/>
    </row>
    <row r="35" spans="1:20" ht="16.5" customHeight="1" x14ac:dyDescent="0.35">
      <c r="B35" s="47" t="s">
        <v>16</v>
      </c>
      <c r="F35" s="44"/>
      <c r="G35" s="48"/>
      <c r="H35" s="45"/>
      <c r="I35" s="45"/>
      <c r="J35" s="13"/>
      <c r="K35" s="7"/>
      <c r="M35" s="49"/>
      <c r="N35" s="15"/>
      <c r="S35" s="46"/>
    </row>
    <row r="36" spans="1:20" ht="16.5" customHeight="1" x14ac:dyDescent="0.35">
      <c r="B36" s="50" t="s">
        <v>17</v>
      </c>
      <c r="J36" s="13"/>
      <c r="K36" s="7"/>
      <c r="M36" s="27"/>
      <c r="N36" s="15"/>
    </row>
    <row r="37" spans="1:20" ht="16.5" customHeight="1" thickBot="1" x14ac:dyDescent="0.4">
      <c r="B37" s="51"/>
      <c r="C37" s="34"/>
      <c r="D37" s="51"/>
      <c r="G37" s="45"/>
      <c r="H37" s="45"/>
      <c r="I37" s="45"/>
      <c r="J37" s="13"/>
      <c r="K37" s="7"/>
      <c r="M37" s="27"/>
      <c r="N37" s="15"/>
    </row>
    <row r="38" spans="1:20" ht="16.5" customHeight="1" x14ac:dyDescent="0.35">
      <c r="C38" s="181" t="s">
        <v>18</v>
      </c>
      <c r="D38" s="182"/>
      <c r="E38" s="182"/>
      <c r="F38" s="183"/>
      <c r="G38" s="184"/>
      <c r="H38" s="45"/>
      <c r="I38" s="45"/>
      <c r="J38" s="13"/>
      <c r="K38" s="7"/>
      <c r="M38" s="27"/>
      <c r="N38" s="52"/>
      <c r="O38" s="13"/>
    </row>
    <row r="39" spans="1:20" ht="16.5" customHeight="1" x14ac:dyDescent="0.35">
      <c r="C39" s="53">
        <f>+L180</f>
        <v>43444.198600000003</v>
      </c>
      <c r="D39" s="34" t="s">
        <v>14</v>
      </c>
      <c r="F39" s="13"/>
      <c r="G39" s="54"/>
      <c r="H39" s="45"/>
      <c r="I39" s="45"/>
      <c r="J39" s="13"/>
      <c r="K39" s="7"/>
      <c r="M39" s="27"/>
      <c r="N39" s="15"/>
      <c r="P39" s="7"/>
    </row>
    <row r="40" spans="1:20" ht="16.5" customHeight="1" thickBot="1" x14ac:dyDescent="0.4">
      <c r="B40" s="55"/>
      <c r="C40" s="56">
        <f>+L181</f>
        <v>2896.2799066666671</v>
      </c>
      <c r="D40" s="38" t="s">
        <v>15</v>
      </c>
      <c r="E40" s="57"/>
      <c r="F40" s="58"/>
      <c r="G40" s="59"/>
      <c r="H40" s="45"/>
      <c r="I40" s="45"/>
      <c r="J40" s="13"/>
      <c r="K40" s="7"/>
      <c r="M40" s="27"/>
      <c r="N40" s="15"/>
      <c r="O40" s="22"/>
      <c r="P40" s="7"/>
    </row>
    <row r="41" spans="1:20" ht="16.5" customHeight="1" x14ac:dyDescent="0.3">
      <c r="H41" s="13"/>
      <c r="I41" s="13"/>
      <c r="N41" s="15"/>
      <c r="O41" s="22"/>
      <c r="P41" s="7"/>
    </row>
    <row r="42" spans="1:20" ht="19" customHeight="1" x14ac:dyDescent="0.3">
      <c r="H42" s="13"/>
      <c r="I42" s="13"/>
      <c r="N42" s="15"/>
      <c r="O42" s="22"/>
      <c r="P42" s="7"/>
    </row>
    <row r="43" spans="1:20" ht="18" customHeight="1" x14ac:dyDescent="0.35">
      <c r="A43" s="45" t="s">
        <v>20</v>
      </c>
      <c r="B43" s="20"/>
      <c r="C43" s="20"/>
      <c r="D43" s="20"/>
      <c r="E43" s="20"/>
      <c r="F43" s="20"/>
      <c r="G43" s="20"/>
      <c r="H43" s="20"/>
      <c r="I43" s="20"/>
      <c r="J43" s="13"/>
      <c r="N43" s="15"/>
      <c r="O43" s="22"/>
      <c r="P43" s="7"/>
    </row>
    <row r="44" spans="1:20" ht="16.5" customHeight="1" x14ac:dyDescent="0.3">
      <c r="D44" s="13"/>
      <c r="F44" s="13"/>
      <c r="G44" s="13"/>
      <c r="H44" s="13"/>
      <c r="I44" s="13"/>
      <c r="N44" s="13"/>
      <c r="O44" s="22"/>
      <c r="P44" s="7"/>
    </row>
    <row r="45" spans="1:20" ht="16.5" customHeight="1" x14ac:dyDescent="0.3">
      <c r="D45" s="13"/>
      <c r="F45" s="13"/>
      <c r="G45" s="13"/>
      <c r="H45" s="13"/>
      <c r="I45" s="13"/>
    </row>
    <row r="46" spans="1:20" ht="16.5" customHeight="1" x14ac:dyDescent="0.35">
      <c r="A46" s="60" t="s">
        <v>21</v>
      </c>
      <c r="B46" s="61" t="s">
        <v>111</v>
      </c>
      <c r="C46" s="62"/>
      <c r="D46" s="62"/>
      <c r="E46" s="62"/>
      <c r="F46" s="62"/>
      <c r="G46" s="63" t="s">
        <v>22</v>
      </c>
      <c r="I46" s="20"/>
      <c r="J46" s="13"/>
      <c r="K46" s="64" t="s">
        <v>23</v>
      </c>
      <c r="L46" s="65" t="s">
        <v>24</v>
      </c>
      <c r="M46" s="66" t="s">
        <v>25</v>
      </c>
      <c r="P46" s="32"/>
      <c r="R46" s="36"/>
      <c r="T46" s="67"/>
    </row>
    <row r="47" spans="1:20" ht="16.5" customHeight="1" x14ac:dyDescent="0.35">
      <c r="A47" s="13"/>
      <c r="B47" s="68" t="s">
        <v>175</v>
      </c>
      <c r="C47" s="20"/>
      <c r="D47" s="20"/>
      <c r="E47" s="20"/>
      <c r="F47" s="20"/>
      <c r="G47" s="69" t="s">
        <v>26</v>
      </c>
      <c r="I47" s="20"/>
      <c r="J47" s="13"/>
      <c r="K47" s="70"/>
      <c r="L47" s="71"/>
    </row>
    <row r="48" spans="1:20" ht="16.5" customHeight="1" x14ac:dyDescent="0.35">
      <c r="A48" s="13"/>
      <c r="B48" s="28" t="s">
        <v>27</v>
      </c>
      <c r="C48" s="20"/>
      <c r="D48" s="20"/>
      <c r="E48" s="20"/>
      <c r="F48" s="20"/>
      <c r="G48" s="72"/>
      <c r="H48" s="20"/>
      <c r="I48" s="20"/>
      <c r="J48" s="13"/>
      <c r="K48" s="73">
        <v>80</v>
      </c>
      <c r="L48" s="74">
        <f>K48*L30</f>
        <v>1200</v>
      </c>
      <c r="M48" s="27" t="s">
        <v>164</v>
      </c>
    </row>
    <row r="49" spans="1:21" ht="16.5" customHeight="1" x14ac:dyDescent="0.35">
      <c r="A49" s="13"/>
      <c r="D49" s="20"/>
      <c r="E49" s="20"/>
      <c r="F49" s="20"/>
      <c r="H49" s="20"/>
      <c r="I49" s="20"/>
      <c r="J49" s="13"/>
      <c r="K49" s="70"/>
      <c r="L49" s="71"/>
      <c r="M49" s="75">
        <f>L48/2</f>
        <v>600</v>
      </c>
      <c r="N49" s="52"/>
      <c r="O49" s="13"/>
    </row>
    <row r="50" spans="1:21" ht="16.5" customHeight="1" x14ac:dyDescent="0.35">
      <c r="A50" s="13"/>
      <c r="B50" s="76" t="s">
        <v>28</v>
      </c>
      <c r="D50" s="20"/>
      <c r="E50" s="20"/>
      <c r="F50" s="20"/>
      <c r="G50" s="77"/>
      <c r="H50" s="20"/>
      <c r="I50" s="20"/>
      <c r="J50" s="13"/>
      <c r="K50" s="70"/>
      <c r="L50" s="71"/>
      <c r="M50" s="75">
        <f>M49-200</f>
        <v>400</v>
      </c>
      <c r="N50" s="15"/>
      <c r="P50" s="7"/>
    </row>
    <row r="51" spans="1:21" ht="16.5" customHeight="1" x14ac:dyDescent="0.3">
      <c r="B51" s="36" t="s">
        <v>29</v>
      </c>
      <c r="C51" s="78"/>
      <c r="H51" s="79"/>
      <c r="I51" s="15"/>
      <c r="J51" s="13"/>
      <c r="K51" s="80"/>
      <c r="L51" s="71"/>
      <c r="N51" s="15"/>
      <c r="O51" s="22"/>
      <c r="P51" s="7"/>
    </row>
    <row r="52" spans="1:21" ht="16.5" customHeight="1" thickBot="1" x14ac:dyDescent="0.35">
      <c r="C52" s="78"/>
      <c r="H52" s="79"/>
      <c r="I52" s="15"/>
      <c r="J52" s="13"/>
      <c r="K52" s="80"/>
      <c r="L52" s="71"/>
      <c r="N52" s="15"/>
      <c r="O52" s="22"/>
      <c r="P52" s="7"/>
    </row>
    <row r="53" spans="1:21" ht="16.5" customHeight="1" x14ac:dyDescent="0.3">
      <c r="B53" s="81" t="s">
        <v>112</v>
      </c>
      <c r="C53" s="82"/>
      <c r="D53" s="83"/>
      <c r="E53" s="83"/>
      <c r="F53" s="83"/>
      <c r="G53" s="83"/>
      <c r="H53" s="84"/>
      <c r="I53" s="85"/>
      <c r="J53" s="13"/>
      <c r="K53" s="80"/>
      <c r="L53" s="71"/>
      <c r="N53" s="15"/>
      <c r="O53" s="22"/>
      <c r="P53" s="7"/>
    </row>
    <row r="54" spans="1:21" ht="16.5" customHeight="1" x14ac:dyDescent="0.3">
      <c r="B54" s="86" t="s">
        <v>30</v>
      </c>
      <c r="C54" s="87"/>
      <c r="D54" s="87"/>
      <c r="E54" s="87"/>
      <c r="F54" s="87" t="s">
        <v>19</v>
      </c>
      <c r="G54" s="87" t="s">
        <v>31</v>
      </c>
      <c r="H54" s="88" t="s">
        <v>32</v>
      </c>
      <c r="I54" s="89"/>
      <c r="J54" s="13"/>
      <c r="K54" s="70"/>
      <c r="L54" s="71"/>
      <c r="N54" s="15"/>
      <c r="O54" s="22"/>
      <c r="P54" s="7"/>
    </row>
    <row r="55" spans="1:21" ht="16.5" customHeight="1" x14ac:dyDescent="0.3">
      <c r="B55" s="90" t="s">
        <v>114</v>
      </c>
      <c r="C55" s="152"/>
      <c r="D55" s="152"/>
      <c r="E55" s="152"/>
      <c r="F55" s="153" t="s">
        <v>116</v>
      </c>
      <c r="G55" s="154" t="s">
        <v>117</v>
      </c>
      <c r="H55" s="152"/>
      <c r="I55" s="92" t="s">
        <v>118</v>
      </c>
      <c r="J55" s="13"/>
      <c r="K55" s="73">
        <f>L55/8</f>
        <v>621</v>
      </c>
      <c r="L55" s="74">
        <f>2484*2</f>
        <v>4968</v>
      </c>
      <c r="M55" s="27"/>
      <c r="N55" s="15"/>
      <c r="O55" s="22"/>
      <c r="P55" s="7"/>
    </row>
    <row r="56" spans="1:21" ht="16.5" customHeight="1" thickBot="1" x14ac:dyDescent="0.35">
      <c r="B56" s="93" t="s">
        <v>115</v>
      </c>
      <c r="C56" s="57"/>
      <c r="D56" s="57"/>
      <c r="E56" s="57"/>
      <c r="F56" s="94" t="s">
        <v>113</v>
      </c>
      <c r="G56" s="95" t="s">
        <v>117</v>
      </c>
      <c r="H56" s="57"/>
      <c r="I56" s="96" t="s">
        <v>33</v>
      </c>
      <c r="J56" s="13"/>
      <c r="K56" s="73">
        <f>L56/5</f>
        <v>1777.6</v>
      </c>
      <c r="L56" s="74">
        <f>4444*2</f>
        <v>8888</v>
      </c>
      <c r="M56" s="27"/>
      <c r="O56" s="22"/>
      <c r="P56" s="7"/>
    </row>
    <row r="57" spans="1:21" ht="16.5" customHeight="1" x14ac:dyDescent="0.3">
      <c r="J57" s="13"/>
      <c r="K57" s="80"/>
      <c r="L57" s="74"/>
      <c r="M57" s="27"/>
    </row>
    <row r="58" spans="1:21" ht="16.5" customHeight="1" x14ac:dyDescent="0.3">
      <c r="B58" s="97" t="s">
        <v>34</v>
      </c>
      <c r="D58" s="6" t="s">
        <v>35</v>
      </c>
      <c r="H58" s="79"/>
      <c r="I58" s="15"/>
      <c r="J58" s="13"/>
      <c r="K58" s="80"/>
      <c r="L58" s="74"/>
      <c r="M58" s="27"/>
    </row>
    <row r="59" spans="1:21" ht="16.5" customHeight="1" x14ac:dyDescent="0.3">
      <c r="B59" s="97" t="s">
        <v>36</v>
      </c>
      <c r="D59" s="6" t="s">
        <v>37</v>
      </c>
      <c r="H59" s="79"/>
      <c r="I59" s="15"/>
      <c r="J59" s="13"/>
      <c r="K59" s="70"/>
      <c r="L59" s="71"/>
    </row>
    <row r="60" spans="1:21" ht="16.5" customHeight="1" x14ac:dyDescent="0.3">
      <c r="B60" s="91"/>
      <c r="C60" s="22"/>
      <c r="D60" s="6" t="s">
        <v>38</v>
      </c>
      <c r="H60" s="79"/>
      <c r="I60" s="15"/>
      <c r="J60" s="13"/>
      <c r="K60" s="70"/>
      <c r="L60" s="98"/>
      <c r="N60" s="15"/>
      <c r="O60" s="99"/>
      <c r="P60" s="99"/>
      <c r="Q60" s="67"/>
      <c r="U60" s="100"/>
    </row>
    <row r="61" spans="1:21" ht="16.5" customHeight="1" x14ac:dyDescent="0.3">
      <c r="I61" s="15"/>
      <c r="J61" s="13"/>
      <c r="K61" s="80"/>
      <c r="L61" s="101">
        <f>SUM(L47:L60)</f>
        <v>15056</v>
      </c>
      <c r="M61" s="102" t="s">
        <v>39</v>
      </c>
      <c r="N61" s="15"/>
      <c r="O61" s="100"/>
      <c r="Q61" s="100"/>
      <c r="R61" s="103"/>
    </row>
    <row r="62" spans="1:21" ht="16.5" customHeight="1" x14ac:dyDescent="0.3">
      <c r="B62" s="30" t="s">
        <v>119</v>
      </c>
      <c r="I62" s="15"/>
      <c r="J62" s="13"/>
      <c r="K62" s="7"/>
      <c r="L62" s="104"/>
      <c r="M62" s="52"/>
      <c r="N62" s="15"/>
      <c r="O62" s="100"/>
      <c r="Q62" s="100"/>
      <c r="R62" s="103"/>
    </row>
    <row r="63" spans="1:21" ht="16.5" customHeight="1" x14ac:dyDescent="0.3">
      <c r="I63" s="15"/>
      <c r="J63" s="13"/>
      <c r="K63" s="7"/>
      <c r="L63" s="104"/>
      <c r="M63" s="52"/>
      <c r="N63" s="15"/>
      <c r="O63" s="100"/>
      <c r="Q63" s="100"/>
      <c r="R63" s="103"/>
    </row>
    <row r="64" spans="1:21" ht="16.5" customHeight="1" x14ac:dyDescent="0.3">
      <c r="I64" s="15"/>
      <c r="J64" s="13"/>
      <c r="K64" s="7"/>
      <c r="L64" s="104"/>
      <c r="M64" s="52"/>
      <c r="N64" s="15"/>
      <c r="O64" s="100"/>
      <c r="Q64" s="100"/>
      <c r="R64" s="103"/>
    </row>
    <row r="65" spans="2:18" ht="16.5" customHeight="1" x14ac:dyDescent="0.3">
      <c r="I65" s="15"/>
      <c r="J65" s="13"/>
      <c r="K65" s="7"/>
      <c r="L65" s="104"/>
      <c r="M65" s="52"/>
      <c r="N65" s="15"/>
      <c r="O65" s="100"/>
      <c r="Q65" s="100"/>
      <c r="R65" s="103"/>
    </row>
    <row r="66" spans="2:18" ht="16.5" customHeight="1" x14ac:dyDescent="0.3">
      <c r="I66" s="15"/>
      <c r="J66" s="13"/>
      <c r="K66" s="7"/>
      <c r="L66" s="104"/>
      <c r="M66" s="52"/>
      <c r="N66" s="15"/>
      <c r="O66" s="100"/>
      <c r="Q66" s="100"/>
      <c r="R66" s="103"/>
    </row>
    <row r="67" spans="2:18" ht="16.5" customHeight="1" x14ac:dyDescent="0.3">
      <c r="I67" s="15"/>
      <c r="J67" s="13"/>
      <c r="K67" s="7"/>
      <c r="L67" s="104"/>
      <c r="M67" s="52"/>
      <c r="N67" s="15"/>
      <c r="O67" s="100"/>
      <c r="Q67" s="100"/>
      <c r="R67" s="103"/>
    </row>
    <row r="68" spans="2:18" ht="16.5" customHeight="1" x14ac:dyDescent="0.3">
      <c r="I68" s="15"/>
      <c r="J68" s="13"/>
      <c r="K68" s="7"/>
      <c r="L68" s="104"/>
      <c r="M68" s="52"/>
      <c r="N68" s="15"/>
      <c r="O68" s="100"/>
      <c r="Q68" s="100"/>
      <c r="R68" s="103"/>
    </row>
    <row r="69" spans="2:18" ht="16.5" customHeight="1" x14ac:dyDescent="0.3">
      <c r="I69" s="15"/>
      <c r="J69" s="13"/>
      <c r="K69" s="7"/>
      <c r="L69" s="104"/>
      <c r="M69" s="52"/>
      <c r="N69" s="15"/>
      <c r="O69" s="100"/>
      <c r="Q69" s="100"/>
      <c r="R69" s="103"/>
    </row>
    <row r="70" spans="2:18" ht="16.5" customHeight="1" x14ac:dyDescent="0.3">
      <c r="I70" s="15"/>
      <c r="J70" s="13"/>
      <c r="K70" s="7"/>
      <c r="L70" s="104"/>
      <c r="M70" s="52"/>
      <c r="N70" s="15"/>
      <c r="O70" s="100"/>
      <c r="Q70" s="100"/>
      <c r="R70" s="103"/>
    </row>
    <row r="71" spans="2:18" ht="16.5" customHeight="1" x14ac:dyDescent="0.3">
      <c r="I71" s="15"/>
      <c r="J71" s="13"/>
      <c r="K71" s="7"/>
      <c r="L71" s="104"/>
      <c r="M71" s="52"/>
      <c r="N71" s="15"/>
      <c r="O71" s="100"/>
      <c r="Q71" s="100"/>
      <c r="R71" s="103"/>
    </row>
    <row r="72" spans="2:18" ht="16.5" customHeight="1" x14ac:dyDescent="0.3">
      <c r="B72" s="105" t="s">
        <v>120</v>
      </c>
      <c r="I72" s="15"/>
      <c r="J72" s="13"/>
      <c r="K72" s="7"/>
      <c r="L72" s="104"/>
      <c r="M72" s="52"/>
      <c r="N72" s="15"/>
      <c r="O72" s="100"/>
      <c r="Q72" s="100"/>
      <c r="R72" s="103"/>
    </row>
    <row r="73" spans="2:18" ht="16.5" customHeight="1" x14ac:dyDescent="0.3">
      <c r="B73" s="106" t="s">
        <v>121</v>
      </c>
      <c r="I73" s="15"/>
      <c r="J73" s="13"/>
      <c r="K73" s="7"/>
      <c r="L73" s="104"/>
      <c r="M73" s="52"/>
      <c r="N73" s="15"/>
      <c r="O73" s="100"/>
      <c r="Q73" s="100"/>
      <c r="R73" s="103"/>
    </row>
    <row r="74" spans="2:18" ht="16.5" customHeight="1" x14ac:dyDescent="0.3">
      <c r="B74" s="106"/>
      <c r="I74" s="15"/>
      <c r="J74" s="13"/>
      <c r="K74" s="7"/>
      <c r="L74" s="104"/>
      <c r="M74" s="52"/>
      <c r="N74" s="15"/>
      <c r="O74" s="100"/>
      <c r="Q74" s="100"/>
      <c r="R74" s="103"/>
    </row>
    <row r="75" spans="2:18" ht="16.5" customHeight="1" x14ac:dyDescent="0.3">
      <c r="B75" s="106"/>
      <c r="I75" s="15"/>
      <c r="J75" s="13"/>
      <c r="K75" s="7"/>
      <c r="L75" s="104"/>
      <c r="M75" s="52"/>
      <c r="N75" s="15"/>
      <c r="O75" s="100"/>
      <c r="Q75" s="100"/>
      <c r="R75" s="103"/>
    </row>
    <row r="76" spans="2:18" ht="16.5" customHeight="1" x14ac:dyDescent="0.3">
      <c r="B76" s="106"/>
      <c r="I76" s="15"/>
      <c r="J76" s="13"/>
      <c r="K76" s="7"/>
      <c r="L76" s="104"/>
      <c r="M76" s="52"/>
      <c r="N76" s="15"/>
      <c r="O76" s="100"/>
      <c r="Q76" s="100"/>
      <c r="R76" s="103"/>
    </row>
    <row r="77" spans="2:18" ht="16.5" customHeight="1" x14ac:dyDescent="0.3">
      <c r="B77" s="106"/>
      <c r="I77" s="15"/>
      <c r="J77" s="13"/>
      <c r="K77" s="7"/>
      <c r="L77" s="104"/>
      <c r="M77" s="52"/>
      <c r="N77" s="15"/>
      <c r="O77" s="100"/>
      <c r="Q77" s="100"/>
      <c r="R77" s="103"/>
    </row>
    <row r="78" spans="2:18" ht="16.5" customHeight="1" x14ac:dyDescent="0.3">
      <c r="B78" s="106"/>
      <c r="I78" s="15"/>
      <c r="J78" s="13"/>
      <c r="K78" s="7"/>
      <c r="L78" s="104"/>
      <c r="M78" s="52"/>
      <c r="N78" s="15"/>
      <c r="O78" s="100"/>
      <c r="Q78" s="100"/>
      <c r="R78" s="103"/>
    </row>
    <row r="79" spans="2:18" ht="16.5" customHeight="1" x14ac:dyDescent="0.3">
      <c r="B79" s="106"/>
      <c r="I79" s="15"/>
      <c r="J79" s="13"/>
      <c r="K79" s="7"/>
      <c r="L79" s="104"/>
      <c r="M79" s="52"/>
      <c r="N79" s="15"/>
      <c r="O79" s="100"/>
      <c r="Q79" s="100"/>
      <c r="R79" s="103"/>
    </row>
    <row r="80" spans="2:18" ht="16.5" customHeight="1" x14ac:dyDescent="0.3">
      <c r="B80" s="106"/>
      <c r="I80" s="15"/>
      <c r="J80" s="13"/>
      <c r="K80" s="7"/>
      <c r="L80" s="104"/>
      <c r="M80" s="52"/>
      <c r="N80" s="15"/>
      <c r="O80" s="100"/>
      <c r="Q80" s="100"/>
      <c r="R80" s="103"/>
    </row>
    <row r="81" spans="1:18" ht="16.5" customHeight="1" x14ac:dyDescent="0.3">
      <c r="B81" s="106"/>
      <c r="I81" s="15"/>
      <c r="J81" s="13"/>
      <c r="K81" s="7"/>
      <c r="L81" s="104"/>
      <c r="M81" s="52"/>
      <c r="N81" s="15"/>
      <c r="O81" s="100"/>
      <c r="Q81" s="100"/>
      <c r="R81" s="103"/>
    </row>
    <row r="82" spans="1:18" ht="16.5" customHeight="1" x14ac:dyDescent="0.3">
      <c r="B82" s="106"/>
      <c r="I82" s="15"/>
      <c r="J82" s="13"/>
      <c r="K82" s="7"/>
      <c r="L82" s="104"/>
      <c r="M82" s="52"/>
      <c r="N82" s="15"/>
      <c r="O82" s="100"/>
      <c r="Q82" s="100"/>
      <c r="R82" s="103"/>
    </row>
    <row r="83" spans="1:18" ht="16.5" customHeight="1" x14ac:dyDescent="0.3">
      <c r="B83" s="106"/>
      <c r="I83" s="15"/>
      <c r="J83" s="13"/>
      <c r="K83" s="7"/>
      <c r="L83" s="104"/>
      <c r="M83" s="52"/>
      <c r="N83" s="15"/>
      <c r="O83" s="100"/>
      <c r="Q83" s="100"/>
      <c r="R83" s="103"/>
    </row>
    <row r="84" spans="1:18" ht="16.5" customHeight="1" x14ac:dyDescent="0.35">
      <c r="A84" s="60" t="s">
        <v>40</v>
      </c>
      <c r="B84" s="61" t="s">
        <v>122</v>
      </c>
      <c r="C84" s="62"/>
      <c r="D84" s="107"/>
      <c r="E84" s="107"/>
      <c r="F84" s="107"/>
      <c r="G84" s="63" t="s">
        <v>41</v>
      </c>
      <c r="H84" s="79"/>
      <c r="I84" s="15"/>
      <c r="J84" s="13"/>
      <c r="K84" s="64" t="s">
        <v>23</v>
      </c>
      <c r="L84" s="65" t="s">
        <v>24</v>
      </c>
      <c r="M84" s="66" t="s">
        <v>25</v>
      </c>
      <c r="N84" s="15"/>
    </row>
    <row r="85" spans="1:18" ht="16.5" customHeight="1" x14ac:dyDescent="0.35">
      <c r="A85" s="45"/>
      <c r="B85" s="15" t="s">
        <v>42</v>
      </c>
      <c r="C85" s="20"/>
      <c r="G85" s="69" t="s">
        <v>126</v>
      </c>
      <c r="H85" s="79"/>
      <c r="I85" s="15"/>
      <c r="J85" s="13"/>
      <c r="K85" s="73">
        <v>180</v>
      </c>
      <c r="L85" s="74">
        <f>K85*15</f>
        <v>2700</v>
      </c>
      <c r="M85" s="6" t="s">
        <v>123</v>
      </c>
      <c r="N85" s="15"/>
    </row>
    <row r="86" spans="1:18" ht="16.5" customHeight="1" x14ac:dyDescent="0.35">
      <c r="A86" s="45"/>
      <c r="B86" s="6" t="s">
        <v>43</v>
      </c>
      <c r="C86" s="20"/>
      <c r="G86" s="69" t="s">
        <v>44</v>
      </c>
      <c r="H86" s="79"/>
      <c r="I86" s="15"/>
      <c r="J86" s="13"/>
      <c r="K86" s="73">
        <f>L86/L30</f>
        <v>180</v>
      </c>
      <c r="L86" s="74">
        <f>2000+500+100+100</f>
        <v>2700</v>
      </c>
      <c r="M86" s="27" t="s">
        <v>124</v>
      </c>
      <c r="N86" s="15"/>
    </row>
    <row r="87" spans="1:18" ht="16.5" customHeight="1" x14ac:dyDescent="0.35">
      <c r="A87" s="45"/>
      <c r="C87" s="20"/>
      <c r="G87" s="69" t="s">
        <v>45</v>
      </c>
      <c r="H87" s="79"/>
      <c r="I87" s="15"/>
      <c r="J87" s="13"/>
      <c r="K87" s="73"/>
      <c r="L87" s="74"/>
      <c r="M87" s="27"/>
      <c r="N87" s="15"/>
    </row>
    <row r="88" spans="1:18" ht="16.5" customHeight="1" x14ac:dyDescent="0.35">
      <c r="A88" s="13"/>
      <c r="B88" s="68" t="s">
        <v>46</v>
      </c>
      <c r="D88" s="20"/>
      <c r="E88" s="20"/>
      <c r="F88" s="20"/>
      <c r="G88" s="69" t="s">
        <v>47</v>
      </c>
      <c r="H88" s="20"/>
      <c r="I88" s="20"/>
      <c r="J88" s="13"/>
      <c r="K88" s="70"/>
      <c r="L88" s="71"/>
      <c r="N88" s="21"/>
      <c r="O88" s="13"/>
    </row>
    <row r="89" spans="1:18" ht="16.5" customHeight="1" x14ac:dyDescent="0.35">
      <c r="A89" s="13"/>
      <c r="B89" s="6" t="s">
        <v>165</v>
      </c>
      <c r="D89" s="20"/>
      <c r="E89" s="20"/>
      <c r="F89" s="20"/>
      <c r="G89" s="69" t="s">
        <v>48</v>
      </c>
      <c r="H89" s="20"/>
      <c r="I89" s="20"/>
      <c r="J89" s="13"/>
      <c r="K89" s="70"/>
      <c r="L89" s="71"/>
      <c r="N89" s="21"/>
      <c r="O89" s="13"/>
    </row>
    <row r="90" spans="1:18" ht="16.5" customHeight="1" x14ac:dyDescent="0.35">
      <c r="A90" s="13"/>
      <c r="B90" s="106" t="s">
        <v>49</v>
      </c>
      <c r="D90" s="20"/>
      <c r="E90" s="20"/>
      <c r="F90" s="20"/>
      <c r="G90" s="77"/>
      <c r="H90" s="20"/>
      <c r="I90" s="20"/>
      <c r="J90" s="13"/>
      <c r="K90" s="70"/>
      <c r="L90" s="71"/>
      <c r="N90" s="21"/>
      <c r="O90" s="13"/>
    </row>
    <row r="91" spans="1:18" ht="16.5" customHeight="1" x14ac:dyDescent="0.35">
      <c r="C91" s="20"/>
      <c r="H91" s="79"/>
      <c r="I91" s="15"/>
      <c r="J91" s="13"/>
      <c r="K91" s="80"/>
      <c r="L91" s="71"/>
      <c r="M91" s="27"/>
      <c r="N91" s="15"/>
    </row>
    <row r="92" spans="1:18" ht="16.5" customHeight="1" x14ac:dyDescent="0.3">
      <c r="C92" s="78" t="s">
        <v>50</v>
      </c>
      <c r="G92" s="77"/>
      <c r="H92" s="79"/>
      <c r="I92" s="15"/>
      <c r="J92" s="13"/>
      <c r="K92" s="80"/>
      <c r="L92" s="71"/>
      <c r="M92" s="27"/>
      <c r="N92" s="15"/>
    </row>
    <row r="93" spans="1:18" ht="16.5" customHeight="1" x14ac:dyDescent="0.3">
      <c r="C93" s="108" t="s">
        <v>51</v>
      </c>
      <c r="G93" s="109"/>
      <c r="H93" s="79"/>
      <c r="I93" s="15"/>
      <c r="J93" s="13"/>
      <c r="K93" s="73"/>
      <c r="L93" s="74"/>
      <c r="M93" s="27"/>
      <c r="N93" s="15"/>
    </row>
    <row r="94" spans="1:18" ht="16.5" customHeight="1" x14ac:dyDescent="0.3">
      <c r="C94" s="78" t="s">
        <v>52</v>
      </c>
      <c r="G94" s="160" t="s">
        <v>204</v>
      </c>
      <c r="J94" s="13"/>
      <c r="K94" s="73">
        <v>850</v>
      </c>
      <c r="L94" s="74">
        <f>K94*L30</f>
        <v>12750</v>
      </c>
      <c r="M94" s="27" t="s">
        <v>125</v>
      </c>
      <c r="N94" s="15"/>
      <c r="O94" s="6">
        <v>775</v>
      </c>
      <c r="P94" s="6">
        <v>25</v>
      </c>
      <c r="Q94" s="6">
        <f>O94+P94</f>
        <v>800</v>
      </c>
    </row>
    <row r="95" spans="1:18" ht="16.5" customHeight="1" x14ac:dyDescent="0.3">
      <c r="C95" s="78" t="s">
        <v>53</v>
      </c>
      <c r="D95" s="110"/>
      <c r="J95" s="13"/>
      <c r="K95" s="73"/>
      <c r="L95" s="74">
        <f>K95*8</f>
        <v>0</v>
      </c>
      <c r="N95" s="15"/>
    </row>
    <row r="96" spans="1:18" ht="16.5" customHeight="1" x14ac:dyDescent="0.3">
      <c r="C96" s="78" t="s">
        <v>54</v>
      </c>
      <c r="D96" s="111"/>
      <c r="J96" s="13"/>
      <c r="K96" s="73"/>
      <c r="L96" s="74">
        <f>K96*2</f>
        <v>0</v>
      </c>
      <c r="M96" s="27"/>
      <c r="N96" s="15"/>
    </row>
    <row r="97" spans="2:14" ht="16.5" customHeight="1" x14ac:dyDescent="0.3">
      <c r="C97" s="78" t="s">
        <v>55</v>
      </c>
      <c r="J97" s="13"/>
      <c r="K97" s="73"/>
      <c r="L97" s="74">
        <f>K97*1</f>
        <v>0</v>
      </c>
      <c r="M97" s="27"/>
      <c r="N97" s="15"/>
    </row>
    <row r="98" spans="2:14" ht="16.5" customHeight="1" x14ac:dyDescent="0.3">
      <c r="C98" s="108" t="s">
        <v>56</v>
      </c>
      <c r="J98" s="13"/>
      <c r="K98" s="73"/>
      <c r="L98" s="74"/>
      <c r="M98" s="27"/>
      <c r="N98" s="15"/>
    </row>
    <row r="99" spans="2:14" ht="16.5" customHeight="1" x14ac:dyDescent="0.3">
      <c r="J99" s="13"/>
      <c r="K99" s="73"/>
      <c r="L99" s="74"/>
      <c r="M99" s="27"/>
      <c r="N99" s="15"/>
    </row>
    <row r="100" spans="2:14" ht="16.5" customHeight="1" x14ac:dyDescent="0.3">
      <c r="C100" s="15" t="s">
        <v>57</v>
      </c>
      <c r="J100" s="13"/>
      <c r="K100" s="73"/>
      <c r="L100" s="74"/>
      <c r="M100" s="27"/>
      <c r="N100" s="15"/>
    </row>
    <row r="101" spans="2:14" ht="16.5" customHeight="1" x14ac:dyDescent="0.3">
      <c r="C101" s="108" t="s">
        <v>58</v>
      </c>
      <c r="J101" s="13"/>
      <c r="K101" s="73"/>
      <c r="L101" s="74"/>
      <c r="M101" s="27"/>
      <c r="N101" s="15"/>
    </row>
    <row r="102" spans="2:14" ht="16.5" customHeight="1" x14ac:dyDescent="0.3">
      <c r="C102" s="108" t="s">
        <v>59</v>
      </c>
      <c r="H102" s="79"/>
      <c r="I102" s="15"/>
      <c r="J102" s="13"/>
      <c r="K102" s="73"/>
      <c r="L102" s="74"/>
      <c r="N102" s="15"/>
    </row>
    <row r="103" spans="2:14" ht="16.5" customHeight="1" x14ac:dyDescent="0.3">
      <c r="C103" s="108" t="s">
        <v>60</v>
      </c>
      <c r="G103" s="112"/>
      <c r="H103" s="79"/>
      <c r="I103" s="15"/>
      <c r="J103" s="13"/>
      <c r="K103" s="80"/>
      <c r="L103" s="71"/>
      <c r="M103" s="27"/>
      <c r="N103" s="15"/>
    </row>
    <row r="104" spans="2:14" ht="16.5" customHeight="1" x14ac:dyDescent="0.3">
      <c r="C104" s="15"/>
      <c r="H104" s="79"/>
      <c r="I104" s="15"/>
      <c r="J104" s="13"/>
      <c r="K104" s="80"/>
      <c r="L104" s="71"/>
      <c r="N104" s="15"/>
    </row>
    <row r="105" spans="2:14" ht="16.5" customHeight="1" x14ac:dyDescent="0.3">
      <c r="B105" s="15" t="s">
        <v>61</v>
      </c>
      <c r="C105" s="78"/>
      <c r="H105" s="79"/>
      <c r="I105" s="15"/>
      <c r="J105" s="13"/>
      <c r="K105" s="80"/>
      <c r="L105" s="71"/>
      <c r="N105" s="15"/>
    </row>
    <row r="106" spans="2:14" ht="16.5" customHeight="1" x14ac:dyDescent="0.3">
      <c r="B106" s="15"/>
      <c r="C106" s="78" t="s">
        <v>62</v>
      </c>
      <c r="H106" s="79"/>
      <c r="I106" s="15"/>
      <c r="J106" s="13"/>
      <c r="K106" s="80"/>
      <c r="L106" s="71"/>
      <c r="N106" s="15"/>
    </row>
    <row r="107" spans="2:14" ht="16.5" customHeight="1" x14ac:dyDescent="0.3">
      <c r="C107" s="78" t="s">
        <v>63</v>
      </c>
      <c r="H107" s="79"/>
      <c r="I107" s="15"/>
      <c r="J107" s="13"/>
      <c r="K107" s="80"/>
      <c r="L107" s="71"/>
      <c r="N107" s="15"/>
    </row>
    <row r="108" spans="2:14" ht="16.5" customHeight="1" x14ac:dyDescent="0.3">
      <c r="C108" s="78"/>
      <c r="H108" s="79"/>
      <c r="I108" s="15"/>
      <c r="J108" s="13"/>
      <c r="K108" s="80"/>
      <c r="L108" s="71"/>
      <c r="N108" s="15"/>
    </row>
    <row r="109" spans="2:14" ht="16.5" customHeight="1" x14ac:dyDescent="0.3">
      <c r="C109" s="78" t="s">
        <v>64</v>
      </c>
      <c r="H109" s="79"/>
      <c r="I109" s="15"/>
      <c r="J109" s="13"/>
      <c r="K109" s="80"/>
      <c r="L109" s="71"/>
      <c r="N109" s="15"/>
    </row>
    <row r="110" spans="2:14" ht="16.5" customHeight="1" x14ac:dyDescent="0.3">
      <c r="C110" s="78"/>
      <c r="H110" s="79"/>
      <c r="I110" s="15"/>
      <c r="J110" s="13"/>
      <c r="K110" s="80"/>
      <c r="L110" s="71"/>
      <c r="N110" s="15"/>
    </row>
    <row r="111" spans="2:14" ht="16.5" customHeight="1" x14ac:dyDescent="0.3">
      <c r="B111" s="15" t="s">
        <v>65</v>
      </c>
      <c r="C111" s="78"/>
      <c r="H111" s="79"/>
      <c r="I111" s="15"/>
      <c r="J111" s="13"/>
      <c r="K111" s="73"/>
      <c r="L111" s="113"/>
      <c r="M111" s="27"/>
      <c r="N111" s="15"/>
    </row>
    <row r="112" spans="2:14" ht="16.5" customHeight="1" x14ac:dyDescent="0.3">
      <c r="C112" s="78" t="s">
        <v>66</v>
      </c>
      <c r="H112" s="79"/>
      <c r="I112" s="15"/>
      <c r="J112" s="13"/>
      <c r="K112" s="73">
        <v>250</v>
      </c>
      <c r="L112" s="113">
        <f>K112*5</f>
        <v>1250</v>
      </c>
      <c r="M112" s="27" t="s">
        <v>67</v>
      </c>
      <c r="N112" s="15"/>
    </row>
    <row r="113" spans="1:15" ht="16.5" customHeight="1" x14ac:dyDescent="0.3">
      <c r="B113" s="78"/>
      <c r="C113" s="78" t="s">
        <v>68</v>
      </c>
      <c r="H113" s="79"/>
      <c r="I113" s="15"/>
      <c r="J113" s="13"/>
      <c r="K113" s="73"/>
      <c r="L113" s="113"/>
      <c r="M113" s="6" t="s">
        <v>179</v>
      </c>
      <c r="N113" s="15"/>
      <c r="O113" s="114"/>
    </row>
    <row r="114" spans="1:15" ht="16.5" customHeight="1" x14ac:dyDescent="0.3">
      <c r="H114" s="79"/>
      <c r="I114" s="15"/>
      <c r="J114" s="13"/>
      <c r="K114" s="73"/>
      <c r="L114" s="74"/>
      <c r="N114" s="15"/>
    </row>
    <row r="115" spans="1:15" ht="16.5" customHeight="1" x14ac:dyDescent="0.3">
      <c r="C115" s="78"/>
      <c r="H115" s="79"/>
      <c r="I115" s="15"/>
      <c r="J115" s="13"/>
      <c r="K115" s="80"/>
      <c r="L115" s="71"/>
      <c r="N115" s="15"/>
    </row>
    <row r="116" spans="1:15" ht="16.5" customHeight="1" x14ac:dyDescent="0.35">
      <c r="C116" s="20"/>
      <c r="H116" s="79"/>
      <c r="I116" s="15"/>
      <c r="J116" s="13"/>
      <c r="K116" s="7"/>
      <c r="L116" s="101">
        <f>SUM(L85:L115)</f>
        <v>19400</v>
      </c>
      <c r="M116" s="102" t="s">
        <v>69</v>
      </c>
      <c r="N116" s="15"/>
    </row>
    <row r="117" spans="1:15" ht="16.5" customHeight="1" x14ac:dyDescent="0.35">
      <c r="C117" s="20"/>
      <c r="H117" s="79"/>
      <c r="I117" s="15"/>
      <c r="J117" s="13"/>
      <c r="K117" s="7"/>
      <c r="L117" s="104"/>
      <c r="M117" s="52"/>
      <c r="N117" s="15"/>
    </row>
    <row r="118" spans="1:15" ht="16.5" customHeight="1" x14ac:dyDescent="0.35">
      <c r="C118" s="20"/>
      <c r="H118" s="79"/>
      <c r="I118" s="15"/>
      <c r="J118" s="13"/>
      <c r="K118" s="7"/>
      <c r="L118" s="104"/>
      <c r="M118" s="52"/>
      <c r="N118" s="15"/>
    </row>
    <row r="119" spans="1:15" ht="16.5" customHeight="1" x14ac:dyDescent="0.35">
      <c r="C119" s="20"/>
      <c r="H119" s="79"/>
      <c r="I119" s="15"/>
      <c r="J119" s="13"/>
      <c r="K119" s="7"/>
      <c r="L119" s="104"/>
      <c r="M119" s="52"/>
      <c r="N119" s="15"/>
    </row>
    <row r="120" spans="1:15" ht="16.5" customHeight="1" x14ac:dyDescent="0.35">
      <c r="C120" s="20"/>
      <c r="H120" s="79"/>
      <c r="I120" s="15"/>
      <c r="J120" s="13"/>
      <c r="K120" s="7"/>
      <c r="L120" s="104"/>
      <c r="M120" s="52"/>
      <c r="N120" s="15"/>
    </row>
    <row r="121" spans="1:15" ht="16.5" customHeight="1" x14ac:dyDescent="0.35">
      <c r="C121" s="20"/>
      <c r="H121" s="79"/>
      <c r="I121" s="15"/>
      <c r="J121" s="13"/>
      <c r="K121" s="7"/>
      <c r="L121" s="104"/>
      <c r="M121" s="52"/>
      <c r="N121" s="15"/>
    </row>
    <row r="122" spans="1:15" ht="16.5" customHeight="1" x14ac:dyDescent="0.35">
      <c r="C122" s="20"/>
      <c r="H122" s="79"/>
      <c r="I122" s="15"/>
      <c r="J122" s="13"/>
      <c r="K122" s="7"/>
      <c r="L122" s="104"/>
      <c r="M122" s="52"/>
      <c r="N122" s="15"/>
    </row>
    <row r="123" spans="1:15" ht="16.5" customHeight="1" x14ac:dyDescent="0.35">
      <c r="C123" s="20"/>
      <c r="H123" s="79"/>
      <c r="I123" s="15"/>
      <c r="J123" s="13"/>
      <c r="K123" s="7"/>
      <c r="L123" s="104"/>
      <c r="M123" s="52"/>
      <c r="N123" s="15"/>
    </row>
    <row r="124" spans="1:15" ht="16.5" customHeight="1" x14ac:dyDescent="0.35">
      <c r="C124" s="20"/>
      <c r="H124" s="79"/>
      <c r="I124" s="15"/>
      <c r="J124" s="13"/>
      <c r="K124" s="7"/>
      <c r="L124" s="104"/>
      <c r="M124" s="52"/>
      <c r="N124" s="15"/>
    </row>
    <row r="125" spans="1:15" ht="16.5" customHeight="1" x14ac:dyDescent="0.35">
      <c r="A125" s="60" t="s">
        <v>70</v>
      </c>
      <c r="B125" s="61" t="s">
        <v>163</v>
      </c>
      <c r="C125" s="62"/>
      <c r="D125" s="107"/>
      <c r="E125" s="107"/>
      <c r="F125" s="107"/>
      <c r="G125" s="63" t="s">
        <v>157</v>
      </c>
      <c r="H125" s="79"/>
      <c r="I125" s="15"/>
      <c r="J125" s="13"/>
      <c r="K125" s="64" t="s">
        <v>23</v>
      </c>
      <c r="L125" s="65" t="s">
        <v>24</v>
      </c>
      <c r="M125" s="66" t="s">
        <v>25</v>
      </c>
      <c r="N125" s="15"/>
    </row>
    <row r="126" spans="1:15" ht="16.5" customHeight="1" x14ac:dyDescent="0.35">
      <c r="A126" s="45"/>
      <c r="B126" s="15" t="s">
        <v>197</v>
      </c>
      <c r="C126" s="20"/>
      <c r="G126" s="69" t="s">
        <v>126</v>
      </c>
      <c r="H126" s="79"/>
      <c r="I126" s="15"/>
      <c r="J126" s="13"/>
      <c r="K126" s="73">
        <v>180</v>
      </c>
      <c r="L126" s="74">
        <f>K126*L30</f>
        <v>2700</v>
      </c>
      <c r="M126" s="27" t="s">
        <v>153</v>
      </c>
      <c r="N126" s="15"/>
    </row>
    <row r="127" spans="1:15" ht="16.5" customHeight="1" x14ac:dyDescent="0.35">
      <c r="A127" s="45"/>
      <c r="B127" s="6" t="s">
        <v>184</v>
      </c>
      <c r="C127" s="20"/>
      <c r="G127" s="69" t="s">
        <v>44</v>
      </c>
      <c r="H127" s="79"/>
      <c r="I127" s="15"/>
      <c r="J127" s="13"/>
      <c r="K127" s="80"/>
      <c r="L127" s="71"/>
      <c r="M127" s="27"/>
      <c r="N127" s="15"/>
    </row>
    <row r="128" spans="1:15" ht="16.5" customHeight="1" x14ac:dyDescent="0.35">
      <c r="A128" s="45"/>
      <c r="C128" s="20"/>
      <c r="G128" s="69" t="s">
        <v>45</v>
      </c>
      <c r="H128" s="79"/>
      <c r="I128" s="15"/>
      <c r="J128" s="13"/>
      <c r="K128" s="80"/>
      <c r="L128" s="71"/>
      <c r="M128" s="27"/>
      <c r="N128" s="15"/>
    </row>
    <row r="129" spans="1:19" ht="16.5" customHeight="1" x14ac:dyDescent="0.35">
      <c r="A129" s="45"/>
      <c r="B129" s="15" t="s">
        <v>198</v>
      </c>
      <c r="C129" s="20"/>
      <c r="G129" s="69" t="s">
        <v>193</v>
      </c>
      <c r="H129" s="79"/>
      <c r="I129" s="15"/>
      <c r="J129" s="13"/>
      <c r="K129" s="80"/>
      <c r="L129" s="71"/>
      <c r="M129" s="27"/>
      <c r="N129" s="15"/>
    </row>
    <row r="130" spans="1:19" ht="16.5" customHeight="1" x14ac:dyDescent="0.35">
      <c r="A130" s="45"/>
      <c r="B130" s="6" t="s">
        <v>190</v>
      </c>
      <c r="C130" s="20"/>
      <c r="G130" s="69" t="s">
        <v>71</v>
      </c>
      <c r="H130" s="79"/>
      <c r="I130" s="15"/>
      <c r="J130" s="13"/>
      <c r="K130" s="80"/>
      <c r="L130" s="71"/>
      <c r="M130" s="27"/>
      <c r="N130" s="15"/>
    </row>
    <row r="131" spans="1:19" ht="16.5" customHeight="1" x14ac:dyDescent="0.3">
      <c r="B131" s="6" t="s">
        <v>166</v>
      </c>
      <c r="C131" s="78"/>
      <c r="E131" s="67"/>
      <c r="F131" s="67"/>
      <c r="G131" s="160"/>
      <c r="H131" s="117"/>
      <c r="I131" s="116"/>
      <c r="J131" s="27"/>
      <c r="K131" s="73">
        <f>L131/4</f>
        <v>650</v>
      </c>
      <c r="L131" s="74">
        <f>2000+500+100</f>
        <v>2600</v>
      </c>
      <c r="M131" s="27" t="s">
        <v>132</v>
      </c>
      <c r="O131" s="6">
        <v>300</v>
      </c>
      <c r="P131" s="6" t="s">
        <v>127</v>
      </c>
    </row>
    <row r="132" spans="1:19" ht="16.5" customHeight="1" x14ac:dyDescent="0.3">
      <c r="E132" s="67"/>
      <c r="F132" s="67"/>
      <c r="G132" s="160"/>
      <c r="H132" s="117"/>
      <c r="I132" s="116"/>
      <c r="J132" s="52"/>
      <c r="K132" s="156"/>
      <c r="L132" s="157"/>
      <c r="M132" s="52"/>
      <c r="O132" s="6">
        <v>150</v>
      </c>
      <c r="P132" s="6" t="s">
        <v>128</v>
      </c>
    </row>
    <row r="133" spans="1:19" ht="16.5" customHeight="1" x14ac:dyDescent="0.35">
      <c r="A133" s="45"/>
      <c r="C133" s="15" t="s">
        <v>199</v>
      </c>
      <c r="E133" s="67"/>
      <c r="F133" s="67"/>
      <c r="G133" s="160"/>
      <c r="H133" s="117"/>
      <c r="I133" s="116"/>
      <c r="J133" s="52"/>
      <c r="K133" s="156"/>
      <c r="L133" s="157"/>
      <c r="M133" s="52"/>
    </row>
    <row r="134" spans="1:19" ht="16.5" customHeight="1" x14ac:dyDescent="0.35">
      <c r="A134" s="45"/>
      <c r="C134" s="78" t="s">
        <v>200</v>
      </c>
      <c r="E134" s="67"/>
      <c r="F134" s="67"/>
      <c r="G134" s="160" t="s">
        <v>204</v>
      </c>
      <c r="H134" s="117"/>
      <c r="I134" s="116"/>
      <c r="K134" s="73"/>
      <c r="L134" s="74"/>
      <c r="M134" s="27"/>
      <c r="O134" s="6">
        <v>30</v>
      </c>
      <c r="P134" s="6" t="s">
        <v>129</v>
      </c>
    </row>
    <row r="135" spans="1:19" ht="16.5" customHeight="1" x14ac:dyDescent="0.35">
      <c r="A135" s="45"/>
      <c r="C135" s="78" t="s">
        <v>201</v>
      </c>
      <c r="E135" s="67"/>
      <c r="F135" s="67"/>
      <c r="G135" s="160"/>
      <c r="H135" s="117"/>
      <c r="I135" s="116"/>
      <c r="J135" s="119"/>
      <c r="K135" s="73">
        <f>L135/4</f>
        <v>375</v>
      </c>
      <c r="L135" s="74">
        <v>1500</v>
      </c>
      <c r="M135" s="27" t="s">
        <v>205</v>
      </c>
      <c r="O135" s="6">
        <v>100</v>
      </c>
      <c r="P135" s="6" t="s">
        <v>130</v>
      </c>
      <c r="R135" s="6" t="s">
        <v>131</v>
      </c>
      <c r="S135" s="158">
        <v>2200</v>
      </c>
    </row>
    <row r="136" spans="1:19" ht="16.5" customHeight="1" x14ac:dyDescent="0.3">
      <c r="B136" s="15"/>
      <c r="C136" s="78" t="s">
        <v>202</v>
      </c>
      <c r="E136" s="67"/>
      <c r="F136" s="67"/>
      <c r="G136" s="67"/>
      <c r="H136" s="117"/>
      <c r="I136" s="116"/>
      <c r="J136" s="27"/>
      <c r="K136" s="73">
        <v>50</v>
      </c>
      <c r="L136" s="74">
        <f>K136*5</f>
        <v>250</v>
      </c>
      <c r="M136" s="27" t="s">
        <v>206</v>
      </c>
      <c r="R136" s="6" t="s">
        <v>133</v>
      </c>
      <c r="S136" s="6">
        <v>2500</v>
      </c>
    </row>
    <row r="137" spans="1:19" ht="16.5" customHeight="1" x14ac:dyDescent="0.35">
      <c r="A137" s="45"/>
      <c r="C137" s="78" t="s">
        <v>203</v>
      </c>
      <c r="E137" s="67"/>
      <c r="F137" s="67"/>
      <c r="G137" s="67"/>
      <c r="H137" s="117"/>
      <c r="I137" s="116"/>
      <c r="J137" s="27"/>
      <c r="K137" s="73"/>
      <c r="L137" s="74"/>
      <c r="M137" s="27"/>
      <c r="O137" s="6">
        <f>300+150+30</f>
        <v>480</v>
      </c>
      <c r="R137" s="6" t="s">
        <v>134</v>
      </c>
      <c r="S137" s="158">
        <v>3000</v>
      </c>
    </row>
    <row r="138" spans="1:19" ht="16.5" customHeight="1" x14ac:dyDescent="0.35">
      <c r="A138" s="45"/>
      <c r="C138" s="78" t="s">
        <v>181</v>
      </c>
      <c r="E138" s="67"/>
      <c r="F138" s="67"/>
      <c r="G138" s="67"/>
      <c r="H138" s="117"/>
      <c r="I138" s="116"/>
      <c r="J138" s="27"/>
      <c r="K138" s="73"/>
      <c r="L138" s="74"/>
      <c r="M138" s="27"/>
      <c r="S138" s="158"/>
    </row>
    <row r="139" spans="1:19" ht="16.5" customHeight="1" x14ac:dyDescent="0.35">
      <c r="A139" s="45"/>
      <c r="C139" s="78"/>
      <c r="E139" s="67"/>
      <c r="F139" s="67"/>
      <c r="G139" s="67"/>
      <c r="H139" s="117"/>
      <c r="I139" s="116"/>
      <c r="J139" s="27"/>
      <c r="K139" s="73"/>
      <c r="L139" s="74"/>
      <c r="M139" s="27"/>
    </row>
    <row r="140" spans="1:19" ht="16.5" customHeight="1" x14ac:dyDescent="0.35">
      <c r="A140" s="45"/>
      <c r="B140" s="15" t="s">
        <v>207</v>
      </c>
      <c r="E140" s="67"/>
      <c r="F140" s="67"/>
      <c r="G140" s="67"/>
      <c r="H140" s="117"/>
      <c r="I140" s="116"/>
      <c r="J140" s="27"/>
      <c r="K140" s="73"/>
      <c r="L140" s="74"/>
      <c r="O140" s="159" t="s">
        <v>136</v>
      </c>
    </row>
    <row r="141" spans="1:19" ht="16.5" customHeight="1" x14ac:dyDescent="0.35">
      <c r="A141" s="45"/>
      <c r="E141" s="67"/>
      <c r="F141" s="67"/>
      <c r="G141" s="67"/>
      <c r="H141" s="117"/>
      <c r="I141" s="116"/>
      <c r="J141" s="27"/>
      <c r="K141" s="73"/>
      <c r="L141" s="74"/>
      <c r="O141" s="159"/>
    </row>
    <row r="142" spans="1:19" ht="16.5" customHeight="1" x14ac:dyDescent="0.35">
      <c r="A142" s="45"/>
      <c r="B142" s="15" t="s">
        <v>191</v>
      </c>
      <c r="G142" s="77"/>
      <c r="H142" s="79"/>
      <c r="I142" s="15"/>
      <c r="J142" s="13"/>
      <c r="K142" s="80"/>
      <c r="L142" s="71"/>
      <c r="M142" s="27"/>
      <c r="O142" s="159"/>
    </row>
    <row r="143" spans="1:19" ht="16.5" customHeight="1" x14ac:dyDescent="0.35">
      <c r="A143" s="45"/>
      <c r="B143" s="97" t="s">
        <v>195</v>
      </c>
      <c r="G143" s="77"/>
      <c r="H143" s="79"/>
      <c r="I143" s="15"/>
      <c r="J143" s="13"/>
      <c r="K143" s="80"/>
      <c r="L143" s="71"/>
      <c r="M143" s="27"/>
      <c r="O143" s="159"/>
    </row>
    <row r="144" spans="1:19" ht="16.5" customHeight="1" x14ac:dyDescent="0.35">
      <c r="A144" s="45"/>
      <c r="B144" s="78" t="s">
        <v>194</v>
      </c>
      <c r="G144" s="77"/>
      <c r="H144" s="79"/>
      <c r="I144" s="15"/>
      <c r="J144" s="13"/>
      <c r="K144" s="80"/>
      <c r="L144" s="71"/>
      <c r="M144" s="27"/>
      <c r="O144" s="159" t="s">
        <v>140</v>
      </c>
    </row>
    <row r="145" spans="1:15" ht="16.5" customHeight="1" x14ac:dyDescent="0.35">
      <c r="A145" s="45"/>
      <c r="B145" s="15"/>
      <c r="C145" s="20"/>
      <c r="G145" s="77"/>
      <c r="H145" s="79"/>
      <c r="I145" s="15"/>
      <c r="J145" s="13"/>
      <c r="K145" s="73">
        <v>250</v>
      </c>
      <c r="L145" s="74">
        <f>K145*3</f>
        <v>750</v>
      </c>
      <c r="M145" s="27" t="s">
        <v>160</v>
      </c>
      <c r="O145" s="159" t="s">
        <v>142</v>
      </c>
    </row>
    <row r="146" spans="1:15" ht="16.5" customHeight="1" x14ac:dyDescent="0.35">
      <c r="A146" s="45"/>
      <c r="B146" s="15" t="s">
        <v>172</v>
      </c>
      <c r="C146" s="115"/>
      <c r="G146" s="77"/>
      <c r="H146" s="79"/>
      <c r="I146" s="15"/>
      <c r="J146" s="13"/>
      <c r="K146" s="80"/>
      <c r="L146" s="71"/>
      <c r="M146" s="27"/>
    </row>
    <row r="147" spans="1:15" ht="16.5" customHeight="1" x14ac:dyDescent="0.45">
      <c r="A147" s="45"/>
      <c r="B147" s="6" t="s">
        <v>173</v>
      </c>
      <c r="C147" s="115"/>
      <c r="H147" s="79"/>
      <c r="I147" s="15"/>
      <c r="J147" s="13"/>
      <c r="K147" s="73">
        <v>40</v>
      </c>
      <c r="L147" s="74">
        <f>K147*15</f>
        <v>600</v>
      </c>
      <c r="M147" s="27" t="s">
        <v>214</v>
      </c>
      <c r="O147" s="18" t="s">
        <v>145</v>
      </c>
    </row>
    <row r="148" spans="1:15" ht="16.5" customHeight="1" x14ac:dyDescent="0.35">
      <c r="B148" s="15"/>
      <c r="C148" s="20"/>
      <c r="H148" s="79"/>
      <c r="I148" s="15"/>
      <c r="J148" s="13"/>
      <c r="K148" s="7"/>
      <c r="L148" s="101">
        <f>SUM(L126:L147)</f>
        <v>8400</v>
      </c>
      <c r="M148" s="102" t="s">
        <v>72</v>
      </c>
      <c r="N148" s="15"/>
    </row>
    <row r="149" spans="1:15" s="161" customFormat="1" ht="16.5" customHeight="1" x14ac:dyDescent="0.35">
      <c r="B149" s="162"/>
      <c r="C149" s="163"/>
      <c r="H149" s="164"/>
      <c r="I149" s="162"/>
      <c r="J149" s="165"/>
      <c r="K149" s="166"/>
      <c r="L149" s="167"/>
      <c r="M149" s="168"/>
      <c r="N149" s="162"/>
    </row>
    <row r="150" spans="1:15" s="161" customFormat="1" ht="16.5" customHeight="1" x14ac:dyDescent="0.35">
      <c r="B150" s="162"/>
      <c r="C150" s="163"/>
      <c r="H150" s="164"/>
      <c r="I150" s="162"/>
      <c r="J150" s="165"/>
      <c r="K150" s="166"/>
      <c r="L150" s="167"/>
      <c r="M150" s="168"/>
      <c r="N150" s="162"/>
    </row>
    <row r="151" spans="1:15" s="161" customFormat="1" ht="16.5" customHeight="1" x14ac:dyDescent="0.35">
      <c r="B151" s="162"/>
      <c r="C151" s="163"/>
      <c r="H151" s="164"/>
      <c r="I151" s="162"/>
      <c r="J151" s="165"/>
      <c r="K151" s="166"/>
      <c r="L151" s="167"/>
      <c r="M151" s="168"/>
      <c r="N151" s="162"/>
    </row>
    <row r="152" spans="1:15" s="161" customFormat="1" ht="16.5" customHeight="1" x14ac:dyDescent="0.35">
      <c r="B152" s="162"/>
      <c r="C152" s="163"/>
      <c r="H152" s="164"/>
      <c r="I152" s="162"/>
      <c r="J152" s="165"/>
      <c r="K152" s="166"/>
      <c r="L152" s="167"/>
      <c r="M152" s="168"/>
      <c r="N152" s="162"/>
    </row>
    <row r="153" spans="1:15" s="161" customFormat="1" ht="16.5" customHeight="1" x14ac:dyDescent="0.35">
      <c r="B153" s="162"/>
      <c r="C153" s="163"/>
      <c r="H153" s="164"/>
      <c r="I153" s="162"/>
      <c r="J153" s="165"/>
      <c r="K153" s="166"/>
      <c r="L153" s="167"/>
      <c r="M153" s="168"/>
      <c r="N153" s="162"/>
    </row>
    <row r="154" spans="1:15" s="161" customFormat="1" ht="16.5" customHeight="1" x14ac:dyDescent="0.35">
      <c r="B154" s="162"/>
      <c r="C154" s="163"/>
      <c r="H154" s="164"/>
      <c r="I154" s="162"/>
      <c r="J154" s="165"/>
      <c r="K154" s="166"/>
      <c r="L154" s="167"/>
      <c r="M154" s="168"/>
      <c r="N154" s="162"/>
    </row>
    <row r="155" spans="1:15" s="161" customFormat="1" ht="16.5" customHeight="1" x14ac:dyDescent="0.35">
      <c r="B155" s="162"/>
      <c r="C155" s="163"/>
      <c r="H155" s="164"/>
      <c r="I155" s="162"/>
      <c r="J155" s="165"/>
      <c r="K155" s="166"/>
      <c r="L155" s="167"/>
      <c r="M155" s="168"/>
      <c r="N155" s="162"/>
    </row>
    <row r="156" spans="1:15" s="161" customFormat="1" ht="16.5" customHeight="1" x14ac:dyDescent="0.35">
      <c r="B156" s="162"/>
      <c r="C156" s="163"/>
      <c r="H156" s="164"/>
      <c r="I156" s="162"/>
      <c r="J156" s="165"/>
      <c r="K156" s="166"/>
      <c r="L156" s="167"/>
      <c r="M156" s="168"/>
      <c r="N156" s="162"/>
    </row>
    <row r="157" spans="1:15" s="161" customFormat="1" ht="16.5" customHeight="1" x14ac:dyDescent="0.35">
      <c r="B157" s="162"/>
      <c r="C157" s="163"/>
      <c r="H157" s="164"/>
      <c r="I157" s="162"/>
      <c r="J157" s="165"/>
      <c r="K157" s="166"/>
      <c r="L157" s="167"/>
      <c r="M157" s="168"/>
      <c r="N157" s="162"/>
    </row>
    <row r="158" spans="1:15" s="161" customFormat="1" ht="16.5" customHeight="1" x14ac:dyDescent="0.35">
      <c r="B158" s="162"/>
      <c r="C158" s="163"/>
      <c r="H158" s="164"/>
      <c r="I158" s="162"/>
      <c r="J158" s="165"/>
      <c r="K158" s="166"/>
      <c r="L158" s="167"/>
      <c r="M158" s="168"/>
      <c r="N158" s="162"/>
    </row>
    <row r="159" spans="1:15" s="161" customFormat="1" ht="16.5" customHeight="1" x14ac:dyDescent="0.35">
      <c r="B159" s="162"/>
      <c r="C159" s="163"/>
      <c r="H159" s="164"/>
      <c r="I159" s="162"/>
      <c r="J159" s="165"/>
      <c r="K159" s="166"/>
      <c r="L159" s="167"/>
      <c r="M159" s="168"/>
      <c r="N159" s="162"/>
    </row>
    <row r="160" spans="1:15" s="161" customFormat="1" ht="16.5" customHeight="1" x14ac:dyDescent="0.35">
      <c r="B160" s="162"/>
      <c r="C160" s="163"/>
      <c r="H160" s="164"/>
      <c r="I160" s="162"/>
      <c r="J160" s="165"/>
      <c r="K160" s="166"/>
      <c r="L160" s="167"/>
      <c r="M160" s="168"/>
      <c r="N160" s="162"/>
    </row>
    <row r="161" spans="1:18" s="161" customFormat="1" ht="16.5" customHeight="1" x14ac:dyDescent="0.35">
      <c r="B161" s="162"/>
      <c r="C161" s="163"/>
      <c r="H161" s="164"/>
      <c r="I161" s="162"/>
      <c r="J161" s="165"/>
      <c r="K161" s="166"/>
      <c r="L161" s="167"/>
      <c r="M161" s="168"/>
      <c r="N161" s="162"/>
    </row>
    <row r="162" spans="1:18" s="161" customFormat="1" ht="16.5" customHeight="1" x14ac:dyDescent="0.35">
      <c r="B162" s="162"/>
      <c r="C162" s="163"/>
      <c r="H162" s="164"/>
      <c r="I162" s="162"/>
      <c r="J162" s="165"/>
      <c r="K162" s="166"/>
      <c r="L162" s="167"/>
      <c r="M162" s="168"/>
      <c r="N162" s="162"/>
    </row>
    <row r="163" spans="1:18" s="161" customFormat="1" ht="16.5" customHeight="1" x14ac:dyDescent="0.35">
      <c r="B163" s="162"/>
      <c r="C163" s="163"/>
      <c r="H163" s="164"/>
      <c r="I163" s="162"/>
      <c r="J163" s="165"/>
      <c r="K163" s="166"/>
      <c r="L163" s="167"/>
      <c r="M163" s="168"/>
      <c r="N163" s="162"/>
    </row>
    <row r="164" spans="1:18" s="161" customFormat="1" ht="16.5" customHeight="1" x14ac:dyDescent="0.35">
      <c r="B164" s="162"/>
      <c r="C164" s="163"/>
      <c r="H164" s="164"/>
      <c r="I164" s="162"/>
      <c r="J164" s="165"/>
      <c r="K164" s="166"/>
      <c r="L164" s="167"/>
      <c r="M164" s="168"/>
      <c r="N164" s="162"/>
    </row>
    <row r="165" spans="1:18" s="161" customFormat="1" ht="16.5" customHeight="1" x14ac:dyDescent="0.35">
      <c r="B165" s="162"/>
      <c r="C165" s="163"/>
      <c r="H165" s="164"/>
      <c r="I165" s="162"/>
      <c r="J165" s="165"/>
      <c r="K165" s="166"/>
      <c r="L165" s="167"/>
      <c r="M165" s="168"/>
      <c r="N165" s="162"/>
    </row>
    <row r="166" spans="1:18" ht="16.5" customHeight="1" x14ac:dyDescent="0.3">
      <c r="A166" s="120" t="s">
        <v>73</v>
      </c>
      <c r="B166" s="121" t="s">
        <v>74</v>
      </c>
      <c r="C166" s="122"/>
      <c r="D166" s="123"/>
      <c r="E166" s="123"/>
      <c r="F166" s="123"/>
      <c r="G166" s="123"/>
      <c r="H166" s="124"/>
      <c r="I166" s="124"/>
      <c r="J166" s="13"/>
      <c r="K166" s="118"/>
      <c r="L166" s="6"/>
      <c r="N166" s="15"/>
    </row>
    <row r="167" spans="1:18" ht="20.25" customHeight="1" x14ac:dyDescent="0.45">
      <c r="A167" s="125" t="s">
        <v>75</v>
      </c>
      <c r="B167" s="6" t="s">
        <v>76</v>
      </c>
      <c r="C167" s="6" t="s">
        <v>210</v>
      </c>
      <c r="H167" s="126"/>
      <c r="I167" s="116"/>
      <c r="J167" s="13"/>
      <c r="K167" s="75"/>
      <c r="L167" s="118"/>
      <c r="M167" s="27"/>
      <c r="N167" s="15"/>
      <c r="O167" s="44"/>
      <c r="Q167" s="6">
        <f>5228/2</f>
        <v>2614</v>
      </c>
      <c r="R167" s="6" t="s">
        <v>77</v>
      </c>
    </row>
    <row r="168" spans="1:18" ht="16.5" customHeight="1" x14ac:dyDescent="0.45">
      <c r="A168" s="125"/>
      <c r="C168" s="6" t="s">
        <v>211</v>
      </c>
      <c r="H168" s="127"/>
      <c r="I168" s="116"/>
      <c r="J168" s="13"/>
      <c r="K168" s="75"/>
      <c r="L168" s="128">
        <f>(L116+L61+L148)*0.025</f>
        <v>1071.4000000000001</v>
      </c>
      <c r="M168" s="27" t="s">
        <v>78</v>
      </c>
      <c r="N168" s="15"/>
      <c r="O168" s="44">
        <f>L168/3</f>
        <v>357.13333333333338</v>
      </c>
    </row>
    <row r="169" spans="1:18" ht="16.5" customHeight="1" x14ac:dyDescent="0.45">
      <c r="A169" s="125"/>
      <c r="H169" s="127"/>
      <c r="I169" s="116"/>
      <c r="J169" s="13"/>
      <c r="K169" s="75"/>
      <c r="L169" s="128"/>
      <c r="M169" s="27"/>
      <c r="N169" s="15"/>
      <c r="Q169" s="6">
        <f>Q167+Q168</f>
        <v>2614</v>
      </c>
    </row>
    <row r="170" spans="1:18" ht="16.5" customHeight="1" x14ac:dyDescent="0.45">
      <c r="A170" s="125"/>
      <c r="C170" s="106" t="s">
        <v>79</v>
      </c>
      <c r="D170" s="106"/>
      <c r="H170" s="129"/>
      <c r="I170" s="116"/>
      <c r="J170" s="13"/>
      <c r="K170" s="44"/>
      <c r="L170" s="6"/>
      <c r="N170" s="15"/>
      <c r="O170" s="44"/>
    </row>
    <row r="171" spans="1:18" ht="16.5" customHeight="1" x14ac:dyDescent="0.3">
      <c r="C171" s="6" t="s">
        <v>80</v>
      </c>
      <c r="D171" s="6" t="s">
        <v>81</v>
      </c>
      <c r="H171" s="129"/>
      <c r="I171" s="116"/>
      <c r="J171" s="13"/>
      <c r="K171" s="31" t="s">
        <v>109</v>
      </c>
      <c r="L171" s="31"/>
      <c r="M171" s="31"/>
      <c r="N171" s="15"/>
      <c r="O171" s="44"/>
    </row>
    <row r="172" spans="1:18" ht="16.5" customHeight="1" x14ac:dyDescent="0.3">
      <c r="C172" s="15" t="s">
        <v>82</v>
      </c>
      <c r="H172" s="130"/>
      <c r="J172" s="13"/>
      <c r="K172" s="131"/>
      <c r="L172" s="132">
        <f>L61+L116+L148+L168</f>
        <v>43927.4</v>
      </c>
      <c r="M172" s="133" t="s">
        <v>83</v>
      </c>
      <c r="N172" s="15"/>
      <c r="Q172" s="114">
        <f>L172/2</f>
        <v>21963.7</v>
      </c>
    </row>
    <row r="173" spans="1:18" ht="16.5" customHeight="1" x14ac:dyDescent="0.3">
      <c r="D173" s="91" t="s">
        <v>84</v>
      </c>
      <c r="H173" s="130"/>
      <c r="I173" s="126"/>
      <c r="J173" s="13"/>
      <c r="L173" s="134">
        <f>L172/15</f>
        <v>2928.4933333333333</v>
      </c>
      <c r="M173" s="135" t="s">
        <v>23</v>
      </c>
      <c r="N173" s="15"/>
    </row>
    <row r="174" spans="1:18" ht="16.5" customHeight="1" x14ac:dyDescent="0.3">
      <c r="D174" s="91" t="s">
        <v>85</v>
      </c>
      <c r="H174" s="136"/>
      <c r="I174" s="127"/>
      <c r="J174" s="13"/>
      <c r="L174" s="6"/>
      <c r="M174" s="27"/>
      <c r="N174" s="15"/>
    </row>
    <row r="175" spans="1:18" s="137" customFormat="1" ht="16.5" customHeight="1" x14ac:dyDescent="0.3">
      <c r="A175" s="6"/>
      <c r="B175" s="6"/>
      <c r="E175" s="6"/>
      <c r="F175" s="6"/>
      <c r="G175" s="6"/>
      <c r="H175" s="138"/>
      <c r="I175" s="136"/>
      <c r="J175" s="139"/>
      <c r="L175" s="140">
        <v>0</v>
      </c>
      <c r="M175" s="137" t="s">
        <v>86</v>
      </c>
      <c r="O175" s="141"/>
    </row>
    <row r="176" spans="1:18" s="137" customFormat="1" ht="16.5" customHeight="1" x14ac:dyDescent="0.45">
      <c r="A176" s="125" t="s">
        <v>75</v>
      </c>
      <c r="B176" s="106" t="s">
        <v>87</v>
      </c>
      <c r="C176" s="6"/>
      <c r="D176" s="6"/>
      <c r="E176" s="6"/>
      <c r="F176" s="6"/>
      <c r="G176" s="6"/>
      <c r="H176" s="138"/>
      <c r="I176" s="136"/>
      <c r="J176" s="139"/>
      <c r="L176" s="141">
        <f>L172-L175</f>
        <v>43927.4</v>
      </c>
      <c r="M176" s="133" t="s">
        <v>83</v>
      </c>
    </row>
    <row r="177" spans="1:17" s="137" customFormat="1" ht="16.5" customHeight="1" x14ac:dyDescent="0.45">
      <c r="A177" s="125" t="s">
        <v>75</v>
      </c>
      <c r="B177" s="106" t="s">
        <v>88</v>
      </c>
      <c r="C177" s="6"/>
      <c r="D177" s="6"/>
      <c r="E177" s="6"/>
      <c r="F177" s="6"/>
      <c r="G177" s="6"/>
      <c r="H177" s="6"/>
      <c r="I177" s="142"/>
      <c r="J177" s="139"/>
      <c r="L177" s="141">
        <f>L176/20</f>
        <v>2196.37</v>
      </c>
      <c r="M177" s="135" t="s">
        <v>23</v>
      </c>
      <c r="O177" s="141"/>
    </row>
    <row r="178" spans="1:17" s="137" customFormat="1" ht="16.5" customHeight="1" x14ac:dyDescent="0.3">
      <c r="C178" s="6"/>
      <c r="D178" s="6"/>
      <c r="E178" s="6"/>
      <c r="F178" s="6"/>
      <c r="G178" s="6"/>
      <c r="H178" s="6"/>
      <c r="I178" s="142"/>
      <c r="J178" s="139"/>
    </row>
    <row r="179" spans="1:17" s="137" customFormat="1" ht="16.5" customHeight="1" x14ac:dyDescent="0.45">
      <c r="A179" s="125"/>
      <c r="B179" s="106"/>
      <c r="C179" s="6"/>
      <c r="D179" s="6"/>
      <c r="E179" s="6"/>
      <c r="F179" s="6"/>
      <c r="G179" s="6"/>
      <c r="H179" s="6"/>
      <c r="I179" s="136"/>
      <c r="J179" s="139"/>
      <c r="L179" s="143">
        <f>L172*0.011</f>
        <v>483.20139999999998</v>
      </c>
      <c r="M179" s="144" t="s">
        <v>89</v>
      </c>
    </row>
    <row r="180" spans="1:17" ht="16.5" customHeight="1" x14ac:dyDescent="0.3">
      <c r="A180" s="6" t="s">
        <v>90</v>
      </c>
      <c r="L180" s="145">
        <f>L176-L179</f>
        <v>43444.198600000003</v>
      </c>
      <c r="M180" s="133" t="s">
        <v>83</v>
      </c>
      <c r="Q180" s="44">
        <f>L184+L185</f>
        <v>1071.3999999999983</v>
      </c>
    </row>
    <row r="181" spans="1:17" ht="16.5" customHeight="1" x14ac:dyDescent="0.3">
      <c r="A181" s="146" t="s">
        <v>91</v>
      </c>
      <c r="L181" s="145">
        <f>L180/15</f>
        <v>2896.2799066666671</v>
      </c>
      <c r="M181" s="135" t="s">
        <v>23</v>
      </c>
    </row>
    <row r="182" spans="1:17" ht="16.5" customHeight="1" x14ac:dyDescent="0.35">
      <c r="B182"/>
      <c r="C182"/>
      <c r="D182"/>
      <c r="E182"/>
      <c r="F182"/>
      <c r="L182" s="147"/>
      <c r="M182" s="144"/>
    </row>
    <row r="183" spans="1:17" ht="16.5" customHeight="1" x14ac:dyDescent="0.35">
      <c r="B183"/>
      <c r="C183"/>
      <c r="D183"/>
      <c r="E183"/>
      <c r="F183" s="146" t="s">
        <v>92</v>
      </c>
      <c r="G183" s="146"/>
      <c r="L183" s="147"/>
      <c r="M183" s="148"/>
    </row>
    <row r="184" spans="1:17" ht="16.5" customHeight="1" x14ac:dyDescent="0.35">
      <c r="F184"/>
      <c r="G184"/>
      <c r="I184" s="7"/>
      <c r="L184" s="128">
        <f>L176-L180</f>
        <v>483.2013999999981</v>
      </c>
      <c r="M184" s="6" t="s">
        <v>161</v>
      </c>
      <c r="P184" s="7"/>
    </row>
    <row r="185" spans="1:17" ht="16.5" customHeight="1" x14ac:dyDescent="0.3">
      <c r="F185" s="146" t="s">
        <v>93</v>
      </c>
      <c r="G185" s="146"/>
      <c r="I185" s="7"/>
      <c r="L185" s="128">
        <f>L168-L179</f>
        <v>588.19860000000017</v>
      </c>
      <c r="M185" s="6" t="s">
        <v>94</v>
      </c>
      <c r="P185" s="7"/>
    </row>
    <row r="186" spans="1:17" ht="16.5" customHeight="1" x14ac:dyDescent="0.3">
      <c r="F186" s="146" t="s">
        <v>95</v>
      </c>
      <c r="G186" s="146"/>
      <c r="I186" s="7"/>
      <c r="L186" s="128">
        <f>SUM(L184:L185)</f>
        <v>1071.3999999999983</v>
      </c>
      <c r="P186" s="7"/>
    </row>
    <row r="187" spans="1:17" ht="16.5" customHeight="1" x14ac:dyDescent="0.35">
      <c r="F187" s="91" t="s">
        <v>96</v>
      </c>
      <c r="G187"/>
      <c r="I187" s="7"/>
      <c r="P187" s="7"/>
    </row>
    <row r="188" spans="1:17" ht="16.5" customHeight="1" x14ac:dyDescent="0.35">
      <c r="E188"/>
      <c r="I188" s="7"/>
      <c r="L188" s="128">
        <f>L173-L181</f>
        <v>32.213426666666237</v>
      </c>
      <c r="M188" s="6" t="s">
        <v>162</v>
      </c>
      <c r="P188" s="7"/>
    </row>
    <row r="189" spans="1:17" ht="16.5" customHeight="1" x14ac:dyDescent="0.35">
      <c r="A189" s="146"/>
      <c r="B189"/>
      <c r="C189"/>
      <c r="D189"/>
      <c r="E189"/>
      <c r="I189" s="7"/>
      <c r="P189" s="7"/>
    </row>
    <row r="190" spans="1:17" ht="16.5" customHeight="1" x14ac:dyDescent="0.35">
      <c r="A190"/>
      <c r="B190"/>
      <c r="C190"/>
      <c r="D190"/>
      <c r="E190"/>
      <c r="I190" s="7"/>
      <c r="P190" s="7"/>
    </row>
    <row r="191" spans="1:17" ht="16.5" customHeight="1" x14ac:dyDescent="0.35">
      <c r="A191"/>
      <c r="B191"/>
      <c r="C191"/>
      <c r="E191"/>
      <c r="I191" s="7"/>
      <c r="P191" s="7"/>
    </row>
    <row r="192" spans="1:17" ht="16.5" customHeight="1" x14ac:dyDescent="0.35">
      <c r="A192"/>
      <c r="B192"/>
      <c r="C192"/>
      <c r="E192"/>
    </row>
    <row r="193" spans="1:3" ht="16.5" customHeight="1" x14ac:dyDescent="0.35">
      <c r="A193"/>
      <c r="B193"/>
      <c r="C193"/>
    </row>
    <row r="194" spans="1:3" ht="16.5" customHeight="1" x14ac:dyDescent="0.35">
      <c r="A194"/>
      <c r="B194"/>
      <c r="C194"/>
    </row>
    <row r="195" spans="1:3" ht="16.5" customHeight="1" x14ac:dyDescent="0.35">
      <c r="A195"/>
      <c r="B195"/>
      <c r="C195"/>
    </row>
    <row r="196" spans="1:3" ht="16.5" customHeight="1" x14ac:dyDescent="0.3"/>
    <row r="197" spans="1:3" ht="16.5" customHeight="1" x14ac:dyDescent="0.3"/>
    <row r="198" spans="1:3" ht="16.5" customHeight="1" x14ac:dyDescent="0.3"/>
    <row r="199" spans="1:3" ht="16.5" customHeight="1" x14ac:dyDescent="0.3"/>
    <row r="200" spans="1:3" ht="16.5" customHeight="1" x14ac:dyDescent="0.3"/>
    <row r="201" spans="1:3" ht="16.5" customHeight="1" x14ac:dyDescent="0.3"/>
    <row r="202" spans="1:3" ht="16.5" customHeight="1" x14ac:dyDescent="0.3"/>
  </sheetData>
  <mergeCells count="7">
    <mergeCell ref="K171:M171"/>
    <mergeCell ref="A1:C1"/>
    <mergeCell ref="A8:H8"/>
    <mergeCell ref="A18:B18"/>
    <mergeCell ref="L18:T18"/>
    <mergeCell ref="A19:B19"/>
    <mergeCell ref="K29:M29"/>
  </mergeCells>
  <conditionalFormatting sqref="C103">
    <cfRule type="duplicateValues" dxfId="0" priority="1"/>
  </conditionalFormatting>
  <pageMargins left="0.25" right="0.25" top="0.75" bottom="0.75" header="0.3" footer="0.3"/>
  <pageSetup orientation="portrait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070B-E0D6-4D5A-A173-592852CB9F11}">
  <dimension ref="A1:C12"/>
  <sheetViews>
    <sheetView workbookViewId="0">
      <selection activeCell="E9" sqref="E9"/>
    </sheetView>
  </sheetViews>
  <sheetFormatPr defaultRowHeight="14.5" x14ac:dyDescent="0.35"/>
  <cols>
    <col min="3" max="3" width="9.08984375" bestFit="1" customWidth="1"/>
  </cols>
  <sheetData>
    <row r="1" spans="1:3" x14ac:dyDescent="0.35">
      <c r="C1" t="s">
        <v>2</v>
      </c>
    </row>
    <row r="2" spans="1:3" x14ac:dyDescent="0.35">
      <c r="A2" t="s">
        <v>0</v>
      </c>
      <c r="B2">
        <v>3</v>
      </c>
      <c r="C2">
        <v>1700</v>
      </c>
    </row>
    <row r="3" spans="1:3" x14ac:dyDescent="0.35">
      <c r="A3" t="s">
        <v>1</v>
      </c>
      <c r="B3">
        <v>12</v>
      </c>
      <c r="C3">
        <v>5228</v>
      </c>
    </row>
    <row r="5" spans="1:3" x14ac:dyDescent="0.35">
      <c r="B5">
        <f>B2+B3</f>
        <v>15</v>
      </c>
      <c r="C5" s="1">
        <f>C2+C3</f>
        <v>6928</v>
      </c>
    </row>
    <row r="8" spans="1:3" x14ac:dyDescent="0.35">
      <c r="C8" t="s">
        <v>2</v>
      </c>
    </row>
    <row r="9" spans="1:3" x14ac:dyDescent="0.35">
      <c r="A9" t="s">
        <v>3</v>
      </c>
      <c r="B9">
        <v>5</v>
      </c>
      <c r="C9">
        <v>2484</v>
      </c>
    </row>
    <row r="10" spans="1:3" x14ac:dyDescent="0.35">
      <c r="A10" t="s">
        <v>1</v>
      </c>
      <c r="B10">
        <v>10</v>
      </c>
      <c r="C10">
        <v>4444</v>
      </c>
    </row>
    <row r="12" spans="1:3" x14ac:dyDescent="0.35">
      <c r="B12">
        <f>B9+B10</f>
        <v>15</v>
      </c>
      <c r="C12" s="1">
        <f>C9+C10</f>
        <v>6928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with island hopping</vt:lpstr>
      <vt:lpstr>BUDGET with Danao</vt:lpstr>
      <vt:lpstr>BUDGET with Beach and Panglao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2023-04-14T10:23:54Z</cp:lastPrinted>
  <dcterms:created xsi:type="dcterms:W3CDTF">2023-04-14T04:14:13Z</dcterms:created>
  <dcterms:modified xsi:type="dcterms:W3CDTF">2023-04-14T10:24:15Z</dcterms:modified>
</cp:coreProperties>
</file>