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5_B&amp;J\2 B&amp;J GUESTHOUSE\4 Guesthouse_Official\7-Quotation\74_3Pax Group Options\Clarissa Anchetta\"/>
    </mc:Choice>
  </mc:AlternateContent>
  <xr:revisionPtr revIDLastSave="0" documentId="13_ncr:1_{F4B34EEF-F2AB-4E17-A41E-EA4B2FA848F2}" xr6:coauthVersionLast="44" xr6:coauthVersionMax="44" xr10:uidLastSave="{00000000-0000-0000-0000-000000000000}"/>
  <bookViews>
    <workbookView xWindow="-28920" yWindow="-120" windowWidth="29040" windowHeight="16440" activeTab="1" xr2:uid="{BC5FEDA0-311D-4035-8A1B-04BF7583636C}"/>
  </bookViews>
  <sheets>
    <sheet name="Option 1" sheetId="1" r:id="rId1"/>
    <sheet name="Op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05" i="2" l="1"/>
  <c r="L204" i="2"/>
  <c r="Q47" i="2"/>
  <c r="L178" i="2"/>
  <c r="L220" i="1"/>
  <c r="L172" i="2"/>
  <c r="L171" i="2"/>
  <c r="L170" i="2"/>
  <c r="L73" i="2"/>
  <c r="Q131" i="2"/>
  <c r="O131" i="2"/>
  <c r="Q180" i="2"/>
  <c r="Q182" i="2" s="1"/>
  <c r="K173" i="2"/>
  <c r="L173" i="2" s="1"/>
  <c r="K141" i="2"/>
  <c r="L141" i="2" s="1"/>
  <c r="O140" i="2"/>
  <c r="K132" i="2"/>
  <c r="L132" i="2" s="1"/>
  <c r="L131" i="2"/>
  <c r="L130" i="2"/>
  <c r="L129" i="2"/>
  <c r="L107" i="2"/>
  <c r="N108" i="2" s="1"/>
  <c r="O98" i="2"/>
  <c r="L98" i="2"/>
  <c r="Q97" i="2"/>
  <c r="L97" i="2"/>
  <c r="L93" i="2"/>
  <c r="K93" i="2" s="1"/>
  <c r="K90" i="2"/>
  <c r="L90" i="2" s="1"/>
  <c r="L89" i="2"/>
  <c r="L88" i="2"/>
  <c r="L87" i="2"/>
  <c r="O56" i="2"/>
  <c r="S36" i="2"/>
  <c r="Q36" i="2"/>
  <c r="P36" i="2"/>
  <c r="L107" i="1"/>
  <c r="N108" i="1" s="1"/>
  <c r="L98" i="1"/>
  <c r="L97" i="1"/>
  <c r="L176" i="1"/>
  <c r="L73" i="1"/>
  <c r="K215" i="1"/>
  <c r="L215" i="1" s="1"/>
  <c r="L214" i="1"/>
  <c r="L213" i="1"/>
  <c r="L212" i="1"/>
  <c r="L93" i="1"/>
  <c r="K93" i="1" s="1"/>
  <c r="L129" i="1"/>
  <c r="K132" i="1"/>
  <c r="L132" i="1" s="1"/>
  <c r="L131" i="1"/>
  <c r="L130" i="1"/>
  <c r="L87" i="1"/>
  <c r="L88" i="1"/>
  <c r="L89" i="1"/>
  <c r="K90" i="1"/>
  <c r="L90" i="1" s="1"/>
  <c r="O56" i="1"/>
  <c r="Q222" i="1"/>
  <c r="Q224" i="1" s="1"/>
  <c r="K141" i="1"/>
  <c r="L141" i="1" s="1"/>
  <c r="O140" i="1"/>
  <c r="L139" i="1"/>
  <c r="K139" i="1" s="1"/>
  <c r="O98" i="1"/>
  <c r="Q97" i="1"/>
  <c r="S36" i="1"/>
  <c r="Q36" i="1"/>
  <c r="P36" i="1"/>
  <c r="L119" i="2" l="1"/>
  <c r="L181" i="2" s="1"/>
  <c r="L186" i="2" s="1"/>
  <c r="L187" i="2" s="1"/>
  <c r="L167" i="2"/>
  <c r="L119" i="1"/>
  <c r="L184" i="1"/>
  <c r="L223" i="1" l="1"/>
  <c r="L228" i="1" s="1"/>
  <c r="L246" i="1" s="1"/>
  <c r="L247" i="1" s="1"/>
  <c r="L229" i="1" l="1"/>
  <c r="L235" i="1"/>
  <c r="O181" i="2"/>
  <c r="L190" i="2" l="1"/>
  <c r="L191" i="2" s="1"/>
  <c r="Q186" i="2"/>
  <c r="C33" i="2"/>
  <c r="L193" i="2"/>
  <c r="L199" i="2" s="1"/>
  <c r="L194" i="2" l="1"/>
  <c r="L198" i="2" s="1"/>
  <c r="L200" i="2" s="1"/>
  <c r="L195" i="2" l="1"/>
  <c r="L202" i="2" s="1"/>
  <c r="C41" i="2"/>
  <c r="Q194" i="2"/>
  <c r="O223" i="1" l="1"/>
  <c r="L241" i="1" l="1"/>
  <c r="C33" i="1"/>
  <c r="Q228" i="1"/>
  <c r="L232" i="1"/>
  <c r="L236" i="1" s="1"/>
  <c r="L233" i="1" l="1"/>
  <c r="L237" i="1"/>
  <c r="L240" i="1"/>
  <c r="Q236" i="1" s="1"/>
  <c r="L242" i="1" l="1"/>
  <c r="L244" i="1"/>
  <c r="C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40" authorId="0" shapeId="0" xr:uid="{28807611-4B4D-4C78-A507-6FA7052BF2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40" authorId="0" shapeId="0" xr:uid="{30280677-8C97-40A9-8384-E181CB734F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sharedStrings.xml><?xml version="1.0" encoding="utf-8"?>
<sst xmlns="http://schemas.openxmlformats.org/spreadsheetml/2006/main" count="492" uniqueCount="228">
  <si>
    <t>Billing Period:</t>
  </si>
  <si>
    <t>0409 Bantol St., Dampas District, Tagbilaran City, Bohol</t>
  </si>
  <si>
    <t xml:space="preserve">Room Accommodation ● Function Room ● Tour Assistance </t>
  </si>
  <si>
    <t xml:space="preserve"> </t>
  </si>
  <si>
    <t xml:space="preserve">BOHOL PACKAGE: </t>
  </si>
  <si>
    <t>With Boat, Virgin Island Entrance Fees, and Snorkeling</t>
  </si>
  <si>
    <t xml:space="preserve">    ✔ Opportunity for Discount if FULL payment before check-in day.</t>
  </si>
  <si>
    <t>Thank you for reaching out to us for your Bohol trip. We would like to offer your group the amount of</t>
  </si>
  <si>
    <t>✿❤☀</t>
  </si>
  <si>
    <t>your Customized Bohol Tour Package.</t>
  </si>
  <si>
    <t>BOHOL TOUR PACKAGE</t>
  </si>
  <si>
    <t>PAX</t>
  </si>
  <si>
    <t>Dorm</t>
  </si>
  <si>
    <t>Total Package</t>
  </si>
  <si>
    <t>2 Seniors</t>
  </si>
  <si>
    <t>Family</t>
  </si>
  <si>
    <t>Deluxe</t>
  </si>
  <si>
    <r>
      <rPr>
        <sz val="11"/>
        <color rgb="FFFF0000"/>
        <rFont val="Arial"/>
        <family val="2"/>
      </rPr>
      <t>❤ Want a Discount?</t>
    </r>
    <r>
      <rPr>
        <sz val="11"/>
        <rFont val="Arial"/>
        <family val="2"/>
      </rPr>
      <t xml:space="preserve"> Provide FULL payment before check-in day.</t>
    </r>
  </si>
  <si>
    <t xml:space="preserve">     With Discount, your Package becomes…</t>
  </si>
  <si>
    <r>
      <t>DISCOUNT PACKAGE</t>
    </r>
    <r>
      <rPr>
        <sz val="11"/>
        <color theme="1"/>
        <rFont val="Arial"/>
        <family val="2"/>
      </rPr>
      <t xml:space="preserve"> (If Full Pay before check-in day)</t>
    </r>
  </si>
  <si>
    <t>CUSTOMIZED BOHOL PACKAGE: SCHEDULE &amp; ITINERARIES</t>
  </si>
  <si>
    <t>DAY 1</t>
  </si>
  <si>
    <t>DAY 1 EXCLUSIONS</t>
  </si>
  <si>
    <t>PER HEAD</t>
  </si>
  <si>
    <t>COSTING</t>
  </si>
  <si>
    <t>NOTES</t>
  </si>
  <si>
    <t>- Entrance and Environmental Fees</t>
  </si>
  <si>
    <t>- Snacks and Dinner</t>
  </si>
  <si>
    <t>Itinerary in no particular order.</t>
  </si>
  <si>
    <t>● Chocolate Hills</t>
  </si>
  <si>
    <t xml:space="preserve">● Bilar Man Made Forest. </t>
  </si>
  <si>
    <t>● Loboc River Cruise &amp; Lunch Buffet.  - - - - - - - - - - -  -</t>
  </si>
  <si>
    <t>✔ Included in Package</t>
  </si>
  <si>
    <t xml:space="preserve">       Note: Kids entrance will be paid on-site. Rate depends on kids's height.</t>
  </si>
  <si>
    <t>● Tarsier Conservation Area</t>
  </si>
  <si>
    <t>● Butterfly Garden</t>
  </si>
  <si>
    <t xml:space="preserve">● Mirror of the World  @ Sikatuna </t>
  </si>
  <si>
    <t>● Blood Compact Shrine</t>
  </si>
  <si>
    <t>*Ask Sir Benjie if ok lang to give driver 200?</t>
  </si>
  <si>
    <t>6:00PM. END OF TOUR. DRIVE TO DINNER.</t>
  </si>
  <si>
    <t>● Driver will bring you to our suggested dinner place.</t>
  </si>
  <si>
    <t xml:space="preserve">    Or if you have restaurant suggestions, let the driver know.</t>
  </si>
  <si>
    <t>● Hideout Foodpark</t>
  </si>
  <si>
    <t>● Fastfoods at Island City Mall</t>
  </si>
  <si>
    <t>● House of Lechon</t>
  </si>
  <si>
    <t>● Mano Backyard Dining</t>
  </si>
  <si>
    <t>● Payag's Restaurant</t>
  </si>
  <si>
    <t>● Gerarda's Restaurant</t>
  </si>
  <si>
    <t>7:30PM. DEPART / RETURN TO GUESTHOUSE</t>
  </si>
  <si>
    <t>● Extension of driver and vehicle has extra charge of P250/per hour.</t>
  </si>
  <si>
    <t>● Please full tank vehicle at gas station before return.</t>
  </si>
  <si>
    <t xml:space="preserve"> DAY 1 TOTAL COST</t>
  </si>
  <si>
    <t>DAY 2</t>
  </si>
  <si>
    <t>DAY 2 EXCLUSIONS</t>
  </si>
  <si>
    <t>5:30AM. RECEIVE A PACKED BREAKFAST.</t>
  </si>
  <si>
    <t>- Panglao Tour Fees (2pm Tour)</t>
  </si>
  <si>
    <t>Breakfast for 2 Seniors</t>
  </si>
  <si>
    <r>
      <t>5:40AM. DEPART FOR</t>
    </r>
    <r>
      <rPr>
        <sz val="11"/>
        <color rgb="FF00B050"/>
        <rFont val="Arial"/>
        <family val="2"/>
      </rPr>
      <t xml:space="preserve"> ISLAND HOPPING</t>
    </r>
  </si>
  <si>
    <t>✔ With 1 Van Rental + Driver (Drop off and Pick Up)</t>
  </si>
  <si>
    <t>environmental</t>
  </si>
  <si>
    <t>snorkeling</t>
  </si>
  <si>
    <t>● Island Hopping (For Filipino Locals)</t>
  </si>
  <si>
    <t xml:space="preserve">     - Dolphin Watching</t>
  </si>
  <si>
    <t>entrance virgin (pinoy)</t>
  </si>
  <si>
    <t xml:space="preserve">     - Balicasag Island</t>
  </si>
  <si>
    <t>entrance virgin (foreigner)</t>
  </si>
  <si>
    <t>5 or less</t>
  </si>
  <si>
    <t xml:space="preserve">     -  Virgin Island</t>
  </si>
  <si>
    <t>Van+Gas+Driver+Lunch+Dinner(5:30am-6:30am,1hr and 11:30nn to 6:30pm,7hrs)</t>
  </si>
  <si>
    <t>5 or 6-10</t>
  </si>
  <si>
    <t>11 to 12</t>
  </si>
  <si>
    <t>INCLUSIONS (FREE for 3yrs old. And below)</t>
  </si>
  <si>
    <t xml:space="preserve">    ✔ Guide and snorkeling gear</t>
  </si>
  <si>
    <t>P100 sa foreigner Virgin Island</t>
  </si>
  <si>
    <t xml:space="preserve">     ✔ Environmental Fees</t>
  </si>
  <si>
    <t xml:space="preserve">     ✔ Entrance Fees to Island Hopping</t>
  </si>
  <si>
    <t>12:00 NN. ARRIVAL AT DUMALUAN BEACH.</t>
  </si>
  <si>
    <t>P30 sa Local</t>
  </si>
  <si>
    <t>*no snorkeling kay P100 for environmental</t>
  </si>
  <si>
    <t>✓</t>
  </si>
  <si>
    <t>✔ With 1 Van Rental + Driver + Gas</t>
  </si>
  <si>
    <t>● Dauis Church and Watchtower</t>
  </si>
  <si>
    <t>● Hinagdanan Cave</t>
  </si>
  <si>
    <t>● Panglao South Farm</t>
  </si>
  <si>
    <t>● Snacks at Bohol Bee Farm (individual expense)</t>
  </si>
  <si>
    <t>● Optional: Stroll at Alona Beach shoreline.</t>
  </si>
  <si>
    <t>2 Hours Extension for Driver (6:30pm-8:30pm)</t>
  </si>
  <si>
    <t xml:space="preserve"> DAY 2 TOTAL COST</t>
  </si>
  <si>
    <t>DINNER SUGGESTIONS AT PANGLAO</t>
  </si>
  <si>
    <t>● Mist Restaurant</t>
  </si>
  <si>
    <t>● Moadto Strip</t>
  </si>
  <si>
    <t>● Mosa Restaurant</t>
  </si>
  <si>
    <t>● Fortridge Foodpark</t>
  </si>
  <si>
    <t>● Return to guesthouse by 8:00pm.</t>
  </si>
  <si>
    <t>DAY 3</t>
  </si>
  <si>
    <t>DAY 3 EXCLUSIONS</t>
  </si>
  <si>
    <t>6:30AM. START WITH YOUR BREAKFAST</t>
  </si>
  <si>
    <t>Filipino Breakfast served plated at Dining Area.</t>
  </si>
  <si>
    <t>Inclusions: Vehicle Rental with Driver and Gas</t>
  </si>
  <si>
    <t>● Bohol National Museum</t>
  </si>
  <si>
    <t>● Pres. Carlos P. Garcia Heritage House</t>
  </si>
  <si>
    <t>● Dalareich Chocolate House</t>
  </si>
  <si>
    <t>5 Hours Extension for Driver (3pm-8pm)</t>
  </si>
  <si>
    <t>● Smoque Bistro, Café and Bar</t>
  </si>
  <si>
    <t>● Garden Café : Bohol's Original Cowboy Restaurant</t>
  </si>
  <si>
    <t>● Just Sizzl'n Restaurant</t>
  </si>
  <si>
    <t xml:space="preserve"> DAY 3 TOTAL COST</t>
  </si>
  <si>
    <t>DAY 4</t>
  </si>
  <si>
    <t>DAY 4 EXCLUSIONS</t>
  </si>
  <si>
    <t>7:30AM. START WITH YOUR BREAKFAST</t>
  </si>
  <si>
    <t>- Other Stop overs</t>
  </si>
  <si>
    <t>- Lunch, Dinner, and Snacks</t>
  </si>
  <si>
    <t>Let us know if you'd like to depart earlier or later.</t>
  </si>
  <si>
    <t xml:space="preserve"> DAY 4 TOTAL COST</t>
  </si>
  <si>
    <t xml:space="preserve">             </t>
  </si>
  <si>
    <t>REMINDERS</t>
  </si>
  <si>
    <t>✱</t>
  </si>
  <si>
    <t>Payment:</t>
  </si>
  <si>
    <t>50% Dorm</t>
  </si>
  <si>
    <t>Organizing Fee (0.04% of Total)</t>
  </si>
  <si>
    <t>Upon arrival, we accept cash, gcash or bank transfer. No credit/debit cards please.</t>
  </si>
  <si>
    <t xml:space="preserve">GCASH:     </t>
  </si>
  <si>
    <t>0956-956-0033 (JUDY ANNE JAMORA)</t>
  </si>
  <si>
    <t xml:space="preserve">SECURITY BANK:   </t>
  </si>
  <si>
    <t>TOTAL PACKAGE</t>
  </si>
  <si>
    <t>ACCT NAME: B AND J GUESTHOUSE AND FUNCTIONS, INC.</t>
  </si>
  <si>
    <t>ACCT NUMBER: 00000 3451 6377</t>
  </si>
  <si>
    <t>Downpayment</t>
  </si>
  <si>
    <t>Front Office Operating Hours: 5:30 am to 11:00 pm</t>
  </si>
  <si>
    <t>Transfers must stricty have no stop overs.</t>
  </si>
  <si>
    <t>0.018% Discount</t>
  </si>
  <si>
    <t>Thank you for reaching out to us for your Bohol trip. We hope that we can serve you on your special days.</t>
  </si>
  <si>
    <t>Should you have any concerns, please don't hesitate to contact us and we will be glad to assist you.</t>
  </si>
  <si>
    <t>Best Regards,</t>
  </si>
  <si>
    <t>Package What Guests Saves (After Discount)</t>
  </si>
  <si>
    <t>JUDY ANNE JAMORA</t>
  </si>
  <si>
    <t>Org. Fee. What we Get (After Discount)</t>
  </si>
  <si>
    <t>GUESTHOUSE MANAGER</t>
  </si>
  <si>
    <t>Viber/ CP# 0942.976.4512</t>
  </si>
  <si>
    <t>Per Head what guests save</t>
  </si>
  <si>
    <t>July 4 to 7, 2023</t>
  </si>
  <si>
    <t>CLARISSA ANCHETA</t>
  </si>
  <si>
    <t>Great for hassle-free tours</t>
  </si>
  <si>
    <t xml:space="preserve">    ✔ Trans-In: Tagbilaran Pier to Guesthouse (July 4)</t>
  </si>
  <si>
    <t xml:space="preserve">    ✔ Lunch at Loboc River Cruise (July 5)</t>
  </si>
  <si>
    <t xml:space="preserve">    ✔ 3 Days Breakfast (July 5, 6, and 7)</t>
  </si>
  <si>
    <t xml:space="preserve">    ✔ Trans-Out: Guesthouse to Panglao Airport (July 7)</t>
  </si>
  <si>
    <t>Dear Ma'am Clarissa,</t>
  </si>
  <si>
    <t>2D TOUR - 5 PAX</t>
  </si>
  <si>
    <t>3 Adults</t>
  </si>
  <si>
    <t>2 Children (Ages: 5 and 9)</t>
  </si>
  <si>
    <t>Good for 3 Adults, 2 Seniors, 2 Children</t>
  </si>
  <si>
    <t>JULY 4, 2023 |  TUESDAY</t>
  </si>
  <si>
    <t>PICK UP AT TAGBILARAN PIER.</t>
  </si>
  <si>
    <t>Let us know your ETA for pick up.</t>
  </si>
  <si>
    <t>REGISTER AT B&amp;J GUESTHOUSE</t>
  </si>
  <si>
    <t>NOTE: Check-in is 2:00pm - 10:00pm</t>
  </si>
  <si>
    <t>- Meals and Snacks</t>
  </si>
  <si>
    <t>- Tours</t>
  </si>
  <si>
    <t>IDEAS FOR DINNER</t>
  </si>
  <si>
    <t>Get around the city easier with a private vehicle and driver.</t>
  </si>
  <si>
    <t>Check-in at the lobby. Refresh with some Welcome Drinks at our Dining Area.</t>
  </si>
  <si>
    <t>Storing of luggage at our lobby area is possible.</t>
  </si>
  <si>
    <t>● St. Joseph the Worker Church / Baclayon Church</t>
  </si>
  <si>
    <t>JULY 5, 2023 |  WEDNESDAY</t>
  </si>
  <si>
    <r>
      <t xml:space="preserve">7:00AM. DEPART FOR </t>
    </r>
    <r>
      <rPr>
        <sz val="11"/>
        <color rgb="FF00B050"/>
        <rFont val="Arial"/>
        <family val="2"/>
      </rPr>
      <t>COUNTRYSIDE TOUR</t>
    </r>
  </si>
  <si>
    <t>● Baclayon Church</t>
  </si>
  <si>
    <t>Breakfast for 3 Adults</t>
  </si>
  <si>
    <t>✔  Included in Package for 3 Adults and 2 Seniors.</t>
  </si>
  <si>
    <t>Breakfast for 1 Kids (9yrs old)</t>
  </si>
  <si>
    <t>Breakfast for 1 Kids (5yrs old)</t>
  </si>
  <si>
    <t>Good for 3 Adults, 2 Seniors, and 2 Kids.</t>
  </si>
  <si>
    <t>JULY 6, 2023 |  THURSDAY</t>
  </si>
  <si>
    <t>● Return to the guesthouse at 8:00pm.</t>
  </si>
  <si>
    <t>Van + Gas + Driver + Lunch + Dinner (7am to 3pm)</t>
  </si>
  <si>
    <t>Packed breakfast. Good for 3 Adults, 2 Seniors, and 2 Kids.</t>
  </si>
  <si>
    <t>✔ With Boat + Virgin Island Entrance Fees + Snorkeling</t>
  </si>
  <si>
    <t>1 Boat for 15 Pax</t>
  </si>
  <si>
    <t>7 Pax: Snorkeling Gear + Env.Fee(Local tourist)</t>
  </si>
  <si>
    <t>- 3 adults, 2 seniors, 2 kids (9yr. Old and 5yr. Old)</t>
  </si>
  <si>
    <t>Cottage (Good for 10 to 15)</t>
  </si>
  <si>
    <t>NOTE:</t>
  </si>
  <si>
    <t>1.)  Dumaluan Beach has showers,toilets, and changing rooms.</t>
  </si>
  <si>
    <t>2.) Restaurant is also available at Dumaluan Beach.</t>
  </si>
  <si>
    <t>Take a seat at your reserved cottage. Relax and enjoy the beach view.</t>
  </si>
  <si>
    <t>1:00 PM / 2:00 PM. DEPART FOR PANGLAO TOUR</t>
  </si>
  <si>
    <t xml:space="preserve">● Optional: Buy some Boholano delicacies/snacks </t>
  </si>
  <si>
    <t xml:space="preserve">    at Pa-initang Bol-anon</t>
  </si>
  <si>
    <t>JULY 7, 2023 |  FRIDAY</t>
  </si>
  <si>
    <t>12:00 NN. CHECK-OUT TIME AND TRANS-OUT TO AIRPORT</t>
  </si>
  <si>
    <t>We will have a vehicle and driver ready to bring you to Panglao Airport.</t>
  </si>
  <si>
    <t>Not Included: 5yrs old</t>
  </si>
  <si>
    <t>PICK UP using Van. . . 6 Pax (3Adults, 2Seniors, 1Kid)</t>
  </si>
  <si>
    <t>● Get groceries at BQ Mall or Island City Mall.</t>
  </si>
  <si>
    <t>● Optional: Chocolate Hills Adventure Park</t>
  </si>
  <si>
    <t>Trans-Out to Airport</t>
  </si>
  <si>
    <t>50% RESERVATION</t>
  </si>
  <si>
    <t>- Lunch, Snacks, and Dinner</t>
  </si>
  <si>
    <t xml:space="preserve">2-Days Tour as downpayment. Please note that 20% of this downpayment </t>
  </si>
  <si>
    <t>Drop Off for Island Hopping</t>
  </si>
  <si>
    <t>Pick Up at Dumaluan Beach</t>
  </si>
  <si>
    <t>Driver</t>
  </si>
  <si>
    <t>Gas</t>
  </si>
  <si>
    <t>Vehicle</t>
  </si>
  <si>
    <t>Rate:  ₱ 2,500 for Vehicle and Driver.  Gas not included.</t>
  </si>
  <si>
    <t>As a reservation, we require at least 50% of the package (₱ 12,856.61) for the</t>
  </si>
  <si>
    <t xml:space="preserve">Tour as downpayment. Please note that 20% of this downpayment </t>
  </si>
  <si>
    <t>is non-refundable (₱ 2,571.32)</t>
  </si>
  <si>
    <t>PICK UP AT DUMALUAN BEACH</t>
  </si>
  <si>
    <t>No stop overs from Dumaluan Beach to Guesthouse.</t>
  </si>
  <si>
    <t>Let us know what time you'd like our driver to pick you up. (Note: Beach closes at 5pm.)</t>
  </si>
  <si>
    <t>- Other tour spots not listed.</t>
  </si>
  <si>
    <t>20% NON-REFUNDABLE</t>
  </si>
  <si>
    <t>✔ With 1 Van Rental + Driver + Gas (Drop off and Pick Up)</t>
  </si>
  <si>
    <t>As a reservation, we require at least 50% of the package (₱ 14,352.26) for the</t>
  </si>
  <si>
    <t>is non-refundable (₱ 2,870.45)</t>
  </si>
  <si>
    <t>With Drop Off &amp; Pick Up</t>
  </si>
  <si>
    <t>With Cottage at Beach</t>
  </si>
  <si>
    <t xml:space="preserve">    ✔ Island Hopping and Dumaluan Beach (July 6)</t>
  </si>
  <si>
    <t xml:space="preserve">With Vehicle Rental, Driver, and Gas </t>
  </si>
  <si>
    <t xml:space="preserve">    ✔ 2 Days Tour | Countryside and Panglao Tour (July 5 and 6)</t>
  </si>
  <si>
    <t xml:space="preserve">    ✔ 1 Day Tour | Countryside Tour (July 5)</t>
  </si>
  <si>
    <r>
      <t xml:space="preserve">. . . Twenty five thousand seven hundred thirteen pesos and twenty two centavos </t>
    </r>
    <r>
      <rPr>
        <u/>
        <sz val="11"/>
        <color theme="1"/>
        <rFont val="Arial"/>
        <family val="2"/>
      </rPr>
      <t xml:space="preserve"> (</t>
    </r>
    <r>
      <rPr>
        <b/>
        <u/>
        <sz val="11"/>
        <color theme="1"/>
        <rFont val="Arial"/>
        <family val="2"/>
      </rPr>
      <t>₱ 25,713.22</t>
    </r>
    <r>
      <rPr>
        <u/>
        <sz val="11"/>
        <color theme="1"/>
        <rFont val="Arial"/>
        <family val="2"/>
      </rPr>
      <t xml:space="preserve">) </t>
    </r>
    <r>
      <rPr>
        <sz val="11"/>
        <color theme="1"/>
        <rFont val="Arial"/>
        <family val="2"/>
      </rPr>
      <t>for</t>
    </r>
  </si>
  <si>
    <r>
      <t xml:space="preserve">. . . Twenty eight thousand seven hundred four pesos and fifty two centavos </t>
    </r>
    <r>
      <rPr>
        <u/>
        <sz val="11"/>
        <color theme="1"/>
        <rFont val="Arial"/>
        <family val="2"/>
      </rPr>
      <t xml:space="preserve"> (</t>
    </r>
    <r>
      <rPr>
        <b/>
        <u/>
        <sz val="11"/>
        <color theme="1"/>
        <rFont val="Arial"/>
        <family val="2"/>
      </rPr>
      <t>₱ 28,704.52</t>
    </r>
    <r>
      <rPr>
        <u/>
        <sz val="11"/>
        <color theme="1"/>
        <rFont val="Arial"/>
        <family val="2"/>
      </rPr>
      <t xml:space="preserve">) </t>
    </r>
    <r>
      <rPr>
        <sz val="11"/>
        <color theme="1"/>
        <rFont val="Arial"/>
        <family val="2"/>
      </rPr>
      <t>for</t>
    </r>
  </si>
  <si>
    <t>HIGHLIGHTS</t>
  </si>
  <si>
    <t>CITY TOUR . . .(Optional. Not included in Package)</t>
  </si>
  <si>
    <t>Bohol Countryside Tour, Island Hopping, and Dumaluan Beach</t>
  </si>
  <si>
    <t>Bohol Countryside Tour, Island Hopping, Dumaluan Beach, and Panglao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</si>
</sst>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₱&quot;#,##0.00"/>
    <numFmt numFmtId="165" formatCode="[$₱-3409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sz val="14"/>
      <color theme="9" tint="-0.249977111117893"/>
      <name val="Arial"/>
      <family val="2"/>
    </font>
    <font>
      <sz val="11"/>
      <color theme="1"/>
      <name val="Segoe UI Symbol"/>
      <family val="2"/>
    </font>
    <font>
      <sz val="11.5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i/>
      <sz val="10"/>
      <color theme="1" tint="0.249977111117893"/>
      <name val="Arial"/>
      <family val="2"/>
    </font>
    <font>
      <sz val="11"/>
      <color rgb="FF00B050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i/>
      <sz val="10"/>
      <name val="Arial"/>
      <family val="2"/>
    </font>
    <font>
      <i/>
      <sz val="11"/>
      <color theme="9" tint="-0.249977111117893"/>
      <name val="Arial"/>
      <family val="2"/>
    </font>
    <font>
      <sz val="10"/>
      <color theme="5" tint="-0.499984740745262"/>
      <name val="Arial"/>
      <family val="2"/>
    </font>
    <font>
      <sz val="11"/>
      <color theme="9" tint="-0.249977111117893"/>
      <name val="Segoe UI Symbol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11" borderId="0" applyFill="0" applyBorder="0" applyProtection="0"/>
  </cellStyleXfs>
  <cellXfs count="16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5" fillId="0" borderId="0" xfId="0" applyFont="1"/>
    <xf numFmtId="0" fontId="6" fillId="0" borderId="1" xfId="0" applyFont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wrapText="1"/>
    </xf>
    <xf numFmtId="0" fontId="7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3" fillId="0" borderId="2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vertical="top"/>
    </xf>
    <xf numFmtId="0" fontId="9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64" fontId="13" fillId="0" borderId="4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6" fillId="0" borderId="0" xfId="0" applyFont="1"/>
    <xf numFmtId="164" fontId="3" fillId="0" borderId="5" xfId="0" applyNumberFormat="1" applyFont="1" applyBorder="1" applyAlignment="1">
      <alignment horizontal="left" vertical="top"/>
    </xf>
    <xf numFmtId="164" fontId="3" fillId="0" borderId="6" xfId="0" applyNumberFormat="1" applyFont="1" applyBorder="1" applyAlignment="1">
      <alignment horizontal="left" vertical="top"/>
    </xf>
    <xf numFmtId="0" fontId="3" fillId="0" borderId="5" xfId="0" applyFont="1" applyBorder="1"/>
    <xf numFmtId="16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4" fontId="3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43" fontId="2" fillId="0" borderId="0" xfId="1" applyFont="1" applyAlignment="1">
      <alignment horizontal="left"/>
    </xf>
    <xf numFmtId="164" fontId="15" fillId="0" borderId="0" xfId="0" quotePrefix="1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7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164" fontId="13" fillId="0" borderId="2" xfId="0" applyNumberFormat="1" applyFont="1" applyBorder="1" applyAlignment="1">
      <alignment horizontal="left"/>
    </xf>
    <xf numFmtId="164" fontId="2" fillId="0" borderId="0" xfId="0" quotePrefix="1" applyNumberFormat="1" applyFont="1"/>
    <xf numFmtId="164" fontId="2" fillId="0" borderId="9" xfId="0" applyNumberFormat="1" applyFont="1" applyBorder="1" applyAlignment="1">
      <alignment horizontal="left"/>
    </xf>
    <xf numFmtId="0" fontId="16" fillId="0" borderId="0" xfId="0" applyFont="1"/>
    <xf numFmtId="0" fontId="2" fillId="5" borderId="0" xfId="0" applyFont="1" applyFill="1"/>
    <xf numFmtId="0" fontId="3" fillId="5" borderId="0" xfId="0" applyFont="1" applyFill="1"/>
    <xf numFmtId="0" fontId="0" fillId="5" borderId="0" xfId="0" applyFill="1" applyAlignment="1">
      <alignment wrapText="1"/>
    </xf>
    <xf numFmtId="0" fontId="17" fillId="0" borderId="2" xfId="0" applyFont="1" applyBorder="1"/>
    <xf numFmtId="0" fontId="3" fillId="6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43" fontId="3" fillId="0" borderId="0" xfId="1" applyFont="1"/>
    <xf numFmtId="0" fontId="3" fillId="0" borderId="0" xfId="0" quotePrefix="1" applyFont="1"/>
    <xf numFmtId="0" fontId="17" fillId="0" borderId="2" xfId="0" quotePrefix="1" applyFont="1" applyBorder="1"/>
    <xf numFmtId="0" fontId="3" fillId="8" borderId="0" xfId="0" applyFont="1" applyFill="1"/>
    <xf numFmtId="0" fontId="3" fillId="5" borderId="0" xfId="0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17" fillId="0" borderId="0" xfId="0" quotePrefix="1" applyFont="1"/>
    <xf numFmtId="165" fontId="3" fillId="0" borderId="0" xfId="0" applyNumberFormat="1" applyFont="1" applyAlignment="1">
      <alignment horizontal="left"/>
    </xf>
    <xf numFmtId="0" fontId="18" fillId="0" borderId="0" xfId="0" quotePrefix="1" applyFont="1"/>
    <xf numFmtId="164" fontId="3" fillId="0" borderId="0" xfId="0" applyNumberFormat="1" applyFont="1" applyAlignment="1">
      <alignment horizontal="center"/>
    </xf>
    <xf numFmtId="0" fontId="3" fillId="8" borderId="0" xfId="0" applyFont="1" applyFill="1" applyAlignment="1">
      <alignment horizontal="center"/>
    </xf>
    <xf numFmtId="43" fontId="3" fillId="0" borderId="0" xfId="1" quotePrefix="1" applyFont="1"/>
    <xf numFmtId="43" fontId="6" fillId="0" borderId="0" xfId="1" applyFont="1" applyAlignment="1">
      <alignment horizontal="left"/>
    </xf>
    <xf numFmtId="0" fontId="6" fillId="0" borderId="0" xfId="0" quotePrefix="1" applyFont="1"/>
    <xf numFmtId="43" fontId="20" fillId="0" borderId="0" xfId="1" quotePrefix="1" applyFont="1" applyAlignment="1">
      <alignment vertical="top"/>
    </xf>
    <xf numFmtId="165" fontId="3" fillId="0" borderId="0" xfId="0" applyNumberFormat="1" applyFont="1"/>
    <xf numFmtId="0" fontId="5" fillId="0" borderId="0" xfId="0" applyFont="1" applyAlignment="1">
      <alignment vertical="top"/>
    </xf>
    <xf numFmtId="165" fontId="6" fillId="5" borderId="0" xfId="0" applyNumberFormat="1" applyFont="1" applyFill="1" applyAlignment="1">
      <alignment horizontal="center"/>
    </xf>
    <xf numFmtId="0" fontId="20" fillId="0" borderId="0" xfId="0" applyFont="1"/>
    <xf numFmtId="0" fontId="3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3" fillId="0" borderId="0" xfId="0" quotePrefix="1" applyFont="1" applyAlignment="1">
      <alignment horizontal="left"/>
    </xf>
    <xf numFmtId="43" fontId="3" fillId="0" borderId="0" xfId="1" applyFont="1" applyAlignment="1">
      <alignment horizontal="center"/>
    </xf>
    <xf numFmtId="43" fontId="3" fillId="0" borderId="0" xfId="0" applyNumberFormat="1" applyFont="1"/>
    <xf numFmtId="165" fontId="21" fillId="9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left"/>
    </xf>
    <xf numFmtId="9" fontId="3" fillId="0" borderId="0" xfId="0" applyNumberFormat="1" applyFont="1"/>
    <xf numFmtId="165" fontId="21" fillId="0" borderId="0" xfId="0" applyNumberFormat="1" applyFont="1" applyAlignment="1">
      <alignment horizontal="center"/>
    </xf>
    <xf numFmtId="0" fontId="22" fillId="0" borderId="0" xfId="0" quotePrefix="1" applyFont="1"/>
    <xf numFmtId="165" fontId="3" fillId="8" borderId="0" xfId="0" applyNumberFormat="1" applyFont="1" applyFill="1" applyAlignment="1">
      <alignment horizontal="center" vertical="center"/>
    </xf>
    <xf numFmtId="165" fontId="21" fillId="5" borderId="0" xfId="0" applyNumberFormat="1" applyFont="1" applyFill="1" applyAlignment="1">
      <alignment horizontal="center"/>
    </xf>
    <xf numFmtId="3" fontId="3" fillId="0" borderId="0" xfId="0" applyNumberFormat="1" applyFont="1"/>
    <xf numFmtId="0" fontId="4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24" fillId="0" borderId="0" xfId="0" quotePrefix="1" applyFont="1"/>
    <xf numFmtId="0" fontId="15" fillId="12" borderId="0" xfId="2" applyFont="1" applyFill="1" applyAlignment="1" applyProtection="1">
      <alignment vertical="top"/>
      <protection locked="0"/>
    </xf>
    <xf numFmtId="0" fontId="15" fillId="12" borderId="0" xfId="0" applyFont="1" applyFill="1" applyAlignment="1">
      <alignment vertical="center"/>
    </xf>
    <xf numFmtId="0" fontId="6" fillId="12" borderId="0" xfId="0" applyFont="1" applyFill="1"/>
    <xf numFmtId="0" fontId="3" fillId="12" borderId="0" xfId="0" applyFont="1" applyFill="1"/>
    <xf numFmtId="43" fontId="3" fillId="12" borderId="0" xfId="1" applyFont="1" applyFill="1"/>
    <xf numFmtId="0" fontId="25" fillId="0" borderId="0" xfId="0" applyFont="1" applyAlignment="1">
      <alignment horizontal="right"/>
    </xf>
    <xf numFmtId="164" fontId="5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164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wrapText="1"/>
    </xf>
    <xf numFmtId="164" fontId="3" fillId="5" borderId="5" xfId="0" applyNumberFormat="1" applyFont="1" applyFill="1" applyBorder="1" applyAlignment="1">
      <alignment horizontal="center" wrapText="1"/>
    </xf>
    <xf numFmtId="0" fontId="3" fillId="10" borderId="5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43" fontId="5" fillId="0" borderId="0" xfId="1" applyFont="1" applyAlignment="1">
      <alignment wrapText="1"/>
    </xf>
    <xf numFmtId="164" fontId="5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vertical="top" wrapText="1"/>
    </xf>
    <xf numFmtId="43" fontId="3" fillId="0" borderId="0" xfId="1" applyFont="1" applyAlignment="1">
      <alignment horizontal="center" wrapText="1"/>
    </xf>
    <xf numFmtId="15" fontId="5" fillId="0" borderId="0" xfId="0" quotePrefix="1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164" fontId="5" fillId="0" borderId="0" xfId="0" applyNumberFormat="1" applyFont="1" applyAlignment="1">
      <alignment vertical="center"/>
    </xf>
    <xf numFmtId="0" fontId="29" fillId="0" borderId="0" xfId="0" applyFont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43" fontId="3" fillId="0" borderId="0" xfId="1" quotePrefix="1" applyFont="1" applyFill="1"/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7" fillId="0" borderId="0" xfId="0" quotePrefix="1" applyFont="1" applyBorder="1"/>
    <xf numFmtId="164" fontId="3" fillId="0" borderId="0" xfId="0" applyNumberFormat="1" applyFont="1" applyAlignment="1">
      <alignment wrapText="1"/>
    </xf>
    <xf numFmtId="43" fontId="3" fillId="0" borderId="0" xfId="1" quotePrefix="1" applyFont="1" applyAlignment="1">
      <alignment vertical="top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0" fillId="0" borderId="0" xfId="0" applyBorder="1" applyAlignment="1">
      <alignment wrapText="1"/>
    </xf>
    <xf numFmtId="43" fontId="3" fillId="0" borderId="0" xfId="1" quotePrefix="1" applyFont="1" applyBorder="1"/>
    <xf numFmtId="0" fontId="29" fillId="0" borderId="0" xfId="0" applyFont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10" fillId="2" borderId="0" xfId="0" applyFont="1" applyFill="1" applyAlignment="1">
      <alignment vertical="center"/>
    </xf>
    <xf numFmtId="164" fontId="3" fillId="0" borderId="5" xfId="0" applyNumberFormat="1" applyFont="1" applyFill="1" applyBorder="1" applyAlignment="1">
      <alignment horizontal="left" vertical="top"/>
    </xf>
    <xf numFmtId="164" fontId="3" fillId="0" borderId="6" xfId="0" applyNumberFormat="1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164" fontId="3" fillId="0" borderId="9" xfId="0" applyNumberFormat="1" applyFont="1" applyFill="1" applyBorder="1" applyAlignment="1">
      <alignment horizontal="left" vertical="top"/>
    </xf>
    <xf numFmtId="0" fontId="18" fillId="0" borderId="5" xfId="0" quotePrefix="1" applyFont="1" applyBorder="1"/>
    <xf numFmtId="0" fontId="3" fillId="0" borderId="5" xfId="0" quotePrefix="1" applyFont="1" applyBorder="1" applyAlignment="1">
      <alignment vertical="top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64" fontId="3" fillId="0" borderId="9" xfId="0" applyNumberFormat="1" applyFont="1" applyBorder="1" applyAlignment="1">
      <alignment horizontal="left" vertical="top"/>
    </xf>
    <xf numFmtId="0" fontId="6" fillId="0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BOMBO RADYO PHILS. EZPRO 737 750 LT220" xfId="2" xr:uid="{112EF7CC-1339-4116-9267-E3063C614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g"/><Relationship Id="rId8" Type="http://schemas.openxmlformats.org/officeDocument/2006/relationships/image" Target="../media/image8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18" Type="http://schemas.openxmlformats.org/officeDocument/2006/relationships/image" Target="../media/image39.jpeg"/><Relationship Id="rId26" Type="http://schemas.openxmlformats.org/officeDocument/2006/relationships/image" Target="../media/image29.jpeg"/><Relationship Id="rId3" Type="http://schemas.openxmlformats.org/officeDocument/2006/relationships/image" Target="../media/image3.jpeg"/><Relationship Id="rId21" Type="http://schemas.openxmlformats.org/officeDocument/2006/relationships/image" Target="../media/image40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38.jpeg"/><Relationship Id="rId25" Type="http://schemas.openxmlformats.org/officeDocument/2006/relationships/image" Target="../media/image28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1.jpeg"/><Relationship Id="rId29" Type="http://schemas.openxmlformats.org/officeDocument/2006/relationships/image" Target="../media/image32.jpg"/><Relationship Id="rId1" Type="http://schemas.openxmlformats.org/officeDocument/2006/relationships/image" Target="../media/image1.png"/><Relationship Id="rId6" Type="http://schemas.openxmlformats.org/officeDocument/2006/relationships/image" Target="../media/image37.jpeg"/><Relationship Id="rId11" Type="http://schemas.openxmlformats.org/officeDocument/2006/relationships/image" Target="../media/image11.png"/><Relationship Id="rId24" Type="http://schemas.openxmlformats.org/officeDocument/2006/relationships/image" Target="../media/image41.jpeg"/><Relationship Id="rId32" Type="http://schemas.openxmlformats.org/officeDocument/2006/relationships/image" Target="../media/image35.jp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4.jpeg"/><Relationship Id="rId28" Type="http://schemas.openxmlformats.org/officeDocument/2006/relationships/image" Target="../media/image31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4.jpg"/><Relationship Id="rId4" Type="http://schemas.openxmlformats.org/officeDocument/2006/relationships/image" Target="../media/image36.jpeg"/><Relationship Id="rId9" Type="http://schemas.openxmlformats.org/officeDocument/2006/relationships/image" Target="../media/image9.jpg"/><Relationship Id="rId14" Type="http://schemas.openxmlformats.org/officeDocument/2006/relationships/image" Target="../media/image14.png"/><Relationship Id="rId22" Type="http://schemas.openxmlformats.org/officeDocument/2006/relationships/image" Target="../media/image23.jpg"/><Relationship Id="rId27" Type="http://schemas.openxmlformats.org/officeDocument/2006/relationships/image" Target="../media/image30.png"/><Relationship Id="rId30" Type="http://schemas.openxmlformats.org/officeDocument/2006/relationships/image" Target="../media/image3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323849</xdr:colOff>
      <xdr:row>237</xdr:row>
      <xdr:rowOff>142875</xdr:rowOff>
    </xdr:from>
    <xdr:to>
      <xdr:col>6</xdr:col>
      <xdr:colOff>298434</xdr:colOff>
      <xdr:row>240</xdr:row>
      <xdr:rowOff>202661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F6C5E-3E9E-4E58-9F1E-06BF1F85C2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467224" y="49263300"/>
          <a:ext cx="850885" cy="68843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53982</xdr:rowOff>
    </xdr:from>
    <xdr:to>
      <xdr:col>2</xdr:col>
      <xdr:colOff>131987</xdr:colOff>
      <xdr:row>5</xdr:row>
      <xdr:rowOff>15876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B0D69-8045-4ADD-9E68-1FEECDEEE0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9525" y="53982"/>
          <a:ext cx="1751237" cy="1009644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48</xdr:row>
      <xdr:rowOff>0</xdr:rowOff>
    </xdr:from>
    <xdr:to>
      <xdr:col>20</xdr:col>
      <xdr:colOff>640574</xdr:colOff>
      <xdr:row>52</xdr:row>
      <xdr:rowOff>183682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83DC30-5A29-4ECD-A052-4DC2C6868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2075" y="9696450"/>
          <a:ext cx="1221599" cy="1018707"/>
        </a:xfrm>
        <a:prstGeom prst="rect">
          <a:avLst/>
        </a:prstGeom>
      </xdr:spPr>
    </xdr:pic>
    <xdr:clientData/>
  </xdr:twoCellAnchor>
  <xdr:twoCellAnchor editAs="oneCell">
    <xdr:from>
      <xdr:col>1</xdr:col>
      <xdr:colOff>2951</xdr:colOff>
      <xdr:row>105</xdr:row>
      <xdr:rowOff>89051</xdr:rowOff>
    </xdr:from>
    <xdr:to>
      <xdr:col>2</xdr:col>
      <xdr:colOff>674006</xdr:colOff>
      <xdr:row>110</xdr:row>
      <xdr:rowOff>130509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E4ADB7-5104-494A-8AE4-E1A5724FD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76" y="13744726"/>
          <a:ext cx="1566405" cy="978083"/>
        </a:xfrm>
        <a:prstGeom prst="rect">
          <a:avLst/>
        </a:prstGeom>
      </xdr:spPr>
    </xdr:pic>
    <xdr:clientData/>
  </xdr:twoCellAnchor>
  <xdr:twoCellAnchor editAs="oneCell">
    <xdr:from>
      <xdr:col>2</xdr:col>
      <xdr:colOff>699257</xdr:colOff>
      <xdr:row>105</xdr:row>
      <xdr:rowOff>79526</xdr:rowOff>
    </xdr:from>
    <xdr:to>
      <xdr:col>4</xdr:col>
      <xdr:colOff>733570</xdr:colOff>
      <xdr:row>110</xdr:row>
      <xdr:rowOff>143573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1F6B05-5005-4501-9030-E449886DC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857" y="13741551"/>
          <a:ext cx="1590063" cy="994322"/>
        </a:xfrm>
        <a:prstGeom prst="rect">
          <a:avLst/>
        </a:prstGeom>
      </xdr:spPr>
    </xdr:pic>
    <xdr:clientData/>
  </xdr:twoCellAnchor>
  <xdr:twoCellAnchor editAs="oneCell">
    <xdr:from>
      <xdr:col>6</xdr:col>
      <xdr:colOff>382830</xdr:colOff>
      <xdr:row>105</xdr:row>
      <xdr:rowOff>85877</xdr:rowOff>
    </xdr:from>
    <xdr:to>
      <xdr:col>8</xdr:col>
      <xdr:colOff>150134</xdr:colOff>
      <xdr:row>110</xdr:row>
      <xdr:rowOff>155152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7A6C0D-C12B-4EBF-BA15-AAA5765A9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6" r="12233" b="1186"/>
        <a:stretch/>
      </xdr:blipFill>
      <xdr:spPr>
        <a:xfrm>
          <a:off x="5402505" y="21402827"/>
          <a:ext cx="1500854" cy="1002725"/>
        </a:xfrm>
        <a:prstGeom prst="rect">
          <a:avLst/>
        </a:prstGeom>
      </xdr:spPr>
    </xdr:pic>
    <xdr:clientData/>
  </xdr:twoCellAnchor>
  <xdr:twoCellAnchor editAs="oneCell">
    <xdr:from>
      <xdr:col>4</xdr:col>
      <xdr:colOff>772382</xdr:colOff>
      <xdr:row>105</xdr:row>
      <xdr:rowOff>82701</xdr:rowOff>
    </xdr:from>
    <xdr:to>
      <xdr:col>6</xdr:col>
      <xdr:colOff>340028</xdr:colOff>
      <xdr:row>110</xdr:row>
      <xdr:rowOff>155467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198AF9-31BB-4F1F-8156-D95010CE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3732" y="21399651"/>
          <a:ext cx="1405971" cy="1006216"/>
        </a:xfrm>
        <a:prstGeom prst="rect">
          <a:avLst/>
        </a:prstGeom>
      </xdr:spPr>
    </xdr:pic>
    <xdr:clientData/>
  </xdr:twoCellAnchor>
  <xdr:twoCellAnchor editAs="oneCell">
    <xdr:from>
      <xdr:col>21</xdr:col>
      <xdr:colOff>154044</xdr:colOff>
      <xdr:row>128</xdr:row>
      <xdr:rowOff>0</xdr:rowOff>
    </xdr:from>
    <xdr:to>
      <xdr:col>23</xdr:col>
      <xdr:colOff>455132</xdr:colOff>
      <xdr:row>137</xdr:row>
      <xdr:rowOff>197120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36EE3A-F77D-45AA-909B-A868C0E918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58"/>
        <a:stretch/>
      </xdr:blipFill>
      <xdr:spPr>
        <a:xfrm>
          <a:off x="18022944" y="26117550"/>
          <a:ext cx="1520288" cy="208307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17386</xdr:colOff>
      <xdr:row>135</xdr:row>
      <xdr:rowOff>4164</xdr:rowOff>
    </xdr:from>
    <xdr:to>
      <xdr:col>8</xdr:col>
      <xdr:colOff>153911</xdr:colOff>
      <xdr:row>143</xdr:row>
      <xdr:rowOff>189744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6D30D9-A55A-45AA-B3EB-FD1B6729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7061" y="27591739"/>
          <a:ext cx="1870075" cy="1861980"/>
        </a:xfrm>
        <a:prstGeom prst="rect">
          <a:avLst/>
        </a:prstGeom>
      </xdr:spPr>
    </xdr:pic>
    <xdr:clientData/>
  </xdr:twoCellAnchor>
  <xdr:twoCellAnchor editAs="oneCell">
    <xdr:from>
      <xdr:col>12</xdr:col>
      <xdr:colOff>2520950</xdr:colOff>
      <xdr:row>11</xdr:row>
      <xdr:rowOff>85725</xdr:rowOff>
    </xdr:from>
    <xdr:to>
      <xdr:col>13</xdr:col>
      <xdr:colOff>50269</xdr:colOff>
      <xdr:row>12</xdr:row>
      <xdr:rowOff>135825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436A3E1-B2BE-4F01-AAA3-118754AC9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6275" y="2216150"/>
          <a:ext cx="259819" cy="2628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105550</xdr:colOff>
      <xdr:row>11</xdr:row>
      <xdr:rowOff>16482</xdr:rowOff>
    </xdr:from>
    <xdr:to>
      <xdr:col>11</xdr:col>
      <xdr:colOff>495300</xdr:colOff>
      <xdr:row>12</xdr:row>
      <xdr:rowOff>200113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5B483C-4422-431D-B15A-B11E3D402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1075" y="2150082"/>
          <a:ext cx="392925" cy="390006"/>
        </a:xfrm>
        <a:prstGeom prst="rect">
          <a:avLst/>
        </a:prstGeom>
      </xdr:spPr>
    </xdr:pic>
    <xdr:clientData/>
  </xdr:twoCellAnchor>
  <xdr:twoCellAnchor editAs="oneCell">
    <xdr:from>
      <xdr:col>11</xdr:col>
      <xdr:colOff>677825</xdr:colOff>
      <xdr:row>2</xdr:row>
      <xdr:rowOff>182525</xdr:rowOff>
    </xdr:from>
    <xdr:to>
      <xdr:col>11</xdr:col>
      <xdr:colOff>925433</xdr:colOff>
      <xdr:row>4</xdr:row>
      <xdr:rowOff>19900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A1C4F4E-5D99-4031-9B48-F250DC2EE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3350" y="598450"/>
          <a:ext cx="250783" cy="256475"/>
        </a:xfrm>
        <a:prstGeom prst="rect">
          <a:avLst/>
        </a:prstGeom>
      </xdr:spPr>
    </xdr:pic>
    <xdr:clientData/>
  </xdr:twoCellAnchor>
  <xdr:twoCellAnchor editAs="oneCell">
    <xdr:from>
      <xdr:col>12</xdr:col>
      <xdr:colOff>227750</xdr:colOff>
      <xdr:row>3</xdr:row>
      <xdr:rowOff>37250</xdr:rowOff>
    </xdr:from>
    <xdr:to>
      <xdr:col>12</xdr:col>
      <xdr:colOff>487400</xdr:colOff>
      <xdr:row>4</xdr:row>
      <xdr:rowOff>93700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019B97-87A6-4448-B1F2-74551804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9900" y="665900"/>
          <a:ext cx="259650" cy="26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1019100</xdr:colOff>
      <xdr:row>11</xdr:row>
      <xdr:rowOff>117400</xdr:rowOff>
    </xdr:from>
    <xdr:to>
      <xdr:col>12</xdr:col>
      <xdr:colOff>1278750</xdr:colOff>
      <xdr:row>12</xdr:row>
      <xdr:rowOff>164325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C864A8-378D-476C-803E-BA6F38FC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425" y="2251000"/>
          <a:ext cx="256475" cy="256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140399</xdr:colOff>
      <xdr:row>7</xdr:row>
      <xdr:rowOff>104775</xdr:rowOff>
    </xdr:from>
    <xdr:to>
      <xdr:col>12</xdr:col>
      <xdr:colOff>892874</xdr:colOff>
      <xdr:row>11</xdr:row>
      <xdr:rowOff>19050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D98B04-61E3-4CCA-885B-9EF4F740D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724" y="1397000"/>
          <a:ext cx="749300" cy="755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55525</xdr:rowOff>
    </xdr:from>
    <xdr:to>
      <xdr:col>1</xdr:col>
      <xdr:colOff>750376</xdr:colOff>
      <xdr:row>97</xdr:row>
      <xdr:rowOff>150413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6966469-9073-4624-959D-F47A90ED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1942725"/>
          <a:ext cx="750376" cy="745763"/>
        </a:xfrm>
        <a:prstGeom prst="rect">
          <a:avLst/>
        </a:prstGeom>
      </xdr:spPr>
    </xdr:pic>
    <xdr:clientData/>
  </xdr:twoCellAnchor>
  <xdr:twoCellAnchor editAs="oneCell">
    <xdr:from>
      <xdr:col>2</xdr:col>
      <xdr:colOff>45222</xdr:colOff>
      <xdr:row>68</xdr:row>
      <xdr:rowOff>123824</xdr:rowOff>
    </xdr:from>
    <xdr:to>
      <xdr:col>4</xdr:col>
      <xdr:colOff>314325</xdr:colOff>
      <xdr:row>73</xdr:row>
      <xdr:rowOff>112243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986EA99-CB45-4432-9195-CFDD12E56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62"/>
        <a:stretch/>
      </xdr:blipFill>
      <xdr:spPr>
        <a:xfrm>
          <a:off x="1673997" y="13592174"/>
          <a:ext cx="1818503" cy="1036169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68</xdr:row>
      <xdr:rowOff>111125</xdr:rowOff>
    </xdr:from>
    <xdr:to>
      <xdr:col>6</xdr:col>
      <xdr:colOff>370742</xdr:colOff>
      <xdr:row>73</xdr:row>
      <xdr:rowOff>121711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7D97A36-7F73-4388-B0A5-9B537013A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13579475"/>
          <a:ext cx="1869342" cy="1061511"/>
        </a:xfrm>
        <a:prstGeom prst="rect">
          <a:avLst/>
        </a:prstGeom>
      </xdr:spPr>
    </xdr:pic>
    <xdr:clientData/>
  </xdr:twoCellAnchor>
  <xdr:twoCellAnchor editAs="oneCell">
    <xdr:from>
      <xdr:col>0</xdr:col>
      <xdr:colOff>708858</xdr:colOff>
      <xdr:row>177</xdr:row>
      <xdr:rowOff>14894</xdr:rowOff>
    </xdr:from>
    <xdr:to>
      <xdr:col>3</xdr:col>
      <xdr:colOff>216229</xdr:colOff>
      <xdr:row>183</xdr:row>
      <xdr:rowOff>154669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0E9CBA-4041-4249-B958-0FE840EF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33" y="36187669"/>
          <a:ext cx="2094996" cy="1400250"/>
        </a:xfrm>
        <a:prstGeom prst="rect">
          <a:avLst/>
        </a:prstGeom>
      </xdr:spPr>
    </xdr:pic>
    <xdr:clientData/>
  </xdr:twoCellAnchor>
  <xdr:twoCellAnchor editAs="oneCell">
    <xdr:from>
      <xdr:col>6</xdr:col>
      <xdr:colOff>170785</xdr:colOff>
      <xdr:row>194</xdr:row>
      <xdr:rowOff>120953</xdr:rowOff>
    </xdr:from>
    <xdr:to>
      <xdr:col>7</xdr:col>
      <xdr:colOff>582992</xdr:colOff>
      <xdr:row>203</xdr:row>
      <xdr:rowOff>76725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8675E6A-575A-4EEA-8675-25599FCB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460" y="40071978"/>
          <a:ext cx="1374232" cy="1835372"/>
        </a:xfrm>
        <a:prstGeom prst="rect">
          <a:avLst/>
        </a:prstGeom>
      </xdr:spPr>
    </xdr:pic>
    <xdr:clientData/>
  </xdr:twoCellAnchor>
  <xdr:twoCellAnchor editAs="oneCell">
    <xdr:from>
      <xdr:col>6</xdr:col>
      <xdr:colOff>96159</xdr:colOff>
      <xdr:row>177</xdr:row>
      <xdr:rowOff>15421</xdr:rowOff>
    </xdr:from>
    <xdr:to>
      <xdr:col>8</xdr:col>
      <xdr:colOff>247457</xdr:colOff>
      <xdr:row>183</xdr:row>
      <xdr:rowOff>174171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943750C-B2FE-453B-B0DA-625A67D36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5834" y="36188196"/>
          <a:ext cx="1884848" cy="1419225"/>
        </a:xfrm>
        <a:prstGeom prst="rect">
          <a:avLst/>
        </a:prstGeom>
      </xdr:spPr>
    </xdr:pic>
    <xdr:clientData/>
  </xdr:twoCellAnchor>
  <xdr:twoCellAnchor editAs="oneCell">
    <xdr:from>
      <xdr:col>3</xdr:col>
      <xdr:colOff>250521</xdr:colOff>
      <xdr:row>177</xdr:row>
      <xdr:rowOff>18231</xdr:rowOff>
    </xdr:from>
    <xdr:to>
      <xdr:col>6</xdr:col>
      <xdr:colOff>56847</xdr:colOff>
      <xdr:row>183</xdr:row>
      <xdr:rowOff>160008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E221F9B-5180-479F-A081-65C64020B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972"/>
        <a:stretch/>
      </xdr:blipFill>
      <xdr:spPr>
        <a:xfrm>
          <a:off x="2841321" y="36194181"/>
          <a:ext cx="2235201" cy="1399077"/>
        </a:xfrm>
        <a:prstGeom prst="rect">
          <a:avLst/>
        </a:prstGeom>
      </xdr:spPr>
    </xdr:pic>
    <xdr:clientData/>
  </xdr:twoCellAnchor>
  <xdr:twoCellAnchor editAs="oneCell">
    <xdr:from>
      <xdr:col>6</xdr:col>
      <xdr:colOff>86635</xdr:colOff>
      <xdr:row>170</xdr:row>
      <xdr:rowOff>192464</xdr:rowOff>
    </xdr:from>
    <xdr:to>
      <xdr:col>8</xdr:col>
      <xdr:colOff>249918</xdr:colOff>
      <xdr:row>176</xdr:row>
      <xdr:rowOff>197464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6467715-61B1-4C43-87E9-3F46ED87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6310" y="35225414"/>
          <a:ext cx="1896833" cy="1265475"/>
        </a:xfrm>
        <a:prstGeom prst="rect">
          <a:avLst/>
        </a:prstGeom>
      </xdr:spPr>
    </xdr:pic>
    <xdr:clientData/>
  </xdr:twoCellAnchor>
  <xdr:twoCellAnchor editAs="oneCell">
    <xdr:from>
      <xdr:col>1</xdr:col>
      <xdr:colOff>2267</xdr:colOff>
      <xdr:row>152</xdr:row>
      <xdr:rowOff>20864</xdr:rowOff>
    </xdr:from>
    <xdr:to>
      <xdr:col>3</xdr:col>
      <xdr:colOff>11490</xdr:colOff>
      <xdr:row>163</xdr:row>
      <xdr:rowOff>193372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F6528F2-6213-4573-9CA1-5A1609A9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692" y="29700764"/>
          <a:ext cx="1863423" cy="2477558"/>
        </a:xfrm>
        <a:prstGeom prst="rect">
          <a:avLst/>
        </a:prstGeom>
      </xdr:spPr>
    </xdr:pic>
    <xdr:clientData/>
  </xdr:twoCellAnchor>
  <xdr:twoCellAnchor editAs="oneCell">
    <xdr:from>
      <xdr:col>2</xdr:col>
      <xdr:colOff>22679</xdr:colOff>
      <xdr:row>194</xdr:row>
      <xdr:rowOff>117694</xdr:rowOff>
    </xdr:from>
    <xdr:to>
      <xdr:col>4</xdr:col>
      <xdr:colOff>106796</xdr:colOff>
      <xdr:row>203</xdr:row>
      <xdr:rowOff>77474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F663D23-8EB7-4F47-9C9D-3FE9BFE7D3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986"/>
        <a:stretch/>
      </xdr:blipFill>
      <xdr:spPr>
        <a:xfrm>
          <a:off x="1654629" y="40068719"/>
          <a:ext cx="1633517" cy="1839380"/>
        </a:xfrm>
        <a:prstGeom prst="rect">
          <a:avLst/>
        </a:prstGeom>
      </xdr:spPr>
    </xdr:pic>
    <xdr:clientData/>
  </xdr:twoCellAnchor>
  <xdr:twoCellAnchor editAs="oneCell">
    <xdr:from>
      <xdr:col>4</xdr:col>
      <xdr:colOff>157167</xdr:colOff>
      <xdr:row>194</xdr:row>
      <xdr:rowOff>117075</xdr:rowOff>
    </xdr:from>
    <xdr:to>
      <xdr:col>6</xdr:col>
      <xdr:colOff>117322</xdr:colOff>
      <xdr:row>203</xdr:row>
      <xdr:rowOff>88047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5B3F647-639D-4A1F-B1AB-9AC90DEF1A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76" r="12136"/>
        <a:stretch/>
      </xdr:blipFill>
      <xdr:spPr>
        <a:xfrm>
          <a:off x="3341692" y="40064925"/>
          <a:ext cx="1795305" cy="1853747"/>
        </a:xfrm>
        <a:prstGeom prst="rect">
          <a:avLst/>
        </a:prstGeom>
      </xdr:spPr>
    </xdr:pic>
    <xdr:clientData/>
  </xdr:twoCellAnchor>
  <xdr:twoCellAnchor editAs="oneCell">
    <xdr:from>
      <xdr:col>6</xdr:col>
      <xdr:colOff>406400</xdr:colOff>
      <xdr:row>56</xdr:row>
      <xdr:rowOff>188655</xdr:rowOff>
    </xdr:from>
    <xdr:to>
      <xdr:col>8</xdr:col>
      <xdr:colOff>415925</xdr:colOff>
      <xdr:row>68</xdr:row>
      <xdr:rowOff>96380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C2083F7-45F4-4DCC-9EE6-2527483EE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6075" y="11771055"/>
          <a:ext cx="1743075" cy="23270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199</xdr:row>
      <xdr:rowOff>123825</xdr:rowOff>
    </xdr:from>
    <xdr:to>
      <xdr:col>16</xdr:col>
      <xdr:colOff>459013</xdr:colOff>
      <xdr:row>205</xdr:row>
      <xdr:rowOff>105389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5E790E-241A-4B5E-ADC6-D18C53490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41538525"/>
          <a:ext cx="1935388" cy="1238864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151</xdr:row>
      <xdr:rowOff>208945</xdr:rowOff>
    </xdr:from>
    <xdr:to>
      <xdr:col>7</xdr:col>
      <xdr:colOff>37799</xdr:colOff>
      <xdr:row>163</xdr:row>
      <xdr:rowOff>183092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72EE3DC-DA27-4BF5-BF4D-8A593BD40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836" y="29679295"/>
          <a:ext cx="3360663" cy="2485572"/>
        </a:xfrm>
        <a:prstGeom prst="rect">
          <a:avLst/>
        </a:prstGeom>
      </xdr:spPr>
    </xdr:pic>
    <xdr:clientData/>
  </xdr:twoCellAnchor>
  <xdr:twoCellAnchor editAs="oneCell">
    <xdr:from>
      <xdr:col>1</xdr:col>
      <xdr:colOff>30238</xdr:colOff>
      <xdr:row>171</xdr:row>
      <xdr:rowOff>37798</xdr:rowOff>
    </xdr:from>
    <xdr:to>
      <xdr:col>1</xdr:col>
      <xdr:colOff>783487</xdr:colOff>
      <xdr:row>174</xdr:row>
      <xdr:rowOff>153701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F583DB8-8B30-4DD4-B3E3-3245EB656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488" y="34956448"/>
          <a:ext cx="756424" cy="744553"/>
        </a:xfrm>
        <a:prstGeom prst="rect">
          <a:avLst/>
        </a:prstGeom>
      </xdr:spPr>
    </xdr:pic>
    <xdr:clientData/>
  </xdr:twoCellAnchor>
  <xdr:twoCellAnchor editAs="oneCell">
    <xdr:from>
      <xdr:col>1</xdr:col>
      <xdr:colOff>15121</xdr:colOff>
      <xdr:row>135</xdr:row>
      <xdr:rowOff>22676</xdr:rowOff>
    </xdr:from>
    <xdr:to>
      <xdr:col>1</xdr:col>
      <xdr:colOff>771545</xdr:colOff>
      <xdr:row>138</xdr:row>
      <xdr:rowOff>141754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1CA8633-F9EF-429E-A4D7-D87C6FCBA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371" y="27610251"/>
          <a:ext cx="759599" cy="744553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857250</xdr:colOff>
      <xdr:row>202</xdr:row>
      <xdr:rowOff>95250</xdr:rowOff>
    </xdr:from>
    <xdr:to>
      <xdr:col>18</xdr:col>
      <xdr:colOff>124599</xdr:colOff>
      <xdr:row>205</xdr:row>
      <xdr:rowOff>207978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2E2C0F6-7ACC-41EB-A6FC-F65276CEC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9525" y="42138600"/>
          <a:ext cx="753249" cy="741378"/>
        </a:xfrm>
        <a:prstGeom prst="rect">
          <a:avLst/>
        </a:prstGeom>
      </xdr:spPr>
    </xdr:pic>
    <xdr:clientData/>
  </xdr:twoCellAnchor>
  <xdr:twoCellAnchor editAs="oneCell">
    <xdr:from>
      <xdr:col>11</xdr:col>
      <xdr:colOff>370414</xdr:colOff>
      <xdr:row>18</xdr:row>
      <xdr:rowOff>22677</xdr:rowOff>
    </xdr:from>
    <xdr:to>
      <xdr:col>12</xdr:col>
      <xdr:colOff>254144</xdr:colOff>
      <xdr:row>21</xdr:row>
      <xdr:rowOff>201228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F9685BA-E616-4B40-A6ED-D5B8A53CC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289" y="3416752"/>
          <a:ext cx="814005" cy="804026"/>
        </a:xfrm>
        <a:prstGeom prst="rect">
          <a:avLst/>
        </a:prstGeom>
      </xdr:spPr>
    </xdr:pic>
    <xdr:clientData/>
  </xdr:twoCellAnchor>
  <xdr:twoCellAnchor editAs="oneCell">
    <xdr:from>
      <xdr:col>0</xdr:col>
      <xdr:colOff>369700</xdr:colOff>
      <xdr:row>13</xdr:row>
      <xdr:rowOff>151341</xdr:rowOff>
    </xdr:from>
    <xdr:to>
      <xdr:col>1</xdr:col>
      <xdr:colOff>380847</xdr:colOff>
      <xdr:row>17</xdr:row>
      <xdr:rowOff>44451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6019445-9D07-489D-830D-6DF862DDB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00" y="2704041"/>
          <a:ext cx="744572" cy="73131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59</xdr:row>
      <xdr:rowOff>0</xdr:rowOff>
    </xdr:from>
    <xdr:to>
      <xdr:col>1</xdr:col>
      <xdr:colOff>772299</xdr:colOff>
      <xdr:row>62</xdr:row>
      <xdr:rowOff>115903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76DE771-F8CE-4602-B2C4-9EB18A172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00" y="11906250"/>
          <a:ext cx="756424" cy="744553"/>
        </a:xfrm>
        <a:prstGeom prst="rect">
          <a:avLst/>
        </a:prstGeom>
      </xdr:spPr>
    </xdr:pic>
    <xdr:clientData/>
  </xdr:twoCellAnchor>
  <xdr:twoCellAnchor editAs="oneCell">
    <xdr:from>
      <xdr:col>16</xdr:col>
      <xdr:colOff>82667</xdr:colOff>
      <xdr:row>136</xdr:row>
      <xdr:rowOff>19050</xdr:rowOff>
    </xdr:from>
    <xdr:to>
      <xdr:col>22</xdr:col>
      <xdr:colOff>169723</xdr:colOff>
      <xdr:row>164</xdr:row>
      <xdr:rowOff>57150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476C905-A079-49DE-8066-CB09B6A88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4942" y="27927300"/>
          <a:ext cx="4173281" cy="5905500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390524</xdr:colOff>
      <xdr:row>68</xdr:row>
      <xdr:rowOff>111126</xdr:rowOff>
    </xdr:from>
    <xdr:to>
      <xdr:col>8</xdr:col>
      <xdr:colOff>417017</xdr:colOff>
      <xdr:row>73</xdr:row>
      <xdr:rowOff>124943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B360D39-6D2A-49BF-8B98-E0C95F87C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199" y="13579476"/>
          <a:ext cx="1760043" cy="1058392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323851</xdr:colOff>
      <xdr:row>78</xdr:row>
      <xdr:rowOff>38100</xdr:rowOff>
    </xdr:from>
    <xdr:to>
      <xdr:col>8</xdr:col>
      <xdr:colOff>406400</xdr:colOff>
      <xdr:row>83</xdr:row>
      <xdr:rowOff>55070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FEC3393-BE16-4EE8-A5F5-8DA09F450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1" t="1784" r="36061" b="-1784"/>
        <a:stretch/>
      </xdr:blipFill>
      <xdr:spPr>
        <a:xfrm>
          <a:off x="5343526" y="16230600"/>
          <a:ext cx="1816099" cy="1064720"/>
        </a:xfrm>
        <a:prstGeom prst="rect">
          <a:avLst/>
        </a:prstGeom>
      </xdr:spPr>
    </xdr:pic>
    <xdr:clientData/>
  </xdr:twoCellAnchor>
  <xdr:twoCellAnchor editAs="oneCell">
    <xdr:from>
      <xdr:col>1</xdr:col>
      <xdr:colOff>883424</xdr:colOff>
      <xdr:row>78</xdr:row>
      <xdr:rowOff>34925</xdr:rowOff>
    </xdr:from>
    <xdr:to>
      <xdr:col>6</xdr:col>
      <xdr:colOff>292270</xdr:colOff>
      <xdr:row>83</xdr:row>
      <xdr:rowOff>59382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DD8B1C1-D5BA-4C61-B851-7C19A9498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849" y="16227425"/>
          <a:ext cx="3695096" cy="1072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333374</xdr:colOff>
      <xdr:row>195</xdr:row>
      <xdr:rowOff>142875</xdr:rowOff>
    </xdr:from>
    <xdr:to>
      <xdr:col>6</xdr:col>
      <xdr:colOff>304784</xdr:colOff>
      <xdr:row>198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CC494-F148-4755-A162-9758B0618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476749" y="40462200"/>
          <a:ext cx="847710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57150</xdr:rowOff>
    </xdr:from>
    <xdr:to>
      <xdr:col>2</xdr:col>
      <xdr:colOff>135162</xdr:colOff>
      <xdr:row>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C8A3C1-ED41-4DBE-BC7B-BD6450F2BB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6350" y="57150"/>
          <a:ext cx="1757587" cy="1016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48</xdr:row>
      <xdr:rowOff>0</xdr:rowOff>
    </xdr:from>
    <xdr:to>
      <xdr:col>20</xdr:col>
      <xdr:colOff>640574</xdr:colOff>
      <xdr:row>53</xdr:row>
      <xdr:rowOff>117007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011268-19FB-4777-A370-9ABD6E4C1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2075" y="9696450"/>
          <a:ext cx="1221599" cy="1021882"/>
        </a:xfrm>
        <a:prstGeom prst="rect">
          <a:avLst/>
        </a:prstGeom>
      </xdr:spPr>
    </xdr:pic>
    <xdr:clientData/>
  </xdr:twoCellAnchor>
  <xdr:twoCellAnchor editAs="oneCell">
    <xdr:from>
      <xdr:col>1</xdr:col>
      <xdr:colOff>2951</xdr:colOff>
      <xdr:row>105</xdr:row>
      <xdr:rowOff>89051</xdr:rowOff>
    </xdr:from>
    <xdr:to>
      <xdr:col>2</xdr:col>
      <xdr:colOff>674006</xdr:colOff>
      <xdr:row>110</xdr:row>
      <xdr:rowOff>159084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961D91-5DF1-4456-B0DC-EE559A90A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76" y="21402826"/>
          <a:ext cx="1566405" cy="978083"/>
        </a:xfrm>
        <a:prstGeom prst="rect">
          <a:avLst/>
        </a:prstGeom>
      </xdr:spPr>
    </xdr:pic>
    <xdr:clientData/>
  </xdr:twoCellAnchor>
  <xdr:twoCellAnchor editAs="oneCell">
    <xdr:from>
      <xdr:col>2</xdr:col>
      <xdr:colOff>699257</xdr:colOff>
      <xdr:row>105</xdr:row>
      <xdr:rowOff>79526</xdr:rowOff>
    </xdr:from>
    <xdr:to>
      <xdr:col>4</xdr:col>
      <xdr:colOff>733570</xdr:colOff>
      <xdr:row>110</xdr:row>
      <xdr:rowOff>172148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A1FE3B-5791-41DE-8B7E-E4D0BB0FD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857" y="21399651"/>
          <a:ext cx="1590063" cy="994322"/>
        </a:xfrm>
        <a:prstGeom prst="rect">
          <a:avLst/>
        </a:prstGeom>
      </xdr:spPr>
    </xdr:pic>
    <xdr:clientData/>
  </xdr:twoCellAnchor>
  <xdr:twoCellAnchor editAs="oneCell">
    <xdr:from>
      <xdr:col>6</xdr:col>
      <xdr:colOff>344730</xdr:colOff>
      <xdr:row>105</xdr:row>
      <xdr:rowOff>73177</xdr:rowOff>
    </xdr:from>
    <xdr:to>
      <xdr:col>8</xdr:col>
      <xdr:colOff>115209</xdr:colOff>
      <xdr:row>110</xdr:row>
      <xdr:rowOff>202777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D54AC2-10F7-4D25-ACF2-88337FF4AA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6" r="12233" b="1186"/>
        <a:stretch/>
      </xdr:blipFill>
      <xdr:spPr>
        <a:xfrm>
          <a:off x="5364405" y="21599677"/>
          <a:ext cx="1504029" cy="1059875"/>
        </a:xfrm>
        <a:prstGeom prst="rect">
          <a:avLst/>
        </a:prstGeom>
      </xdr:spPr>
    </xdr:pic>
    <xdr:clientData/>
  </xdr:twoCellAnchor>
  <xdr:twoCellAnchor editAs="oneCell">
    <xdr:from>
      <xdr:col>4</xdr:col>
      <xdr:colOff>759682</xdr:colOff>
      <xdr:row>105</xdr:row>
      <xdr:rowOff>76351</xdr:rowOff>
    </xdr:from>
    <xdr:to>
      <xdr:col>6</xdr:col>
      <xdr:colOff>316941</xdr:colOff>
      <xdr:row>110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B6C8B7-8972-46AA-8BFD-0E8F861B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032" y="21602851"/>
          <a:ext cx="1392409" cy="1047599"/>
        </a:xfrm>
        <a:prstGeom prst="rect">
          <a:avLst/>
        </a:prstGeom>
      </xdr:spPr>
    </xdr:pic>
    <xdr:clientData/>
  </xdr:twoCellAnchor>
  <xdr:twoCellAnchor editAs="oneCell">
    <xdr:from>
      <xdr:col>21</xdr:col>
      <xdr:colOff>154044</xdr:colOff>
      <xdr:row>128</xdr:row>
      <xdr:rowOff>0</xdr:rowOff>
    </xdr:from>
    <xdr:to>
      <xdr:col>23</xdr:col>
      <xdr:colOff>455132</xdr:colOff>
      <xdr:row>139</xdr:row>
      <xdr:rowOff>92345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D73C74-CFB3-4AA6-A4AA-74DFD6A2D9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58"/>
        <a:stretch/>
      </xdr:blipFill>
      <xdr:spPr>
        <a:xfrm>
          <a:off x="18022944" y="26231850"/>
          <a:ext cx="1520288" cy="208307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17386</xdr:colOff>
      <xdr:row>135</xdr:row>
      <xdr:rowOff>4164</xdr:rowOff>
    </xdr:from>
    <xdr:to>
      <xdr:col>8</xdr:col>
      <xdr:colOff>153911</xdr:colOff>
      <xdr:row>145</xdr:row>
      <xdr:rowOff>56394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0C89A7-5BF6-4543-ACFA-F446DC740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7061" y="27706039"/>
          <a:ext cx="1870075" cy="1858805"/>
        </a:xfrm>
        <a:prstGeom prst="rect">
          <a:avLst/>
        </a:prstGeom>
      </xdr:spPr>
    </xdr:pic>
    <xdr:clientData/>
  </xdr:twoCellAnchor>
  <xdr:twoCellAnchor editAs="oneCell">
    <xdr:from>
      <xdr:col>12</xdr:col>
      <xdr:colOff>2520950</xdr:colOff>
      <xdr:row>11</xdr:row>
      <xdr:rowOff>85725</xdr:rowOff>
    </xdr:from>
    <xdr:to>
      <xdr:col>13</xdr:col>
      <xdr:colOff>50269</xdr:colOff>
      <xdr:row>12</xdr:row>
      <xdr:rowOff>164400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3B911D7-52D0-4D8A-843B-F085FEF38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6275" y="2216150"/>
          <a:ext cx="259819" cy="2628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105550</xdr:colOff>
      <xdr:row>11</xdr:row>
      <xdr:rowOff>16482</xdr:rowOff>
    </xdr:from>
    <xdr:to>
      <xdr:col>11</xdr:col>
      <xdr:colOff>495300</xdr:colOff>
      <xdr:row>13</xdr:row>
      <xdr:rowOff>47713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410AE94-0AE7-4286-B824-F9DDCAEF3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1075" y="2150082"/>
          <a:ext cx="392925" cy="393181"/>
        </a:xfrm>
        <a:prstGeom prst="rect">
          <a:avLst/>
        </a:prstGeom>
      </xdr:spPr>
    </xdr:pic>
    <xdr:clientData/>
  </xdr:twoCellAnchor>
  <xdr:twoCellAnchor editAs="oneCell">
    <xdr:from>
      <xdr:col>11</xdr:col>
      <xdr:colOff>677825</xdr:colOff>
      <xdr:row>2</xdr:row>
      <xdr:rowOff>182525</xdr:rowOff>
    </xdr:from>
    <xdr:to>
      <xdr:col>11</xdr:col>
      <xdr:colOff>925433</xdr:colOff>
      <xdr:row>4</xdr:row>
      <xdr:rowOff>77050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7BF48E7-F985-4690-89B6-A40270501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3350" y="598450"/>
          <a:ext cx="250783" cy="259650"/>
        </a:xfrm>
        <a:prstGeom prst="rect">
          <a:avLst/>
        </a:prstGeom>
      </xdr:spPr>
    </xdr:pic>
    <xdr:clientData/>
  </xdr:twoCellAnchor>
  <xdr:twoCellAnchor editAs="oneCell">
    <xdr:from>
      <xdr:col>12</xdr:col>
      <xdr:colOff>227750</xdr:colOff>
      <xdr:row>3</xdr:row>
      <xdr:rowOff>37250</xdr:rowOff>
    </xdr:from>
    <xdr:to>
      <xdr:col>12</xdr:col>
      <xdr:colOff>487400</xdr:colOff>
      <xdr:row>4</xdr:row>
      <xdr:rowOff>122275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8552394-44BF-4F16-9FB5-42B2BADFC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9900" y="665900"/>
          <a:ext cx="259650" cy="266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1019100</xdr:colOff>
      <xdr:row>11</xdr:row>
      <xdr:rowOff>117400</xdr:rowOff>
    </xdr:from>
    <xdr:to>
      <xdr:col>12</xdr:col>
      <xdr:colOff>1278750</xdr:colOff>
      <xdr:row>13</xdr:row>
      <xdr:rowOff>11925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B7CB5FC-23C9-4C8D-BF94-B4644D238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425" y="2251000"/>
          <a:ext cx="256475" cy="256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140399</xdr:colOff>
      <xdr:row>7</xdr:row>
      <xdr:rowOff>104775</xdr:rowOff>
    </xdr:from>
    <xdr:to>
      <xdr:col>12</xdr:col>
      <xdr:colOff>892874</xdr:colOff>
      <xdr:row>11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03C1E15-0FB2-4F6A-8C77-D8530C8B6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724" y="1397000"/>
          <a:ext cx="749300" cy="7556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94</xdr:row>
      <xdr:rowOff>17425</xdr:rowOff>
    </xdr:from>
    <xdr:to>
      <xdr:col>1</xdr:col>
      <xdr:colOff>685800</xdr:colOff>
      <xdr:row>97</xdr:row>
      <xdr:rowOff>73025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87F9AA3-DB99-4C3A-BA49-B7D007EB9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1" y="19143625"/>
          <a:ext cx="676274" cy="684250"/>
        </a:xfrm>
        <a:prstGeom prst="rect">
          <a:avLst/>
        </a:prstGeom>
      </xdr:spPr>
    </xdr:pic>
    <xdr:clientData/>
  </xdr:twoCellAnchor>
  <xdr:twoCellAnchor editAs="oneCell">
    <xdr:from>
      <xdr:col>2</xdr:col>
      <xdr:colOff>48397</xdr:colOff>
      <xdr:row>68</xdr:row>
      <xdr:rowOff>126999</xdr:rowOff>
    </xdr:from>
    <xdr:to>
      <xdr:col>4</xdr:col>
      <xdr:colOff>311150</xdr:colOff>
      <xdr:row>73</xdr:row>
      <xdr:rowOff>83707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6AE6808-A21C-48B2-8DBA-CE89B00807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62"/>
        <a:stretch/>
      </xdr:blipFill>
      <xdr:spPr>
        <a:xfrm>
          <a:off x="1677172" y="13919199"/>
          <a:ext cx="1818503" cy="1001283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68</xdr:row>
      <xdr:rowOff>111125</xdr:rowOff>
    </xdr:from>
    <xdr:to>
      <xdr:col>6</xdr:col>
      <xdr:colOff>373917</xdr:colOff>
      <xdr:row>73</xdr:row>
      <xdr:rowOff>82550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75D4970-A9D0-4A47-9ABC-4F1DAB855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13903325"/>
          <a:ext cx="1866167" cy="102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524708</xdr:colOff>
      <xdr:row>167</xdr:row>
      <xdr:rowOff>0</xdr:rowOff>
    </xdr:from>
    <xdr:to>
      <xdr:col>18</xdr:col>
      <xdr:colOff>397204</xdr:colOff>
      <xdr:row>174</xdr:row>
      <xdr:rowOff>130250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6E661A0-51D7-4E25-B6AA-A40CE5468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3558" y="36163250"/>
          <a:ext cx="2091821" cy="1600275"/>
        </a:xfrm>
        <a:prstGeom prst="rect">
          <a:avLst/>
        </a:prstGeom>
      </xdr:spPr>
    </xdr:pic>
    <xdr:clientData/>
  </xdr:twoCellAnchor>
  <xdr:twoCellAnchor editAs="oneCell">
    <xdr:from>
      <xdr:col>18</xdr:col>
      <xdr:colOff>305709</xdr:colOff>
      <xdr:row>167</xdr:row>
      <xdr:rowOff>0</xdr:rowOff>
    </xdr:from>
    <xdr:to>
      <xdr:col>21</xdr:col>
      <xdr:colOff>199832</xdr:colOff>
      <xdr:row>174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5E76126-AC87-4777-85E3-B72B5D4D3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83884" y="36347400"/>
          <a:ext cx="1884848" cy="1619250"/>
        </a:xfrm>
        <a:prstGeom prst="rect">
          <a:avLst/>
        </a:prstGeom>
      </xdr:spPr>
    </xdr:pic>
    <xdr:clientData/>
  </xdr:twoCellAnchor>
  <xdr:twoCellAnchor editAs="oneCell">
    <xdr:from>
      <xdr:col>15</xdr:col>
      <xdr:colOff>555321</xdr:colOff>
      <xdr:row>167</xdr:row>
      <xdr:rowOff>0</xdr:rowOff>
    </xdr:from>
    <xdr:to>
      <xdr:col>18</xdr:col>
      <xdr:colOff>571197</xdr:colOff>
      <xdr:row>174</xdr:row>
      <xdr:rowOff>135427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1DE3DFF-899F-46C1-88AE-B98912F236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972"/>
        <a:stretch/>
      </xdr:blipFill>
      <xdr:spPr>
        <a:xfrm>
          <a:off x="14214171" y="35042475"/>
          <a:ext cx="2235201" cy="1599102"/>
        </a:xfrm>
        <a:prstGeom prst="rect">
          <a:avLst/>
        </a:prstGeom>
      </xdr:spPr>
    </xdr:pic>
    <xdr:clientData/>
  </xdr:twoCellAnchor>
  <xdr:twoCellAnchor editAs="oneCell">
    <xdr:from>
      <xdr:col>18</xdr:col>
      <xdr:colOff>600985</xdr:colOff>
      <xdr:row>167</xdr:row>
      <xdr:rowOff>0</xdr:rowOff>
    </xdr:from>
    <xdr:to>
      <xdr:col>21</xdr:col>
      <xdr:colOff>507093</xdr:colOff>
      <xdr:row>174</xdr:row>
      <xdr:rowOff>1825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13EFF08-150A-48EB-960A-D96A5C01B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9160" y="35042475"/>
          <a:ext cx="1896833" cy="1465500"/>
        </a:xfrm>
        <a:prstGeom prst="rect">
          <a:avLst/>
        </a:prstGeom>
      </xdr:spPr>
    </xdr:pic>
    <xdr:clientData/>
  </xdr:twoCellAnchor>
  <xdr:twoCellAnchor editAs="oneCell">
    <xdr:from>
      <xdr:col>1</xdr:col>
      <xdr:colOff>2267</xdr:colOff>
      <xdr:row>151</xdr:row>
      <xdr:rowOff>106590</xdr:rowOff>
    </xdr:from>
    <xdr:to>
      <xdr:col>3</xdr:col>
      <xdr:colOff>11490</xdr:colOff>
      <xdr:row>164</xdr:row>
      <xdr:rowOff>83873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EAB8D46-5DDE-4E26-B908-D15E35EB1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692" y="31158090"/>
          <a:ext cx="1863423" cy="2704608"/>
        </a:xfrm>
        <a:prstGeom prst="rect">
          <a:avLst/>
        </a:prstGeom>
      </xdr:spPr>
    </xdr:pic>
    <xdr:clientData/>
  </xdr:twoCellAnchor>
  <xdr:twoCellAnchor editAs="oneCell">
    <xdr:from>
      <xdr:col>6</xdr:col>
      <xdr:colOff>396875</xdr:colOff>
      <xdr:row>55</xdr:row>
      <xdr:rowOff>112455</xdr:rowOff>
    </xdr:from>
    <xdr:to>
      <xdr:col>8</xdr:col>
      <xdr:colOff>409575</xdr:colOff>
      <xdr:row>68</xdr:row>
      <xdr:rowOff>86855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5302E6B-8C10-4814-B730-986FCE597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6550" y="11275755"/>
          <a:ext cx="1746250" cy="2603300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167</xdr:row>
      <xdr:rowOff>0</xdr:rowOff>
    </xdr:from>
    <xdr:to>
      <xdr:col>16</xdr:col>
      <xdr:colOff>459013</xdr:colOff>
      <xdr:row>173</xdr:row>
      <xdr:rowOff>178414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9D8CDA2-812C-4316-B907-3B6B03A6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2725" y="41021000"/>
          <a:ext cx="1938563" cy="1242039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151</xdr:row>
      <xdr:rowOff>85120</xdr:rowOff>
    </xdr:from>
    <xdr:to>
      <xdr:col>7</xdr:col>
      <xdr:colOff>37799</xdr:colOff>
      <xdr:row>164</xdr:row>
      <xdr:rowOff>73025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52C2B49-54E8-4C61-BDC3-505A782C4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836" y="31136620"/>
          <a:ext cx="3360663" cy="2712055"/>
        </a:xfrm>
        <a:prstGeom prst="rect">
          <a:avLst/>
        </a:prstGeom>
      </xdr:spPr>
    </xdr:pic>
    <xdr:clientData/>
  </xdr:twoCellAnchor>
  <xdr:twoCellAnchor editAs="oneCell">
    <xdr:from>
      <xdr:col>14</xdr:col>
      <xdr:colOff>627138</xdr:colOff>
      <xdr:row>164</xdr:row>
      <xdr:rowOff>152400</xdr:rowOff>
    </xdr:from>
    <xdr:to>
      <xdr:col>15</xdr:col>
      <xdr:colOff>650137</xdr:colOff>
      <xdr:row>168</xdr:row>
      <xdr:rowOff>173053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D6B9DF6-D2A4-40B5-80DE-822151E08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2563" y="33928050"/>
          <a:ext cx="756424" cy="858853"/>
        </a:xfrm>
        <a:prstGeom prst="rect">
          <a:avLst/>
        </a:prstGeom>
      </xdr:spPr>
    </xdr:pic>
    <xdr:clientData/>
  </xdr:twoCellAnchor>
  <xdr:twoCellAnchor editAs="oneCell">
    <xdr:from>
      <xdr:col>1</xdr:col>
      <xdr:colOff>40521</xdr:colOff>
      <xdr:row>135</xdr:row>
      <xdr:rowOff>29027</xdr:rowOff>
    </xdr:from>
    <xdr:to>
      <xdr:col>1</xdr:col>
      <xdr:colOff>800120</xdr:colOff>
      <xdr:row>138</xdr:row>
      <xdr:rowOff>142876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71663E1-53E7-4DE2-9D72-C23281DD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946" y="27727727"/>
          <a:ext cx="759599" cy="739324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857250</xdr:colOff>
      <xdr:row>167</xdr:row>
      <xdr:rowOff>0</xdr:rowOff>
    </xdr:from>
    <xdr:to>
      <xdr:col>18</xdr:col>
      <xdr:colOff>124599</xdr:colOff>
      <xdr:row>171</xdr:row>
      <xdr:rowOff>17478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82E707D-88DA-499A-8740-E5D952B44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9525" y="41624250"/>
          <a:ext cx="753249" cy="741378"/>
        </a:xfrm>
        <a:prstGeom prst="rect">
          <a:avLst/>
        </a:prstGeom>
      </xdr:spPr>
    </xdr:pic>
    <xdr:clientData/>
  </xdr:twoCellAnchor>
  <xdr:twoCellAnchor editAs="oneCell">
    <xdr:from>
      <xdr:col>11</xdr:col>
      <xdr:colOff>370414</xdr:colOff>
      <xdr:row>18</xdr:row>
      <xdr:rowOff>22677</xdr:rowOff>
    </xdr:from>
    <xdr:to>
      <xdr:col>12</xdr:col>
      <xdr:colOff>254144</xdr:colOff>
      <xdr:row>22</xdr:row>
      <xdr:rowOff>105978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E32E1ED-8685-4123-B1CF-77BEB67AC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289" y="3416752"/>
          <a:ext cx="814005" cy="804026"/>
        </a:xfrm>
        <a:prstGeom prst="rect">
          <a:avLst/>
        </a:prstGeom>
      </xdr:spPr>
    </xdr:pic>
    <xdr:clientData/>
  </xdr:twoCellAnchor>
  <xdr:twoCellAnchor editAs="oneCell">
    <xdr:from>
      <xdr:col>0</xdr:col>
      <xdr:colOff>369700</xdr:colOff>
      <xdr:row>13</xdr:row>
      <xdr:rowOff>78315</xdr:rowOff>
    </xdr:from>
    <xdr:to>
      <xdr:col>1</xdr:col>
      <xdr:colOff>380847</xdr:colOff>
      <xdr:row>16</xdr:row>
      <xdr:rowOff>171450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A403044-5999-410F-A475-323D5F0CD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00" y="2631015"/>
          <a:ext cx="744572" cy="7217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59</xdr:row>
      <xdr:rowOff>19051</xdr:rowOff>
    </xdr:from>
    <xdr:to>
      <xdr:col>1</xdr:col>
      <xdr:colOff>781824</xdr:colOff>
      <xdr:row>62</xdr:row>
      <xdr:rowOff>133351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8BE77ED-2B60-4CE8-9168-FBE6D367E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1925301"/>
          <a:ext cx="753249" cy="74295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152517</xdr:colOff>
      <xdr:row>133</xdr:row>
      <xdr:rowOff>161925</xdr:rowOff>
    </xdr:from>
    <xdr:to>
      <xdr:col>22</xdr:col>
      <xdr:colOff>236398</xdr:colOff>
      <xdr:row>166</xdr:row>
      <xdr:rowOff>66675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F0E8E29-38EB-4100-9FEB-AAA73BE7C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4792" y="27441525"/>
          <a:ext cx="4170106" cy="6819900"/>
        </a:xfrm>
        <a:prstGeom prst="rect">
          <a:avLst/>
        </a:prstGeom>
      </xdr:spPr>
    </xdr:pic>
    <xdr:clientData/>
  </xdr:twoCellAnchor>
  <xdr:twoCellAnchor editAs="oneCell">
    <xdr:from>
      <xdr:col>6</xdr:col>
      <xdr:colOff>393699</xdr:colOff>
      <xdr:row>68</xdr:row>
      <xdr:rowOff>111127</xdr:rowOff>
    </xdr:from>
    <xdr:to>
      <xdr:col>8</xdr:col>
      <xdr:colOff>417017</xdr:colOff>
      <xdr:row>73</xdr:row>
      <xdr:rowOff>85238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2DA982E-FDD0-40A9-A73A-65711CF53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3374" y="13903327"/>
          <a:ext cx="1756868" cy="1025036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323851</xdr:colOff>
      <xdr:row>78</xdr:row>
      <xdr:rowOff>38100</xdr:rowOff>
    </xdr:from>
    <xdr:to>
      <xdr:col>8</xdr:col>
      <xdr:colOff>406400</xdr:colOff>
      <xdr:row>84</xdr:row>
      <xdr:rowOff>16970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4D37C28-9C58-43B7-ABD7-46A0450FC6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1" t="1784" r="36061" b="-1784"/>
        <a:stretch/>
      </xdr:blipFill>
      <xdr:spPr>
        <a:xfrm>
          <a:off x="5343526" y="15925800"/>
          <a:ext cx="1816099" cy="1064720"/>
        </a:xfrm>
        <a:prstGeom prst="rect">
          <a:avLst/>
        </a:prstGeom>
      </xdr:spPr>
    </xdr:pic>
    <xdr:clientData/>
  </xdr:twoCellAnchor>
  <xdr:twoCellAnchor editAs="oneCell">
    <xdr:from>
      <xdr:col>1</xdr:col>
      <xdr:colOff>886599</xdr:colOff>
      <xdr:row>78</xdr:row>
      <xdr:rowOff>34925</xdr:rowOff>
    </xdr:from>
    <xdr:to>
      <xdr:col>6</xdr:col>
      <xdr:colOff>295445</xdr:colOff>
      <xdr:row>84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BBE3A3D-9CA1-4F08-B14C-C52855F7F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024" y="16132175"/>
          <a:ext cx="3691921" cy="1222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AC86-3FEA-474E-A388-0225CBA97CA3}">
  <dimension ref="A1:T258"/>
  <sheetViews>
    <sheetView topLeftCell="A31" workbookViewId="0">
      <selection activeCell="C60" sqref="C60"/>
    </sheetView>
  </sheetViews>
  <sheetFormatPr defaultColWidth="8.7265625" defaultRowHeight="14" x14ac:dyDescent="0.3"/>
  <cols>
    <col min="1" max="1" width="10.453125" style="5" customWidth="1"/>
    <col min="2" max="2" width="12.81640625" style="5" customWidth="1"/>
    <col min="3" max="3" width="13.7265625" style="5" customWidth="1"/>
    <col min="4" max="4" width="8.453125" style="5" customWidth="1"/>
    <col min="5" max="5" width="13.7265625" style="5" customWidth="1"/>
    <col min="6" max="6" width="12.54296875" style="5" customWidth="1"/>
    <col min="7" max="7" width="13.7265625" style="5" customWidth="1"/>
    <col min="8" max="8" width="11" style="5" customWidth="1"/>
    <col min="9" max="9" width="6.1796875" style="5" customWidth="1"/>
    <col min="10" max="10" width="8.7265625" style="5"/>
    <col min="11" max="11" width="12.26953125" style="5" customWidth="1"/>
    <col min="12" max="12" width="13.36328125" style="6" customWidth="1"/>
    <col min="13" max="13" width="39.1796875" style="5" customWidth="1"/>
    <col min="14" max="14" width="8.7265625" style="5"/>
    <col min="15" max="16" width="10.453125" style="5" bestFit="1" customWidth="1"/>
    <col min="17" max="17" width="12.54296875" style="5" customWidth="1"/>
    <col min="18" max="19" width="8.7265625" style="5"/>
    <col min="20" max="20" width="9.90625" style="5" bestFit="1" customWidth="1"/>
    <col min="21" max="21" width="9.81640625" style="5" bestFit="1" customWidth="1"/>
    <col min="22" max="16384" width="8.7265625" style="5"/>
  </cols>
  <sheetData>
    <row r="1" spans="1:20" ht="16.5" customHeight="1" x14ac:dyDescent="0.35">
      <c r="A1" s="1"/>
      <c r="B1" s="1"/>
      <c r="C1" s="1"/>
      <c r="D1" s="2"/>
      <c r="E1" s="3"/>
      <c r="F1" s="3"/>
      <c r="G1" s="4"/>
      <c r="H1" s="4"/>
    </row>
    <row r="2" spans="1:20" ht="16.5" customHeight="1" x14ac:dyDescent="0.35">
      <c r="A2" s="2"/>
      <c r="B2" s="2"/>
      <c r="C2" s="2"/>
      <c r="D2" s="2"/>
      <c r="E2" s="3"/>
      <c r="F2" s="3"/>
      <c r="G2" s="4"/>
      <c r="H2" s="4"/>
    </row>
    <row r="3" spans="1:20" ht="16.5" customHeight="1" x14ac:dyDescent="0.35">
      <c r="A3" s="2"/>
      <c r="B3" s="2"/>
      <c r="C3" s="2"/>
      <c r="D3" s="2"/>
      <c r="E3" s="3"/>
      <c r="F3" s="3"/>
      <c r="I3" s="7" t="s">
        <v>0</v>
      </c>
    </row>
    <row r="4" spans="1:20" ht="16.5" customHeight="1" x14ac:dyDescent="0.35">
      <c r="A4" s="2"/>
      <c r="B4" s="2"/>
      <c r="C4" s="2"/>
      <c r="D4" s="2"/>
      <c r="E4" s="3"/>
      <c r="I4" s="8" t="s">
        <v>140</v>
      </c>
    </row>
    <row r="5" spans="1:20" ht="16.5" customHeight="1" x14ac:dyDescent="0.35">
      <c r="A5" s="2"/>
      <c r="B5" s="2"/>
      <c r="C5" s="2"/>
      <c r="D5" s="2"/>
      <c r="E5" s="3"/>
    </row>
    <row r="6" spans="1:20" ht="16.5" customHeight="1" x14ac:dyDescent="0.35">
      <c r="A6" s="9" t="s">
        <v>1</v>
      </c>
      <c r="B6" s="2"/>
      <c r="C6" s="2"/>
      <c r="D6" s="2"/>
      <c r="E6" s="3"/>
      <c r="F6" s="3"/>
    </row>
    <row r="7" spans="1:20" ht="3" customHeight="1" x14ac:dyDescent="0.35">
      <c r="A7" s="9"/>
      <c r="B7" s="2"/>
      <c r="C7" s="2"/>
      <c r="D7" s="2"/>
      <c r="E7" s="3"/>
      <c r="F7" s="3"/>
    </row>
    <row r="8" spans="1:20" ht="16.5" customHeight="1" x14ac:dyDescent="0.35">
      <c r="A8" s="10" t="s">
        <v>2</v>
      </c>
      <c r="B8" s="11"/>
      <c r="C8" s="11"/>
      <c r="D8" s="11"/>
      <c r="E8" s="11"/>
      <c r="F8" s="11"/>
      <c r="G8" s="11"/>
      <c r="H8" s="11"/>
      <c r="I8" s="12"/>
      <c r="J8" s="13"/>
    </row>
    <row r="9" spans="1:20" ht="16.5" customHeight="1" x14ac:dyDescent="0.3">
      <c r="A9" s="14" t="s">
        <v>3</v>
      </c>
      <c r="E9" s="15"/>
      <c r="F9" s="15"/>
      <c r="G9" s="16"/>
      <c r="H9" s="16"/>
      <c r="J9" s="13"/>
      <c r="N9" s="13"/>
    </row>
    <row r="10" spans="1:20" ht="16.5" customHeight="1" x14ac:dyDescent="0.45">
      <c r="A10" s="17" t="s">
        <v>141</v>
      </c>
      <c r="E10" s="15"/>
      <c r="F10" s="15"/>
      <c r="G10" s="16"/>
      <c r="H10" s="16"/>
      <c r="J10" s="13"/>
      <c r="M10" s="18"/>
      <c r="N10" s="13"/>
    </row>
    <row r="11" spans="1:20" ht="16.5" customHeight="1" x14ac:dyDescent="0.3">
      <c r="A11" s="151" t="s">
        <v>227</v>
      </c>
      <c r="B11" s="19"/>
      <c r="C11" s="19"/>
      <c r="D11" s="19"/>
      <c r="E11" s="20"/>
      <c r="F11" s="20"/>
      <c r="G11" s="149"/>
      <c r="H11" s="149"/>
      <c r="I11" s="150"/>
      <c r="J11" s="13"/>
      <c r="N11" s="13"/>
    </row>
    <row r="12" spans="1:20" ht="16.5" customHeight="1" x14ac:dyDescent="0.3">
      <c r="A12" s="14"/>
      <c r="E12" s="15"/>
      <c r="F12" s="15"/>
      <c r="G12" s="16"/>
      <c r="H12" s="16"/>
      <c r="J12" s="13"/>
      <c r="N12" s="13"/>
    </row>
    <row r="13" spans="1:20" ht="16.5" customHeight="1" x14ac:dyDescent="0.3">
      <c r="A13" s="14"/>
      <c r="E13" s="15"/>
      <c r="F13" s="15"/>
      <c r="G13" s="16"/>
      <c r="H13" s="16"/>
      <c r="J13" s="13"/>
      <c r="N13" s="13"/>
    </row>
    <row r="14" spans="1:20" ht="16.5" customHeight="1" x14ac:dyDescent="0.3">
      <c r="C14" s="21" t="s">
        <v>143</v>
      </c>
      <c r="E14" s="15"/>
      <c r="F14" s="15"/>
      <c r="G14" s="16"/>
      <c r="H14" s="16"/>
      <c r="J14" s="13"/>
    </row>
    <row r="15" spans="1:20" ht="16.5" customHeight="1" x14ac:dyDescent="0.35">
      <c r="B15" s="13"/>
      <c r="C15" s="21" t="s">
        <v>145</v>
      </c>
      <c r="E15" s="15"/>
      <c r="F15" s="15"/>
      <c r="G15" s="16"/>
      <c r="H15" s="16"/>
      <c r="J15" s="13"/>
      <c r="L15" s="5"/>
      <c r="M15" s="22"/>
      <c r="N15" s="22"/>
      <c r="O15" s="22"/>
      <c r="P15" s="22"/>
      <c r="Q15" s="22"/>
      <c r="R15" s="22"/>
      <c r="S15" s="22"/>
      <c r="T15" s="22"/>
    </row>
    <row r="16" spans="1:20" ht="16.5" customHeight="1" x14ac:dyDescent="0.3">
      <c r="A16" s="13"/>
      <c r="B16" s="13"/>
      <c r="C16" s="21" t="s">
        <v>220</v>
      </c>
      <c r="E16" s="15"/>
      <c r="F16" s="15"/>
      <c r="G16" s="16"/>
      <c r="H16" s="16"/>
      <c r="J16" s="13"/>
      <c r="N16" s="13"/>
      <c r="O16" s="23"/>
      <c r="Q16" s="23"/>
    </row>
    <row r="17" spans="1:20" ht="16.5" customHeight="1" x14ac:dyDescent="0.3">
      <c r="A17" s="13"/>
      <c r="B17" s="13"/>
      <c r="C17" s="21"/>
      <c r="D17" s="5" t="s">
        <v>219</v>
      </c>
      <c r="E17" s="15"/>
      <c r="F17" s="15"/>
      <c r="G17" s="16"/>
      <c r="H17" s="16"/>
      <c r="J17" s="13"/>
      <c r="N17" s="13"/>
      <c r="O17" s="23"/>
      <c r="Q17" s="23"/>
    </row>
    <row r="18" spans="1:20" ht="16.5" customHeight="1" x14ac:dyDescent="0.35">
      <c r="C18" s="21" t="s">
        <v>144</v>
      </c>
      <c r="E18" s="15"/>
      <c r="F18" s="15"/>
      <c r="G18" s="16"/>
      <c r="H18" s="16"/>
      <c r="J18" s="13"/>
      <c r="L18" s="5"/>
      <c r="M18"/>
      <c r="N18"/>
      <c r="O18"/>
      <c r="P18"/>
      <c r="Q18"/>
      <c r="R18"/>
      <c r="S18"/>
      <c r="T18"/>
    </row>
    <row r="19" spans="1:20" ht="16.5" customHeight="1" x14ac:dyDescent="0.35">
      <c r="A19" s="24" t="s">
        <v>4</v>
      </c>
      <c r="B19" s="25"/>
      <c r="C19" s="5" t="s">
        <v>218</v>
      </c>
      <c r="E19" s="15"/>
      <c r="F19" s="15"/>
      <c r="G19" s="16"/>
      <c r="H19" s="16"/>
      <c r="J19" s="13"/>
      <c r="L19" s="26"/>
      <c r="M19" s="27"/>
      <c r="N19" s="27"/>
      <c r="O19" s="27"/>
      <c r="P19" s="27"/>
      <c r="Q19" s="27"/>
      <c r="R19" s="27"/>
      <c r="S19" s="27"/>
      <c r="T19" s="27"/>
    </row>
    <row r="20" spans="1:20" ht="16.5" customHeight="1" x14ac:dyDescent="0.35">
      <c r="A20" s="131" t="s">
        <v>142</v>
      </c>
      <c r="B20" s="148"/>
      <c r="C20" s="21"/>
      <c r="D20" s="5" t="s">
        <v>216</v>
      </c>
      <c r="E20" s="15"/>
      <c r="F20" s="15"/>
      <c r="G20" s="16"/>
      <c r="H20" s="16"/>
      <c r="J20" s="13"/>
      <c r="L20" s="5"/>
      <c r="M20"/>
      <c r="N20"/>
      <c r="O20"/>
      <c r="P20"/>
      <c r="Q20"/>
      <c r="R20"/>
      <c r="S20"/>
      <c r="T20"/>
    </row>
    <row r="21" spans="1:20" ht="16.5" customHeight="1" x14ac:dyDescent="0.35">
      <c r="A21" s="146"/>
      <c r="B21" s="147"/>
      <c r="C21" s="21"/>
      <c r="D21" s="5" t="s">
        <v>5</v>
      </c>
      <c r="E21" s="15"/>
      <c r="F21" s="15"/>
      <c r="G21" s="16"/>
      <c r="J21" s="13"/>
      <c r="L21" s="5"/>
      <c r="M21"/>
      <c r="N21"/>
      <c r="O21"/>
      <c r="P21"/>
      <c r="Q21"/>
      <c r="R21"/>
      <c r="S21"/>
      <c r="T21"/>
    </row>
    <row r="22" spans="1:20" ht="16.5" customHeight="1" x14ac:dyDescent="0.35">
      <c r="A22" s="146"/>
      <c r="B22" s="147"/>
      <c r="C22" s="21"/>
      <c r="D22" s="5" t="s">
        <v>217</v>
      </c>
      <c r="E22" s="15"/>
      <c r="F22" s="15"/>
      <c r="G22" s="16"/>
      <c r="J22" s="13"/>
      <c r="L22" s="5"/>
      <c r="M22"/>
      <c r="N22"/>
      <c r="O22"/>
      <c r="P22"/>
      <c r="Q22"/>
      <c r="R22"/>
      <c r="S22"/>
      <c r="T22"/>
    </row>
    <row r="23" spans="1:20" ht="16.5" customHeight="1" x14ac:dyDescent="0.35">
      <c r="A23" s="28"/>
      <c r="B23" s="28"/>
      <c r="C23" s="21" t="s">
        <v>146</v>
      </c>
      <c r="E23" s="15"/>
      <c r="F23" s="15"/>
      <c r="G23" s="16"/>
      <c r="H23" s="16"/>
      <c r="J23" s="13"/>
      <c r="L23" s="5"/>
      <c r="M23"/>
      <c r="N23"/>
      <c r="O23"/>
      <c r="P23"/>
      <c r="Q23"/>
      <c r="R23"/>
      <c r="S23"/>
      <c r="T23"/>
    </row>
    <row r="24" spans="1:20" ht="16.5" customHeight="1" x14ac:dyDescent="0.35">
      <c r="A24" s="28"/>
      <c r="B24" s="28"/>
      <c r="C24" s="21" t="s">
        <v>6</v>
      </c>
      <c r="E24" s="15"/>
      <c r="F24" s="15"/>
      <c r="G24" s="16"/>
      <c r="H24" s="16"/>
      <c r="J24" s="13"/>
      <c r="L24" s="5"/>
      <c r="M24"/>
      <c r="N24"/>
      <c r="O24"/>
      <c r="P24"/>
      <c r="Q24"/>
      <c r="R24"/>
      <c r="S24"/>
      <c r="T24"/>
    </row>
    <row r="25" spans="1:20" ht="16.5" customHeight="1" x14ac:dyDescent="0.3">
      <c r="A25" s="13"/>
      <c r="B25" s="13"/>
      <c r="F25" s="15"/>
      <c r="G25" s="16"/>
      <c r="H25" s="16"/>
      <c r="J25" s="13"/>
      <c r="N25" s="13"/>
      <c r="O25" s="23"/>
      <c r="Q25" s="23"/>
    </row>
    <row r="26" spans="1:20" ht="16.5" customHeight="1" x14ac:dyDescent="0.35">
      <c r="A26" s="29" t="s">
        <v>147</v>
      </c>
      <c r="B26" s="22"/>
      <c r="C26" s="22"/>
      <c r="E26" s="15"/>
      <c r="F26" s="15"/>
      <c r="G26" s="16"/>
      <c r="H26" s="16"/>
      <c r="J26" s="13"/>
      <c r="N26" s="13"/>
      <c r="O26" s="23"/>
      <c r="Q26" s="23"/>
    </row>
    <row r="27" spans="1:20" ht="16.5" customHeight="1" x14ac:dyDescent="0.3">
      <c r="A27" s="13"/>
      <c r="B27" s="13"/>
      <c r="E27" s="15"/>
      <c r="F27" s="15"/>
      <c r="G27" s="16"/>
      <c r="H27" s="16"/>
      <c r="J27" s="13"/>
      <c r="N27" s="13"/>
      <c r="O27" s="13"/>
    </row>
    <row r="28" spans="1:20" ht="16.5" customHeight="1" x14ac:dyDescent="0.45">
      <c r="A28" s="30" t="s">
        <v>7</v>
      </c>
      <c r="J28" s="13"/>
      <c r="N28" s="13"/>
      <c r="O28" s="31" t="s">
        <v>8</v>
      </c>
    </row>
    <row r="29" spans="1:20" ht="16.5" customHeight="1" x14ac:dyDescent="0.3">
      <c r="A29" s="30" t="s">
        <v>223</v>
      </c>
      <c r="J29" s="13"/>
      <c r="N29" s="13"/>
      <c r="O29" s="13"/>
    </row>
    <row r="30" spans="1:20" ht="16.5" customHeight="1" x14ac:dyDescent="0.3">
      <c r="A30" s="32" t="s">
        <v>9</v>
      </c>
      <c r="J30" s="13"/>
      <c r="N30" s="13"/>
      <c r="O30" s="13"/>
    </row>
    <row r="31" spans="1:20" ht="16.5" customHeight="1" x14ac:dyDescent="0.3">
      <c r="J31" s="13"/>
      <c r="K31" s="33" t="s">
        <v>148</v>
      </c>
      <c r="L31" s="33"/>
      <c r="M31" s="33"/>
      <c r="N31" s="13"/>
      <c r="O31" s="13"/>
    </row>
    <row r="32" spans="1:20" ht="16.5" customHeight="1" x14ac:dyDescent="0.3">
      <c r="C32" s="34" t="s">
        <v>10</v>
      </c>
      <c r="D32" s="34"/>
      <c r="E32" s="34"/>
      <c r="F32" s="34"/>
      <c r="G32" s="34"/>
      <c r="J32" s="13"/>
      <c r="K32" s="6" t="s">
        <v>11</v>
      </c>
      <c r="L32" s="6">
        <v>5</v>
      </c>
      <c r="M32" s="5" t="s">
        <v>149</v>
      </c>
      <c r="N32" s="13"/>
      <c r="O32" s="13" t="s">
        <v>12</v>
      </c>
      <c r="P32" s="5">
        <v>10</v>
      </c>
      <c r="Q32" s="5">
        <v>6</v>
      </c>
      <c r="S32" s="5">
        <v>10</v>
      </c>
    </row>
    <row r="33" spans="1:20" ht="16.5" customHeight="1" x14ac:dyDescent="0.35">
      <c r="C33" s="35">
        <f>+L228</f>
        <v>28704.52</v>
      </c>
      <c r="D33" s="36" t="s">
        <v>13</v>
      </c>
      <c r="E33" s="36"/>
      <c r="F33" s="36"/>
      <c r="G33" s="37"/>
      <c r="J33" s="13"/>
      <c r="M33" s="5" t="s">
        <v>14</v>
      </c>
      <c r="N33" s="13"/>
      <c r="O33" s="13" t="s">
        <v>15</v>
      </c>
      <c r="P33" s="5">
        <v>5</v>
      </c>
      <c r="Q33" s="5">
        <v>5</v>
      </c>
      <c r="R33" s="38"/>
      <c r="S33" s="5">
        <v>6</v>
      </c>
    </row>
    <row r="34" spans="1:20" ht="16.5" customHeight="1" x14ac:dyDescent="0.35">
      <c r="B34" s="22"/>
      <c r="C34" s="35"/>
      <c r="D34" s="39" t="s">
        <v>151</v>
      </c>
      <c r="E34" s="39"/>
      <c r="F34" s="39"/>
      <c r="G34" s="40"/>
      <c r="H34" s="22"/>
      <c r="I34" s="22"/>
      <c r="J34" s="13"/>
      <c r="M34" s="5" t="s">
        <v>150</v>
      </c>
      <c r="N34" s="13"/>
      <c r="O34" s="13" t="s">
        <v>16</v>
      </c>
      <c r="P34" s="5">
        <v>3</v>
      </c>
      <c r="Q34" s="5">
        <v>3</v>
      </c>
      <c r="R34" s="38"/>
      <c r="S34" s="5">
        <v>3</v>
      </c>
    </row>
    <row r="35" spans="1:20" ht="16.5" customHeight="1" x14ac:dyDescent="0.35">
      <c r="A35" s="41"/>
      <c r="B35" s="42"/>
      <c r="C35" s="43"/>
      <c r="D35" s="42"/>
      <c r="E35" s="41"/>
      <c r="F35" s="41"/>
      <c r="G35" s="44"/>
      <c r="H35" s="44"/>
      <c r="I35" s="44"/>
      <c r="N35" s="13"/>
    </row>
    <row r="36" spans="1:20" ht="16.5" customHeight="1" x14ac:dyDescent="0.35">
      <c r="F36" s="45"/>
      <c r="G36" s="29"/>
      <c r="H36" s="2"/>
      <c r="I36" s="2"/>
      <c r="J36" s="13"/>
      <c r="K36" s="6"/>
      <c r="M36" s="2"/>
      <c r="P36" s="5">
        <f>SUM(P32:P34)</f>
        <v>18</v>
      </c>
      <c r="Q36" s="5">
        <f>SUM(Q32:Q34)</f>
        <v>14</v>
      </c>
      <c r="S36" s="5">
        <f>SUM(S32:S34)</f>
        <v>19</v>
      </c>
    </row>
    <row r="37" spans="1:20" ht="16.5" customHeight="1" x14ac:dyDescent="0.35">
      <c r="B37" s="46" t="s">
        <v>17</v>
      </c>
      <c r="F37" s="45"/>
      <c r="G37" s="47"/>
      <c r="H37" s="2"/>
      <c r="I37" s="2"/>
      <c r="J37" s="13"/>
      <c r="K37" s="6"/>
      <c r="M37" s="48"/>
      <c r="S37" s="49"/>
    </row>
    <row r="38" spans="1:20" ht="16.5" customHeight="1" x14ac:dyDescent="0.35">
      <c r="B38" s="50" t="s">
        <v>18</v>
      </c>
      <c r="J38" s="13"/>
      <c r="K38" s="6"/>
      <c r="M38" s="29"/>
    </row>
    <row r="39" spans="1:20" ht="16.5" customHeight="1" x14ac:dyDescent="0.35">
      <c r="B39" s="51"/>
      <c r="C39" s="52"/>
      <c r="D39" s="51"/>
      <c r="G39" s="2"/>
      <c r="H39" s="2"/>
      <c r="I39" s="2"/>
      <c r="J39" s="13"/>
      <c r="K39" s="6"/>
      <c r="M39" s="29"/>
    </row>
    <row r="40" spans="1:20" ht="16.5" customHeight="1" x14ac:dyDescent="0.35">
      <c r="C40" s="53" t="s">
        <v>19</v>
      </c>
      <c r="D40" s="54"/>
      <c r="E40" s="54"/>
      <c r="F40" s="55"/>
      <c r="G40" s="56"/>
      <c r="H40" s="2"/>
      <c r="I40" s="2"/>
      <c r="J40" s="13"/>
      <c r="K40" s="6"/>
      <c r="M40" s="29"/>
      <c r="N40" s="29"/>
      <c r="O40" s="13"/>
    </row>
    <row r="41" spans="1:20" ht="16.5" customHeight="1" x14ac:dyDescent="0.35">
      <c r="C41" s="57">
        <f>+L236</f>
        <v>28245.24768</v>
      </c>
      <c r="D41" s="154" t="s">
        <v>13</v>
      </c>
      <c r="E41" s="155"/>
      <c r="F41" s="155"/>
      <c r="G41" s="156"/>
      <c r="H41" s="2"/>
      <c r="I41" s="2"/>
      <c r="J41" s="13"/>
      <c r="K41" s="6"/>
      <c r="M41" s="29"/>
      <c r="P41" s="6"/>
    </row>
    <row r="42" spans="1:20" ht="16.5" customHeight="1" x14ac:dyDescent="0.35">
      <c r="B42" s="58"/>
      <c r="C42" s="59"/>
      <c r="D42" s="157" t="s">
        <v>151</v>
      </c>
      <c r="E42" s="152"/>
      <c r="F42" s="152"/>
      <c r="G42" s="153"/>
      <c r="H42" s="2"/>
      <c r="I42" s="2"/>
      <c r="J42" s="13"/>
      <c r="K42" s="6"/>
      <c r="M42" s="29"/>
      <c r="O42" s="23"/>
      <c r="P42" s="6"/>
    </row>
    <row r="43" spans="1:20" ht="16.5" customHeight="1" x14ac:dyDescent="0.3">
      <c r="H43" s="13"/>
      <c r="I43" s="13"/>
      <c r="O43" s="23"/>
      <c r="P43" s="6"/>
    </row>
    <row r="44" spans="1:20" ht="18" customHeight="1" x14ac:dyDescent="0.4">
      <c r="A44" s="60" t="s">
        <v>20</v>
      </c>
      <c r="B44" s="22"/>
      <c r="C44" s="22"/>
      <c r="D44" s="22"/>
      <c r="E44" s="22"/>
      <c r="F44" s="22"/>
      <c r="G44" s="22"/>
      <c r="H44" s="22"/>
      <c r="I44" s="22"/>
      <c r="J44" s="13"/>
      <c r="O44" s="23"/>
      <c r="P44" s="6"/>
    </row>
    <row r="45" spans="1:20" ht="16.5" customHeight="1" x14ac:dyDescent="0.3">
      <c r="D45" s="13"/>
      <c r="F45" s="13"/>
      <c r="G45" s="13"/>
      <c r="H45" s="13"/>
      <c r="I45" s="13"/>
    </row>
    <row r="46" spans="1:20" ht="16.5" customHeight="1" x14ac:dyDescent="0.35">
      <c r="A46" s="61" t="s">
        <v>21</v>
      </c>
      <c r="B46" s="62" t="s">
        <v>152</v>
      </c>
      <c r="C46" s="63"/>
      <c r="D46" s="63"/>
      <c r="E46" s="63"/>
      <c r="F46" s="63"/>
      <c r="G46" s="64" t="s">
        <v>22</v>
      </c>
      <c r="I46" s="22"/>
      <c r="J46" s="13"/>
      <c r="K46" s="65" t="s">
        <v>23</v>
      </c>
      <c r="L46" s="66" t="s">
        <v>24</v>
      </c>
      <c r="M46" s="67" t="s">
        <v>25</v>
      </c>
      <c r="P46" s="6"/>
      <c r="R46" s="38"/>
      <c r="T46" s="68"/>
    </row>
    <row r="47" spans="1:20" ht="16.5" customHeight="1" x14ac:dyDescent="0.35">
      <c r="A47" s="13"/>
      <c r="B47" s="69" t="s">
        <v>153</v>
      </c>
      <c r="C47" s="22"/>
      <c r="D47" s="22"/>
      <c r="E47" s="22"/>
      <c r="F47" s="22"/>
      <c r="G47" s="70" t="s">
        <v>158</v>
      </c>
      <c r="I47" s="22"/>
      <c r="J47" s="13"/>
      <c r="K47" s="73"/>
      <c r="L47" s="74">
        <v>500</v>
      </c>
      <c r="M47" s="5" t="s">
        <v>192</v>
      </c>
    </row>
    <row r="48" spans="1:20" ht="16.5" customHeight="1" x14ac:dyDescent="0.35">
      <c r="A48" s="13"/>
      <c r="B48" s="30" t="s">
        <v>154</v>
      </c>
      <c r="C48" s="22"/>
      <c r="D48" s="22"/>
      <c r="E48" s="22"/>
      <c r="F48" s="22"/>
      <c r="G48" s="70" t="s">
        <v>157</v>
      </c>
      <c r="H48" s="22"/>
      <c r="I48" s="22"/>
      <c r="J48" s="13"/>
      <c r="K48" s="73"/>
      <c r="L48" s="74"/>
      <c r="M48" s="29" t="s">
        <v>191</v>
      </c>
    </row>
    <row r="49" spans="1:16" ht="16.5" customHeight="1" x14ac:dyDescent="0.35">
      <c r="A49" s="13"/>
      <c r="D49" s="22"/>
      <c r="E49" s="22"/>
      <c r="F49" s="22"/>
      <c r="G49" s="75"/>
      <c r="H49" s="22"/>
      <c r="I49" s="22"/>
      <c r="J49" s="13"/>
      <c r="K49" s="71"/>
      <c r="L49" s="72"/>
      <c r="M49" s="76"/>
      <c r="N49" s="29"/>
      <c r="O49" s="13"/>
    </row>
    <row r="50" spans="1:16" ht="16.5" customHeight="1" x14ac:dyDescent="0.35">
      <c r="A50" s="13"/>
      <c r="B50" s="38" t="s">
        <v>155</v>
      </c>
      <c r="D50" s="22"/>
      <c r="E50" s="22"/>
      <c r="F50" s="22"/>
      <c r="H50" s="22"/>
      <c r="I50" s="22"/>
      <c r="J50" s="13"/>
      <c r="K50" s="71"/>
      <c r="L50" s="74"/>
      <c r="M50" s="29"/>
      <c r="N50" s="69"/>
      <c r="P50" s="6"/>
    </row>
    <row r="51" spans="1:16" ht="16.5" customHeight="1" x14ac:dyDescent="0.35">
      <c r="A51" s="13"/>
      <c r="B51" s="69" t="s">
        <v>161</v>
      </c>
      <c r="D51" s="22"/>
      <c r="E51" s="22"/>
      <c r="F51" s="22"/>
      <c r="H51" s="22"/>
      <c r="I51" s="22"/>
      <c r="J51" s="13"/>
      <c r="K51" s="71"/>
      <c r="L51" s="74"/>
      <c r="M51" s="29"/>
      <c r="P51" s="6"/>
    </row>
    <row r="52" spans="1:16" ht="16.5" customHeight="1" x14ac:dyDescent="0.35">
      <c r="A52" s="13"/>
      <c r="D52" s="22"/>
      <c r="E52" s="22"/>
      <c r="F52" s="22"/>
      <c r="G52" s="77"/>
      <c r="H52" s="22"/>
      <c r="I52" s="22"/>
      <c r="J52" s="13"/>
      <c r="K52" s="71"/>
      <c r="L52" s="74"/>
      <c r="M52" s="29"/>
      <c r="P52" s="6"/>
    </row>
    <row r="53" spans="1:16" ht="16.5" customHeight="1" x14ac:dyDescent="0.35">
      <c r="A53" s="13"/>
      <c r="B53" s="69" t="s">
        <v>156</v>
      </c>
      <c r="D53" s="22"/>
      <c r="E53" s="22"/>
      <c r="F53" s="22"/>
      <c r="G53" s="77"/>
      <c r="H53" s="22"/>
      <c r="I53" s="22"/>
      <c r="J53" s="13"/>
      <c r="K53" s="71"/>
      <c r="L53" s="74"/>
      <c r="M53" s="29"/>
      <c r="P53" s="6"/>
    </row>
    <row r="54" spans="1:16" ht="16.5" customHeight="1" x14ac:dyDescent="0.35">
      <c r="A54" s="88"/>
      <c r="B54" s="159" t="s">
        <v>162</v>
      </c>
      <c r="C54" s="41"/>
      <c r="D54" s="89"/>
      <c r="E54" s="89"/>
      <c r="F54" s="89"/>
      <c r="G54" s="158"/>
      <c r="H54" s="89"/>
      <c r="I54" s="89"/>
      <c r="J54" s="13"/>
      <c r="K54" s="71"/>
      <c r="L54" s="74"/>
      <c r="M54" s="29"/>
      <c r="P54" s="6"/>
    </row>
    <row r="55" spans="1:16" ht="16.5" customHeight="1" x14ac:dyDescent="0.35">
      <c r="A55" s="13"/>
      <c r="D55" s="22"/>
      <c r="E55" s="22"/>
      <c r="F55" s="22"/>
      <c r="G55" s="77"/>
      <c r="H55" s="22"/>
      <c r="I55" s="22"/>
      <c r="J55" s="13"/>
      <c r="K55" s="71"/>
      <c r="L55" s="74"/>
      <c r="M55" s="29"/>
      <c r="P55" s="6"/>
    </row>
    <row r="56" spans="1:16" ht="16.5" customHeight="1" x14ac:dyDescent="0.35">
      <c r="A56" s="13"/>
      <c r="B56" s="5" t="s">
        <v>225</v>
      </c>
      <c r="D56" s="22"/>
      <c r="E56" s="22"/>
      <c r="F56" s="22"/>
      <c r="G56" s="77"/>
      <c r="H56" s="22"/>
      <c r="I56" s="22"/>
      <c r="J56" s="13"/>
      <c r="K56" s="71"/>
      <c r="L56" s="74"/>
      <c r="M56" s="29"/>
      <c r="O56" s="5">
        <f>2000+500</f>
        <v>2500</v>
      </c>
      <c r="P56" s="6"/>
    </row>
    <row r="57" spans="1:16" ht="16.5" customHeight="1" x14ac:dyDescent="0.35">
      <c r="A57" s="13"/>
      <c r="B57" s="32" t="s">
        <v>160</v>
      </c>
      <c r="D57" s="22"/>
      <c r="E57" s="22"/>
      <c r="F57" s="22"/>
      <c r="G57" s="77"/>
      <c r="H57" s="22"/>
      <c r="I57" s="22"/>
      <c r="J57" s="13"/>
      <c r="K57" s="71"/>
      <c r="L57" s="74"/>
      <c r="M57" s="29"/>
      <c r="P57" s="6"/>
    </row>
    <row r="58" spans="1:16" ht="16.5" customHeight="1" x14ac:dyDescent="0.35">
      <c r="A58" s="13"/>
      <c r="B58" s="85" t="s">
        <v>204</v>
      </c>
      <c r="D58" s="22"/>
      <c r="E58" s="22"/>
      <c r="F58" s="22"/>
      <c r="G58" s="77"/>
      <c r="H58" s="22"/>
      <c r="I58" s="22"/>
      <c r="J58" s="13"/>
      <c r="K58" s="71"/>
      <c r="L58" s="74"/>
      <c r="M58" s="29"/>
      <c r="P58" s="6"/>
    </row>
    <row r="59" spans="1:16" ht="9" customHeight="1" x14ac:dyDescent="0.35">
      <c r="A59" s="13"/>
      <c r="D59" s="22"/>
      <c r="E59" s="22"/>
      <c r="F59" s="22"/>
      <c r="G59" s="77"/>
      <c r="H59" s="22"/>
      <c r="I59" s="22"/>
      <c r="J59" s="13"/>
      <c r="K59" s="71"/>
      <c r="L59" s="74"/>
      <c r="M59" s="29"/>
      <c r="P59" s="6"/>
    </row>
    <row r="60" spans="1:16" ht="16.5" customHeight="1" x14ac:dyDescent="0.35">
      <c r="A60" s="13"/>
      <c r="C60" s="5" t="s">
        <v>224</v>
      </c>
      <c r="D60" s="22"/>
      <c r="E60" s="22"/>
      <c r="F60" s="22"/>
      <c r="G60" s="77"/>
      <c r="H60" s="22"/>
      <c r="I60" s="22"/>
      <c r="J60" s="13"/>
      <c r="K60" s="71"/>
      <c r="L60" s="74"/>
      <c r="M60" s="29"/>
      <c r="P60" s="6"/>
    </row>
    <row r="61" spans="1:16" ht="16.5" customHeight="1" x14ac:dyDescent="0.35">
      <c r="A61" s="13"/>
      <c r="C61" s="80" t="s">
        <v>163</v>
      </c>
      <c r="D61" s="22"/>
      <c r="E61" s="22"/>
      <c r="F61" s="22"/>
      <c r="G61" s="77"/>
      <c r="H61" s="22"/>
      <c r="I61" s="22"/>
      <c r="J61" s="13"/>
      <c r="K61" s="71"/>
      <c r="L61" s="74"/>
      <c r="M61" s="29"/>
      <c r="P61" s="6"/>
    </row>
    <row r="62" spans="1:16" ht="16.5" customHeight="1" x14ac:dyDescent="0.35">
      <c r="A62" s="13"/>
      <c r="B62" s="80"/>
      <c r="C62" s="80" t="s">
        <v>99</v>
      </c>
      <c r="D62" s="22"/>
      <c r="E62" s="22"/>
      <c r="F62" s="22"/>
      <c r="G62" s="77"/>
      <c r="H62" s="22"/>
      <c r="I62" s="22"/>
      <c r="J62" s="13"/>
      <c r="K62" s="71"/>
      <c r="L62" s="74"/>
      <c r="M62" s="29"/>
      <c r="P62" s="6"/>
    </row>
    <row r="63" spans="1:16" ht="16.5" customHeight="1" x14ac:dyDescent="0.35">
      <c r="A63" s="13"/>
      <c r="B63" s="80"/>
      <c r="C63" s="80" t="s">
        <v>100</v>
      </c>
      <c r="D63" s="22"/>
      <c r="E63" s="22"/>
      <c r="F63" s="22"/>
      <c r="G63" s="77"/>
      <c r="H63" s="22"/>
      <c r="I63" s="22"/>
      <c r="J63" s="13"/>
      <c r="K63" s="71"/>
      <c r="L63" s="74"/>
      <c r="M63" s="29"/>
      <c r="P63" s="6"/>
    </row>
    <row r="64" spans="1:16" ht="16.5" customHeight="1" x14ac:dyDescent="0.35">
      <c r="A64" s="13"/>
      <c r="B64" s="80"/>
      <c r="C64" s="80" t="s">
        <v>101</v>
      </c>
      <c r="D64" s="22"/>
      <c r="E64" s="22"/>
      <c r="F64" s="22"/>
      <c r="G64" s="77"/>
      <c r="H64" s="22"/>
      <c r="I64" s="22"/>
      <c r="J64" s="13"/>
      <c r="K64" s="71"/>
      <c r="L64" s="74"/>
      <c r="M64" s="29"/>
      <c r="P64" s="6"/>
    </row>
    <row r="65" spans="1:16" ht="16.5" customHeight="1" x14ac:dyDescent="0.35">
      <c r="A65" s="13"/>
      <c r="B65" s="80"/>
      <c r="C65" s="80" t="s">
        <v>37</v>
      </c>
      <c r="D65" s="22"/>
      <c r="E65" s="22"/>
      <c r="F65" s="22"/>
      <c r="G65" s="77"/>
      <c r="H65" s="22"/>
      <c r="I65" s="22"/>
      <c r="J65" s="13"/>
      <c r="K65" s="71"/>
      <c r="L65" s="74"/>
      <c r="M65" s="29"/>
      <c r="P65" s="6"/>
    </row>
    <row r="66" spans="1:16" ht="16.5" customHeight="1" x14ac:dyDescent="0.35">
      <c r="A66" s="13"/>
      <c r="B66" s="80"/>
      <c r="C66" s="80" t="s">
        <v>193</v>
      </c>
      <c r="D66" s="22"/>
      <c r="E66" s="22"/>
      <c r="F66" s="22"/>
      <c r="G66" s="77"/>
      <c r="H66" s="22"/>
      <c r="I66" s="22"/>
      <c r="J66" s="13"/>
      <c r="K66" s="71"/>
      <c r="L66" s="74"/>
      <c r="M66" s="29"/>
      <c r="P66" s="6"/>
    </row>
    <row r="67" spans="1:16" ht="16.5" customHeight="1" x14ac:dyDescent="0.35">
      <c r="A67" s="13"/>
      <c r="B67" s="80"/>
      <c r="C67" s="80" t="s">
        <v>186</v>
      </c>
      <c r="D67" s="22"/>
      <c r="E67" s="22"/>
      <c r="F67" s="22"/>
      <c r="G67" s="77"/>
      <c r="H67" s="22"/>
      <c r="I67" s="22"/>
      <c r="J67" s="13"/>
      <c r="K67" s="71"/>
      <c r="L67" s="74"/>
      <c r="M67" s="29"/>
      <c r="P67" s="6"/>
    </row>
    <row r="68" spans="1:16" ht="16.5" customHeight="1" x14ac:dyDescent="0.35">
      <c r="A68" s="13"/>
      <c r="C68" s="5" t="s">
        <v>187</v>
      </c>
      <c r="D68" s="22"/>
      <c r="E68" s="22"/>
      <c r="F68" s="22"/>
      <c r="G68" s="77"/>
      <c r="H68" s="22"/>
      <c r="I68" s="22"/>
      <c r="J68" s="13"/>
      <c r="K68" s="71"/>
      <c r="L68" s="74"/>
      <c r="M68" s="29"/>
      <c r="P68" s="6"/>
    </row>
    <row r="69" spans="1:16" ht="16.5" customHeight="1" x14ac:dyDescent="0.3">
      <c r="H69" s="78"/>
      <c r="J69" s="13"/>
      <c r="K69" s="73"/>
      <c r="L69" s="86"/>
      <c r="M69" s="29"/>
    </row>
    <row r="70" spans="1:16" ht="16.5" customHeight="1" x14ac:dyDescent="0.3">
      <c r="H70" s="78"/>
      <c r="J70" s="13"/>
      <c r="K70" s="73"/>
      <c r="L70" s="86"/>
      <c r="M70" s="29"/>
    </row>
    <row r="71" spans="1:16" ht="16.5" customHeight="1" x14ac:dyDescent="0.3">
      <c r="H71" s="78"/>
      <c r="J71" s="13"/>
      <c r="K71" s="73"/>
      <c r="L71" s="86"/>
      <c r="O71" s="84"/>
    </row>
    <row r="72" spans="1:16" ht="16.5" customHeight="1" x14ac:dyDescent="0.35">
      <c r="A72" s="13"/>
      <c r="H72" s="22"/>
      <c r="I72" s="22"/>
      <c r="J72" s="13"/>
      <c r="K72" s="71"/>
      <c r="L72" s="72"/>
      <c r="M72" s="76"/>
      <c r="N72" s="29"/>
      <c r="O72" s="13"/>
    </row>
    <row r="73" spans="1:16" ht="16.5" customHeight="1" x14ac:dyDescent="0.35">
      <c r="A73" s="13"/>
      <c r="F73" s="80"/>
      <c r="H73" s="22"/>
      <c r="I73" s="22"/>
      <c r="J73" s="13"/>
      <c r="K73" s="71"/>
      <c r="L73" s="93">
        <f>SUM(L47:L72)</f>
        <v>500</v>
      </c>
      <c r="M73" s="94" t="s">
        <v>51</v>
      </c>
      <c r="N73" s="29"/>
      <c r="O73" s="13"/>
    </row>
    <row r="74" spans="1:16" s="133" customFormat="1" ht="16.5" customHeight="1" x14ac:dyDescent="0.35">
      <c r="A74" s="132"/>
      <c r="C74" s="134"/>
      <c r="F74" s="134"/>
      <c r="H74" s="135"/>
      <c r="I74" s="135"/>
      <c r="J74" s="132"/>
      <c r="L74" s="136"/>
      <c r="M74" s="137"/>
      <c r="N74" s="138"/>
      <c r="O74" s="132"/>
    </row>
    <row r="75" spans="1:16" s="133" customFormat="1" ht="16.5" customHeight="1" x14ac:dyDescent="0.35">
      <c r="A75" s="132"/>
      <c r="C75" s="5" t="s">
        <v>159</v>
      </c>
      <c r="D75" s="5"/>
      <c r="E75" s="5"/>
      <c r="F75" s="134"/>
      <c r="H75" s="135"/>
      <c r="I75" s="135"/>
      <c r="J75" s="132"/>
      <c r="L75" s="136"/>
      <c r="M75" s="137"/>
      <c r="N75" s="138"/>
      <c r="O75" s="132"/>
    </row>
    <row r="76" spans="1:16" s="133" customFormat="1" ht="16.5" customHeight="1" x14ac:dyDescent="0.35">
      <c r="A76" s="132"/>
      <c r="C76" s="80" t="s">
        <v>42</v>
      </c>
      <c r="D76" s="5"/>
      <c r="E76" s="80" t="s">
        <v>43</v>
      </c>
      <c r="F76" s="134"/>
      <c r="H76" s="135"/>
      <c r="I76" s="135"/>
      <c r="J76" s="132"/>
      <c r="L76" s="136"/>
      <c r="M76" s="137"/>
      <c r="N76" s="138"/>
      <c r="O76" s="132"/>
    </row>
    <row r="77" spans="1:16" s="133" customFormat="1" ht="16.5" customHeight="1" x14ac:dyDescent="0.35">
      <c r="A77" s="132"/>
      <c r="C77" s="80" t="s">
        <v>44</v>
      </c>
      <c r="D77" s="5"/>
      <c r="E77" s="80" t="s">
        <v>45</v>
      </c>
      <c r="F77" s="134"/>
      <c r="H77" s="135"/>
      <c r="I77" s="135"/>
      <c r="J77" s="132"/>
      <c r="L77" s="136"/>
      <c r="M77" s="137"/>
      <c r="N77" s="138"/>
      <c r="O77" s="132"/>
    </row>
    <row r="78" spans="1:16" s="133" customFormat="1" ht="16.5" customHeight="1" x14ac:dyDescent="0.35">
      <c r="A78" s="132"/>
      <c r="C78" s="80" t="s">
        <v>46</v>
      </c>
      <c r="D78" s="5"/>
      <c r="E78" s="80" t="s">
        <v>47</v>
      </c>
      <c r="F78" s="134"/>
      <c r="H78" s="135"/>
      <c r="I78" s="135"/>
      <c r="J78" s="132"/>
      <c r="L78" s="136"/>
      <c r="M78" s="137"/>
      <c r="N78" s="138"/>
      <c r="O78" s="132"/>
    </row>
    <row r="79" spans="1:16" s="133" customFormat="1" ht="16.5" customHeight="1" x14ac:dyDescent="0.35">
      <c r="A79" s="132"/>
      <c r="C79" s="134"/>
      <c r="F79" s="134"/>
      <c r="H79" s="135"/>
      <c r="I79" s="135"/>
      <c r="J79" s="132"/>
      <c r="L79" s="136"/>
      <c r="M79" s="137"/>
      <c r="N79" s="138"/>
      <c r="O79" s="132"/>
    </row>
    <row r="80" spans="1:16" s="133" customFormat="1" ht="16.5" customHeight="1" x14ac:dyDescent="0.35">
      <c r="A80" s="132"/>
      <c r="C80" s="134"/>
      <c r="F80" s="134"/>
      <c r="H80" s="135"/>
      <c r="I80" s="135"/>
      <c r="J80" s="132"/>
      <c r="L80" s="136"/>
      <c r="M80" s="137"/>
      <c r="N80" s="138"/>
      <c r="O80" s="132"/>
    </row>
    <row r="81" spans="1:15" s="133" customFormat="1" ht="16.5" customHeight="1" x14ac:dyDescent="0.35">
      <c r="A81" s="132"/>
      <c r="C81" s="134"/>
      <c r="F81" s="134"/>
      <c r="H81" s="135"/>
      <c r="I81" s="135"/>
      <c r="J81" s="132"/>
      <c r="L81" s="136"/>
      <c r="M81" s="137"/>
      <c r="N81" s="138"/>
      <c r="O81" s="132"/>
    </row>
    <row r="82" spans="1:15" s="133" customFormat="1" ht="16.5" customHeight="1" x14ac:dyDescent="0.35">
      <c r="A82" s="132"/>
      <c r="C82" s="134"/>
      <c r="F82" s="134"/>
      <c r="H82" s="135"/>
      <c r="I82" s="135"/>
      <c r="J82" s="132"/>
      <c r="L82" s="136"/>
      <c r="M82" s="137"/>
      <c r="N82" s="138"/>
      <c r="O82" s="132"/>
    </row>
    <row r="83" spans="1:15" s="133" customFormat="1" ht="16.5" customHeight="1" x14ac:dyDescent="0.35">
      <c r="A83" s="132"/>
      <c r="C83" s="134"/>
      <c r="F83" s="134"/>
      <c r="H83" s="135"/>
      <c r="I83" s="135"/>
      <c r="J83" s="132"/>
      <c r="L83" s="136"/>
      <c r="M83" s="137"/>
      <c r="N83" s="138"/>
      <c r="O83" s="132"/>
    </row>
    <row r="84" spans="1:15" s="133" customFormat="1" ht="16.5" customHeight="1" x14ac:dyDescent="0.35">
      <c r="A84" s="132"/>
      <c r="C84" s="134"/>
      <c r="F84" s="134"/>
      <c r="H84" s="135"/>
      <c r="I84" s="135"/>
      <c r="J84" s="132"/>
      <c r="L84" s="136"/>
      <c r="M84" s="137"/>
      <c r="N84" s="138"/>
      <c r="O84" s="132"/>
    </row>
    <row r="85" spans="1:15" s="133" customFormat="1" ht="16.5" customHeight="1" x14ac:dyDescent="0.35">
      <c r="A85" s="132"/>
      <c r="C85" s="134"/>
      <c r="F85" s="134"/>
      <c r="H85" s="135"/>
      <c r="I85" s="135"/>
      <c r="J85" s="132"/>
      <c r="L85" s="136"/>
      <c r="M85" s="137"/>
      <c r="N85" s="138"/>
      <c r="O85" s="132"/>
    </row>
    <row r="86" spans="1:15" ht="16.5" customHeight="1" x14ac:dyDescent="0.35">
      <c r="A86" s="61" t="s">
        <v>52</v>
      </c>
      <c r="B86" s="62" t="s">
        <v>164</v>
      </c>
      <c r="C86" s="63"/>
      <c r="D86" s="62"/>
      <c r="E86" s="62"/>
      <c r="F86" s="62"/>
      <c r="G86" s="64" t="s">
        <v>53</v>
      </c>
      <c r="H86" s="78"/>
      <c r="J86" s="13"/>
      <c r="K86" s="65" t="s">
        <v>23</v>
      </c>
      <c r="L86" s="66" t="s">
        <v>24</v>
      </c>
      <c r="M86" s="67" t="s">
        <v>25</v>
      </c>
    </row>
    <row r="87" spans="1:15" ht="16.5" customHeight="1" x14ac:dyDescent="0.35">
      <c r="A87" s="2"/>
      <c r="B87" s="5" t="s">
        <v>96</v>
      </c>
      <c r="C87" s="22"/>
      <c r="G87" s="70" t="s">
        <v>26</v>
      </c>
      <c r="H87" s="78"/>
      <c r="J87" s="13"/>
      <c r="K87" s="73">
        <v>199</v>
      </c>
      <c r="L87" s="74">
        <f>K87*3</f>
        <v>597</v>
      </c>
      <c r="M87" s="29" t="s">
        <v>167</v>
      </c>
    </row>
    <row r="88" spans="1:15" ht="16.5" customHeight="1" x14ac:dyDescent="0.35">
      <c r="A88" s="2"/>
      <c r="B88" s="5" t="s">
        <v>97</v>
      </c>
      <c r="C88" s="22"/>
      <c r="G88" s="70" t="s">
        <v>27</v>
      </c>
      <c r="H88" s="78"/>
      <c r="J88" s="13"/>
      <c r="K88" s="73">
        <v>199</v>
      </c>
      <c r="L88" s="74">
        <f>K88*2</f>
        <v>398</v>
      </c>
      <c r="M88" s="29" t="s">
        <v>56</v>
      </c>
    </row>
    <row r="89" spans="1:15" ht="16.5" customHeight="1" x14ac:dyDescent="0.35">
      <c r="A89" s="2"/>
      <c r="B89" s="5" t="s">
        <v>171</v>
      </c>
      <c r="C89" s="22"/>
      <c r="G89" s="139"/>
      <c r="H89" s="78"/>
      <c r="J89" s="13"/>
      <c r="K89" s="73">
        <v>199</v>
      </c>
      <c r="L89" s="74">
        <f>K89*1</f>
        <v>199</v>
      </c>
      <c r="M89" s="29" t="s">
        <v>169</v>
      </c>
    </row>
    <row r="90" spans="1:15" ht="16.5" customHeight="1" x14ac:dyDescent="0.35">
      <c r="A90" s="2"/>
      <c r="C90" s="22"/>
      <c r="H90" s="78"/>
      <c r="J90" s="13"/>
      <c r="K90" s="73">
        <f>K89/2</f>
        <v>99.5</v>
      </c>
      <c r="L90" s="74">
        <f>K90*1</f>
        <v>99.5</v>
      </c>
      <c r="M90" s="29" t="s">
        <v>170</v>
      </c>
    </row>
    <row r="91" spans="1:15" ht="16.5" customHeight="1" x14ac:dyDescent="0.35">
      <c r="A91" s="2"/>
      <c r="B91" s="69" t="s">
        <v>165</v>
      </c>
      <c r="C91" s="22"/>
      <c r="H91" s="78"/>
      <c r="J91" s="13"/>
      <c r="K91" s="79"/>
      <c r="L91" s="72"/>
      <c r="M91" s="29"/>
    </row>
    <row r="92" spans="1:15" s="133" customFormat="1" ht="16.5" customHeight="1" x14ac:dyDescent="0.35">
      <c r="A92" s="132"/>
      <c r="B92" s="5" t="s">
        <v>98</v>
      </c>
      <c r="C92" s="134"/>
      <c r="H92" s="135"/>
      <c r="I92" s="135"/>
      <c r="J92" s="132"/>
      <c r="K92" s="79"/>
      <c r="L92" s="72"/>
      <c r="M92" s="137"/>
      <c r="N92" s="138"/>
      <c r="O92" s="132"/>
    </row>
    <row r="93" spans="1:15" ht="16.5" customHeight="1" x14ac:dyDescent="0.35">
      <c r="A93" s="13"/>
      <c r="B93" s="32" t="s">
        <v>28</v>
      </c>
      <c r="D93" s="22"/>
      <c r="E93" s="22"/>
      <c r="F93" s="22"/>
      <c r="H93" s="22"/>
      <c r="I93" s="22"/>
      <c r="J93" s="13"/>
      <c r="K93" s="73">
        <f>L93/L32</f>
        <v>840</v>
      </c>
      <c r="L93" s="74">
        <f>2000+1500+500+100+100</f>
        <v>4200</v>
      </c>
      <c r="M93" s="29" t="s">
        <v>174</v>
      </c>
      <c r="N93" s="13"/>
      <c r="O93" s="13"/>
    </row>
    <row r="94" spans="1:15" ht="7.5" customHeight="1" x14ac:dyDescent="0.35">
      <c r="A94" s="13"/>
      <c r="B94" s="32"/>
      <c r="D94" s="22"/>
      <c r="E94" s="22"/>
      <c r="F94" s="22"/>
      <c r="G94" s="77"/>
      <c r="H94" s="22"/>
      <c r="I94" s="22"/>
      <c r="J94" s="13"/>
      <c r="K94" s="71"/>
      <c r="L94" s="72"/>
      <c r="N94" s="13"/>
      <c r="O94" s="13"/>
    </row>
    <row r="95" spans="1:15" ht="16.5" customHeight="1" x14ac:dyDescent="0.3">
      <c r="C95" s="80" t="s">
        <v>29</v>
      </c>
      <c r="G95" s="77"/>
      <c r="H95" s="78"/>
      <c r="J95" s="13"/>
      <c r="K95" s="79"/>
      <c r="L95" s="72"/>
      <c r="M95" s="29"/>
    </row>
    <row r="96" spans="1:15" ht="16.5" customHeight="1" x14ac:dyDescent="0.3">
      <c r="C96" s="81" t="s">
        <v>30</v>
      </c>
      <c r="G96" s="82"/>
      <c r="H96" s="78"/>
      <c r="J96" s="13"/>
      <c r="K96" s="73"/>
      <c r="L96" s="74"/>
      <c r="M96" s="29"/>
    </row>
    <row r="97" spans="3:17" ht="16.5" customHeight="1" x14ac:dyDescent="0.3">
      <c r="C97" s="80" t="s">
        <v>31</v>
      </c>
      <c r="G97" s="82" t="s">
        <v>32</v>
      </c>
      <c r="J97" s="13"/>
      <c r="K97" s="73">
        <v>850</v>
      </c>
      <c r="L97" s="74">
        <f>K97*3</f>
        <v>2550</v>
      </c>
      <c r="M97" s="29" t="s">
        <v>149</v>
      </c>
      <c r="O97" s="5">
        <v>775</v>
      </c>
      <c r="P97" s="5">
        <v>25</v>
      </c>
      <c r="Q97" s="5">
        <f>O97+P97</f>
        <v>800</v>
      </c>
    </row>
    <row r="98" spans="3:17" ht="12" customHeight="1" x14ac:dyDescent="0.3">
      <c r="C98" s="83" t="s">
        <v>168</v>
      </c>
      <c r="G98" s="77"/>
      <c r="J98" s="13"/>
      <c r="K98" s="73">
        <v>680</v>
      </c>
      <c r="L98" s="74">
        <f>K98*2</f>
        <v>1360</v>
      </c>
      <c r="M98" s="29" t="s">
        <v>14</v>
      </c>
      <c r="O98" s="84">
        <f>K97-(K97*0.2)</f>
        <v>680</v>
      </c>
    </row>
    <row r="99" spans="3:17" ht="12" customHeight="1" x14ac:dyDescent="0.3">
      <c r="C99" s="83" t="s">
        <v>33</v>
      </c>
      <c r="G99" s="77"/>
      <c r="J99" s="13"/>
      <c r="K99" s="73"/>
      <c r="L99" s="74"/>
      <c r="M99" s="29"/>
      <c r="O99" s="84"/>
    </row>
    <row r="100" spans="3:17" ht="16.5" customHeight="1" x14ac:dyDescent="0.3">
      <c r="C100" s="80" t="s">
        <v>34</v>
      </c>
      <c r="D100" s="80"/>
      <c r="J100" s="13"/>
      <c r="K100" s="73"/>
      <c r="L100" s="74"/>
    </row>
    <row r="101" spans="3:17" ht="16.5" customHeight="1" x14ac:dyDescent="0.3">
      <c r="C101" s="80" t="s">
        <v>35</v>
      </c>
      <c r="D101" s="85"/>
      <c r="J101" s="13"/>
      <c r="K101" s="73"/>
      <c r="L101" s="74"/>
      <c r="M101" s="29"/>
    </row>
    <row r="102" spans="3:17" ht="16.5" customHeight="1" x14ac:dyDescent="0.3">
      <c r="C102" s="80" t="s">
        <v>36</v>
      </c>
      <c r="J102" s="13"/>
      <c r="K102" s="73"/>
      <c r="L102" s="74"/>
      <c r="M102" s="29"/>
    </row>
    <row r="103" spans="3:17" ht="16.5" customHeight="1" x14ac:dyDescent="0.3">
      <c r="C103" s="81" t="s">
        <v>166</v>
      </c>
      <c r="J103" s="13"/>
      <c r="K103" s="73"/>
      <c r="L103" s="74"/>
      <c r="M103" s="29"/>
    </row>
    <row r="104" spans="3:17" ht="16.5" customHeight="1" x14ac:dyDescent="0.3">
      <c r="C104" s="81" t="s">
        <v>37</v>
      </c>
      <c r="J104" s="13"/>
      <c r="K104" s="73"/>
      <c r="L104" s="74"/>
      <c r="M104" s="29"/>
    </row>
    <row r="105" spans="3:17" ht="16.5" customHeight="1" x14ac:dyDescent="0.3">
      <c r="C105" s="81" t="s">
        <v>194</v>
      </c>
      <c r="J105" s="13"/>
      <c r="K105" s="73"/>
      <c r="L105" s="74"/>
      <c r="M105" s="29"/>
    </row>
    <row r="106" spans="3:17" ht="16.5" customHeight="1" x14ac:dyDescent="0.3">
      <c r="J106" s="13"/>
      <c r="K106" s="73"/>
      <c r="L106" s="74"/>
      <c r="M106" s="29"/>
    </row>
    <row r="107" spans="3:17" ht="16.5" customHeight="1" x14ac:dyDescent="0.3">
      <c r="H107" s="78"/>
      <c r="J107" s="13"/>
      <c r="K107" s="73">
        <v>250</v>
      </c>
      <c r="L107" s="86">
        <f>K107*5</f>
        <v>1250</v>
      </c>
      <c r="M107" s="29" t="s">
        <v>102</v>
      </c>
    </row>
    <row r="108" spans="3:17" ht="16.5" customHeight="1" x14ac:dyDescent="0.3">
      <c r="H108" s="78"/>
      <c r="J108" s="13"/>
      <c r="K108" s="73"/>
      <c r="L108" s="86"/>
      <c r="M108" s="87" t="s">
        <v>38</v>
      </c>
      <c r="N108" s="84">
        <f>L107*0.25</f>
        <v>312.5</v>
      </c>
    </row>
    <row r="109" spans="3:17" ht="16.5" customHeight="1" x14ac:dyDescent="0.3">
      <c r="H109" s="78"/>
      <c r="J109" s="13"/>
      <c r="K109" s="79"/>
      <c r="L109" s="72"/>
    </row>
    <row r="110" spans="3:17" ht="7.5" customHeight="1" x14ac:dyDescent="0.3">
      <c r="H110" s="78"/>
      <c r="J110" s="13"/>
      <c r="K110" s="79"/>
      <c r="L110" s="72"/>
    </row>
    <row r="111" spans="3:17" ht="16.5" customHeight="1" x14ac:dyDescent="0.3">
      <c r="H111" s="78"/>
      <c r="J111" s="13"/>
      <c r="K111" s="79"/>
      <c r="L111" s="72"/>
    </row>
    <row r="112" spans="3:17" ht="16.5" customHeight="1" x14ac:dyDescent="0.3">
      <c r="H112" s="78"/>
      <c r="J112" s="13"/>
      <c r="K112" s="79"/>
      <c r="L112" s="72"/>
    </row>
    <row r="113" spans="1:18" ht="16.5" customHeight="1" x14ac:dyDescent="0.3">
      <c r="B113" s="5" t="s">
        <v>39</v>
      </c>
      <c r="C113" s="80"/>
      <c r="H113" s="78"/>
      <c r="J113" s="13"/>
      <c r="K113" s="79"/>
      <c r="L113" s="72"/>
    </row>
    <row r="114" spans="1:18" ht="16.5" customHeight="1" x14ac:dyDescent="0.3">
      <c r="C114" s="80" t="s">
        <v>40</v>
      </c>
      <c r="H114" s="78"/>
      <c r="J114" s="13"/>
      <c r="K114" s="79"/>
      <c r="L114" s="72"/>
    </row>
    <row r="115" spans="1:18" ht="16.5" customHeight="1" x14ac:dyDescent="0.3">
      <c r="C115" s="80" t="s">
        <v>41</v>
      </c>
      <c r="H115" s="78"/>
      <c r="J115" s="13"/>
      <c r="K115" s="79"/>
      <c r="L115" s="72"/>
    </row>
    <row r="116" spans="1:18" ht="16.5" customHeight="1" x14ac:dyDescent="0.3">
      <c r="C116" s="80"/>
      <c r="J116" s="13"/>
      <c r="K116" s="71"/>
      <c r="L116" s="72"/>
      <c r="M116" s="76"/>
      <c r="N116" s="29"/>
      <c r="O116" s="13"/>
    </row>
    <row r="117" spans="1:18" ht="16.5" customHeight="1" x14ac:dyDescent="0.3">
      <c r="C117" s="80" t="s">
        <v>159</v>
      </c>
      <c r="J117" s="13"/>
      <c r="K117" s="71"/>
      <c r="L117" s="72"/>
      <c r="N117" s="29"/>
      <c r="O117" s="13"/>
    </row>
    <row r="118" spans="1:18" ht="16.5" customHeight="1" x14ac:dyDescent="0.3">
      <c r="C118" s="80" t="s">
        <v>103</v>
      </c>
      <c r="J118" s="13"/>
      <c r="K118" s="71"/>
      <c r="L118" s="72"/>
      <c r="N118" s="29"/>
      <c r="O118" s="13"/>
    </row>
    <row r="119" spans="1:18" ht="16.5" customHeight="1" x14ac:dyDescent="0.3">
      <c r="C119" s="80" t="s">
        <v>104</v>
      </c>
      <c r="J119" s="13"/>
      <c r="K119" s="73"/>
      <c r="L119" s="93">
        <f>SUM(L87:L118)</f>
        <v>10653.5</v>
      </c>
      <c r="M119" s="94" t="s">
        <v>87</v>
      </c>
      <c r="N119" s="29"/>
      <c r="O119" s="13"/>
    </row>
    <row r="120" spans="1:18" ht="16.5" customHeight="1" x14ac:dyDescent="0.3">
      <c r="C120" s="80" t="s">
        <v>105</v>
      </c>
      <c r="D120" s="32"/>
      <c r="J120" s="13"/>
      <c r="K120" s="6"/>
      <c r="L120" s="96"/>
      <c r="M120" s="29"/>
      <c r="O120" s="92"/>
      <c r="Q120" s="92"/>
      <c r="R120" s="95"/>
    </row>
    <row r="121" spans="1:18" ht="16.5" customHeight="1" x14ac:dyDescent="0.35">
      <c r="A121" s="13"/>
      <c r="H121" s="22"/>
      <c r="I121" s="22"/>
      <c r="J121" s="13"/>
      <c r="K121" s="6"/>
      <c r="L121" s="96"/>
      <c r="M121" s="29"/>
      <c r="O121" s="92"/>
      <c r="Q121" s="92"/>
      <c r="R121" s="95"/>
    </row>
    <row r="122" spans="1:18" ht="16.5" customHeight="1" x14ac:dyDescent="0.35">
      <c r="A122" s="13"/>
      <c r="B122" s="5" t="s">
        <v>48</v>
      </c>
      <c r="C122" s="80"/>
      <c r="H122" s="22"/>
      <c r="I122" s="22"/>
      <c r="J122" s="13"/>
      <c r="K122" s="6"/>
      <c r="L122" s="96"/>
      <c r="M122" s="29"/>
      <c r="O122" s="92"/>
      <c r="Q122" s="92"/>
      <c r="R122" s="95"/>
    </row>
    <row r="123" spans="1:18" ht="16.5" customHeight="1" x14ac:dyDescent="0.35">
      <c r="A123" s="13"/>
      <c r="C123" s="80" t="s">
        <v>173</v>
      </c>
      <c r="H123" s="22"/>
      <c r="I123" s="22"/>
      <c r="J123" s="13"/>
      <c r="K123" s="6"/>
      <c r="L123" s="96"/>
      <c r="M123" s="29"/>
      <c r="O123" s="92"/>
      <c r="Q123" s="92"/>
      <c r="R123" s="95"/>
    </row>
    <row r="124" spans="1:18" ht="16.5" customHeight="1" x14ac:dyDescent="0.35">
      <c r="A124" s="142"/>
      <c r="C124" s="80" t="s">
        <v>49</v>
      </c>
      <c r="D124" s="143"/>
      <c r="E124" s="143"/>
      <c r="F124" s="143"/>
      <c r="G124" s="143"/>
      <c r="H124" s="144"/>
      <c r="I124" s="144"/>
      <c r="J124" s="13"/>
      <c r="K124" s="6"/>
      <c r="L124" s="96"/>
      <c r="M124" s="29"/>
      <c r="O124" s="92"/>
      <c r="Q124" s="92"/>
      <c r="R124" s="95"/>
    </row>
    <row r="125" spans="1:18" ht="16.5" customHeight="1" x14ac:dyDescent="0.35">
      <c r="A125" s="142"/>
      <c r="B125" s="145"/>
      <c r="C125" s="145" t="s">
        <v>50</v>
      </c>
      <c r="D125" s="144"/>
      <c r="E125" s="144"/>
      <c r="F125" s="144"/>
      <c r="G125" s="143"/>
      <c r="H125" s="144"/>
      <c r="I125" s="144"/>
      <c r="J125" s="13"/>
      <c r="K125" s="6"/>
      <c r="L125" s="96"/>
      <c r="M125" s="29"/>
      <c r="O125" s="92"/>
      <c r="Q125" s="92"/>
      <c r="R125" s="95"/>
    </row>
    <row r="126" spans="1:18" ht="16.5" customHeight="1" x14ac:dyDescent="0.3">
      <c r="J126" s="13"/>
      <c r="K126" s="6"/>
      <c r="L126" s="96"/>
      <c r="M126" s="29"/>
      <c r="O126" s="92"/>
      <c r="Q126" s="92"/>
      <c r="R126" s="95"/>
    </row>
    <row r="127" spans="1:18" ht="16.5" customHeight="1" x14ac:dyDescent="0.3">
      <c r="J127" s="13"/>
      <c r="K127" s="6"/>
      <c r="L127" s="96"/>
      <c r="M127" s="29"/>
      <c r="O127" s="92"/>
      <c r="Q127" s="92"/>
      <c r="R127" s="95"/>
    </row>
    <row r="128" spans="1:18" ht="16.5" customHeight="1" x14ac:dyDescent="0.35">
      <c r="A128" s="61" t="s">
        <v>94</v>
      </c>
      <c r="B128" s="62" t="s">
        <v>172</v>
      </c>
      <c r="C128" s="63"/>
      <c r="D128" s="62"/>
      <c r="E128" s="62"/>
      <c r="F128" s="62"/>
      <c r="G128" s="64" t="s">
        <v>95</v>
      </c>
      <c r="H128" s="78"/>
      <c r="J128" s="13"/>
      <c r="K128" s="65" t="s">
        <v>23</v>
      </c>
      <c r="L128" s="66" t="s">
        <v>24</v>
      </c>
      <c r="M128" s="67" t="s">
        <v>25</v>
      </c>
    </row>
    <row r="129" spans="1:19" ht="16.5" customHeight="1" x14ac:dyDescent="0.35">
      <c r="A129" s="2"/>
      <c r="B129" s="5" t="s">
        <v>54</v>
      </c>
      <c r="C129" s="22"/>
      <c r="G129" s="70" t="s">
        <v>55</v>
      </c>
      <c r="H129" s="78"/>
      <c r="J129" s="13"/>
      <c r="K129" s="73">
        <v>199</v>
      </c>
      <c r="L129" s="74">
        <f>K129*3</f>
        <v>597</v>
      </c>
      <c r="M129" s="29" t="s">
        <v>167</v>
      </c>
    </row>
    <row r="130" spans="1:19" ht="16.5" customHeight="1" x14ac:dyDescent="0.35">
      <c r="A130" s="2"/>
      <c r="B130" s="5" t="s">
        <v>175</v>
      </c>
      <c r="C130" s="22"/>
      <c r="G130" s="70" t="s">
        <v>197</v>
      </c>
      <c r="H130" s="78"/>
      <c r="J130" s="13"/>
      <c r="K130" s="73">
        <v>199</v>
      </c>
      <c r="L130" s="74">
        <f>K130*2</f>
        <v>398</v>
      </c>
      <c r="M130" s="29" t="s">
        <v>56</v>
      </c>
    </row>
    <row r="131" spans="1:19" ht="16.5" customHeight="1" x14ac:dyDescent="0.35">
      <c r="A131" s="2"/>
      <c r="C131" s="22"/>
      <c r="G131" s="75"/>
      <c r="H131" s="78"/>
      <c r="J131" s="13"/>
      <c r="K131" s="73">
        <v>199</v>
      </c>
      <c r="L131" s="74">
        <f>K131*1</f>
        <v>199</v>
      </c>
      <c r="M131" s="29" t="s">
        <v>169</v>
      </c>
    </row>
    <row r="132" spans="1:19" ht="16.5" customHeight="1" x14ac:dyDescent="0.35">
      <c r="A132" s="2"/>
      <c r="B132" s="5" t="s">
        <v>57</v>
      </c>
      <c r="C132" s="22"/>
      <c r="H132" s="78"/>
      <c r="J132" s="13"/>
      <c r="K132" s="73">
        <f>K131/2</f>
        <v>99.5</v>
      </c>
      <c r="L132" s="74">
        <f>K132*1</f>
        <v>99.5</v>
      </c>
      <c r="M132" s="29" t="s">
        <v>170</v>
      </c>
    </row>
    <row r="133" spans="1:19" ht="16.5" customHeight="1" x14ac:dyDescent="0.35">
      <c r="A133" s="2"/>
      <c r="B133" s="5" t="s">
        <v>213</v>
      </c>
      <c r="C133" s="22"/>
      <c r="H133" s="78"/>
      <c r="J133" s="13"/>
      <c r="K133" s="79"/>
      <c r="L133" s="72"/>
      <c r="M133" s="29"/>
    </row>
    <row r="134" spans="1:19" ht="16.5" customHeight="1" x14ac:dyDescent="0.3">
      <c r="B134" s="5" t="s">
        <v>176</v>
      </c>
      <c r="C134" s="80"/>
      <c r="E134" s="68"/>
      <c r="F134" s="68"/>
      <c r="G134" s="97"/>
      <c r="H134" s="91"/>
      <c r="I134" s="68"/>
      <c r="J134" s="29"/>
      <c r="K134" s="98"/>
      <c r="L134" s="86"/>
      <c r="M134" s="29"/>
      <c r="O134" s="5">
        <v>300</v>
      </c>
      <c r="P134" s="5" t="s">
        <v>59</v>
      </c>
    </row>
    <row r="135" spans="1:19" ht="16.5" customHeight="1" x14ac:dyDescent="0.3">
      <c r="B135" s="69"/>
      <c r="C135" s="80"/>
      <c r="E135" s="68"/>
      <c r="F135" s="68"/>
      <c r="G135" s="77"/>
      <c r="H135" s="91"/>
      <c r="I135" s="68"/>
      <c r="J135" s="29"/>
      <c r="K135" s="98"/>
      <c r="L135" s="86"/>
      <c r="M135" s="29"/>
      <c r="O135" s="5">
        <v>150</v>
      </c>
      <c r="P135" s="5" t="s">
        <v>60</v>
      </c>
    </row>
    <row r="136" spans="1:19" ht="16.5" customHeight="1" x14ac:dyDescent="0.35">
      <c r="A136" s="2"/>
      <c r="C136" s="80" t="s">
        <v>61</v>
      </c>
      <c r="E136" s="68"/>
      <c r="F136" s="68"/>
      <c r="G136" s="77"/>
      <c r="H136" s="91"/>
      <c r="I136" s="68"/>
      <c r="J136" s="29"/>
      <c r="K136" s="98"/>
      <c r="L136" s="99"/>
      <c r="M136" s="29"/>
    </row>
    <row r="137" spans="1:19" ht="16.5" customHeight="1" x14ac:dyDescent="0.35">
      <c r="A137" s="2"/>
      <c r="C137" s="80" t="s">
        <v>62</v>
      </c>
      <c r="E137" s="68"/>
      <c r="F137" s="68"/>
      <c r="G137" s="77"/>
      <c r="H137" s="91"/>
      <c r="I137" s="68"/>
      <c r="J137" s="29"/>
      <c r="K137" s="98"/>
      <c r="L137" s="99"/>
      <c r="M137" s="29"/>
      <c r="O137" s="5">
        <v>30</v>
      </c>
      <c r="P137" s="5" t="s">
        <v>63</v>
      </c>
    </row>
    <row r="138" spans="1:19" ht="16.5" customHeight="1" x14ac:dyDescent="0.35">
      <c r="A138" s="2"/>
      <c r="C138" s="80" t="s">
        <v>64</v>
      </c>
      <c r="E138" s="68"/>
      <c r="F138" s="68"/>
      <c r="G138" s="77"/>
      <c r="H138" s="91"/>
      <c r="I138" s="68"/>
      <c r="K138" s="73"/>
      <c r="L138" s="74"/>
      <c r="M138" s="29"/>
      <c r="O138" s="5">
        <v>100</v>
      </c>
      <c r="P138" s="5" t="s">
        <v>65</v>
      </c>
      <c r="R138" s="5" t="s">
        <v>66</v>
      </c>
      <c r="S138" s="100">
        <v>2200</v>
      </c>
    </row>
    <row r="139" spans="1:19" ht="16.5" customHeight="1" x14ac:dyDescent="0.35">
      <c r="C139" s="80" t="s">
        <v>67</v>
      </c>
      <c r="E139" s="68"/>
      <c r="F139" s="68"/>
      <c r="G139" s="77"/>
      <c r="H139" s="91"/>
      <c r="I139" s="68"/>
      <c r="J139" s="101"/>
      <c r="K139" s="73">
        <f>L139/4</f>
        <v>1050</v>
      </c>
      <c r="L139" s="74">
        <f>2000+1500+500+100+100</f>
        <v>4200</v>
      </c>
      <c r="M139" s="29" t="s">
        <v>68</v>
      </c>
      <c r="R139" s="5" t="s">
        <v>69</v>
      </c>
      <c r="S139" s="5">
        <v>2500</v>
      </c>
    </row>
    <row r="140" spans="1:19" ht="16.5" customHeight="1" x14ac:dyDescent="0.35">
      <c r="A140" s="2"/>
      <c r="E140" s="68"/>
      <c r="F140" s="68"/>
      <c r="G140" s="68"/>
      <c r="H140" s="91"/>
      <c r="I140" s="68"/>
      <c r="J140" s="29"/>
      <c r="K140" s="73"/>
      <c r="L140" s="74">
        <v>2500</v>
      </c>
      <c r="M140" s="29" t="s">
        <v>177</v>
      </c>
      <c r="O140" s="5">
        <f>300+150+30</f>
        <v>480</v>
      </c>
      <c r="R140" s="5" t="s">
        <v>70</v>
      </c>
      <c r="S140" s="100">
        <v>3000</v>
      </c>
    </row>
    <row r="141" spans="1:19" ht="16.5" customHeight="1" x14ac:dyDescent="0.35">
      <c r="A141" s="2"/>
      <c r="C141" s="80" t="s">
        <v>71</v>
      </c>
      <c r="E141" s="68"/>
      <c r="F141" s="68"/>
      <c r="G141" s="68"/>
      <c r="H141" s="91"/>
      <c r="I141" s="68"/>
      <c r="J141" s="29"/>
      <c r="K141" s="73">
        <f>450+30</f>
        <v>480</v>
      </c>
      <c r="L141" s="74">
        <f>K141*7</f>
        <v>3360</v>
      </c>
      <c r="M141" s="29" t="s">
        <v>178</v>
      </c>
    </row>
    <row r="142" spans="1:19" ht="16.5" customHeight="1" x14ac:dyDescent="0.35">
      <c r="A142" s="2"/>
      <c r="C142" s="80" t="s">
        <v>72</v>
      </c>
      <c r="E142" s="68"/>
      <c r="F142" s="68"/>
      <c r="G142" s="68"/>
      <c r="H142" s="91"/>
      <c r="I142" s="68"/>
      <c r="J142" s="29"/>
      <c r="K142" s="73"/>
      <c r="L142" s="74"/>
      <c r="M142" s="90" t="s">
        <v>179</v>
      </c>
      <c r="O142" s="102" t="s">
        <v>73</v>
      </c>
    </row>
    <row r="143" spans="1:19" ht="16.5" customHeight="1" x14ac:dyDescent="0.35">
      <c r="A143" s="2"/>
      <c r="C143" s="69" t="s">
        <v>74</v>
      </c>
      <c r="E143" s="68"/>
      <c r="F143" s="68"/>
      <c r="G143" s="68"/>
      <c r="H143" s="91"/>
      <c r="I143" s="68"/>
      <c r="J143" s="29"/>
      <c r="K143" s="73"/>
      <c r="L143" s="74"/>
      <c r="M143" s="29"/>
      <c r="O143" s="102"/>
    </row>
    <row r="144" spans="1:19" ht="16.5" customHeight="1" x14ac:dyDescent="0.35">
      <c r="A144" s="2"/>
      <c r="C144" s="69" t="s">
        <v>75</v>
      </c>
      <c r="E144" s="68"/>
      <c r="F144" s="68"/>
      <c r="G144" s="68"/>
      <c r="H144" s="91"/>
      <c r="I144" s="68"/>
      <c r="J144" s="29"/>
      <c r="K144" s="73"/>
      <c r="L144" s="74"/>
      <c r="M144" s="29"/>
      <c r="O144" s="102"/>
    </row>
    <row r="145" spans="1:15" ht="16.5" customHeight="1" x14ac:dyDescent="0.35">
      <c r="A145" s="2"/>
      <c r="E145" s="68"/>
      <c r="F145" s="68"/>
      <c r="G145" s="68"/>
      <c r="H145" s="91"/>
      <c r="I145" s="68"/>
      <c r="J145" s="29"/>
      <c r="K145" s="73"/>
      <c r="L145" s="74"/>
      <c r="M145" s="29"/>
      <c r="O145" s="102"/>
    </row>
    <row r="146" spans="1:15" ht="16.5" customHeight="1" x14ac:dyDescent="0.35">
      <c r="A146" s="2"/>
      <c r="B146" s="5" t="s">
        <v>76</v>
      </c>
      <c r="E146" s="68"/>
      <c r="F146" s="68"/>
      <c r="G146" s="68"/>
      <c r="H146" s="91"/>
      <c r="I146" s="68"/>
      <c r="J146" s="29"/>
      <c r="K146" s="73"/>
      <c r="L146" s="74"/>
      <c r="O146" s="102" t="s">
        <v>77</v>
      </c>
    </row>
    <row r="147" spans="1:15" ht="16.5" customHeight="1" x14ac:dyDescent="0.35">
      <c r="A147" s="2"/>
      <c r="B147" s="5" t="s">
        <v>184</v>
      </c>
      <c r="E147" s="68"/>
      <c r="F147" s="68"/>
      <c r="G147" s="68"/>
      <c r="H147" s="91"/>
      <c r="I147" s="68"/>
      <c r="J147" s="29"/>
      <c r="K147" s="73"/>
      <c r="L147" s="74">
        <v>2000</v>
      </c>
      <c r="M147" s="5" t="s">
        <v>180</v>
      </c>
      <c r="O147" s="102" t="s">
        <v>78</v>
      </c>
    </row>
    <row r="148" spans="1:15" ht="16.5" customHeight="1" x14ac:dyDescent="0.35">
      <c r="A148" s="2"/>
      <c r="E148" s="68"/>
      <c r="F148" s="68"/>
      <c r="G148" s="68"/>
      <c r="H148" s="91"/>
      <c r="I148" s="68"/>
      <c r="J148" s="29"/>
      <c r="K148" s="73"/>
      <c r="L148" s="74"/>
    </row>
    <row r="149" spans="1:15" ht="16.5" customHeight="1" x14ac:dyDescent="0.35">
      <c r="A149" s="2"/>
      <c r="B149" s="5" t="s">
        <v>181</v>
      </c>
      <c r="E149" s="68"/>
      <c r="F149" s="68"/>
      <c r="G149" s="68"/>
      <c r="H149" s="91"/>
      <c r="I149" s="68"/>
      <c r="J149" s="29"/>
      <c r="K149" s="73"/>
      <c r="L149" s="74"/>
    </row>
    <row r="150" spans="1:15" ht="16.5" customHeight="1" x14ac:dyDescent="0.45">
      <c r="A150" s="2"/>
      <c r="B150" s="5" t="s">
        <v>182</v>
      </c>
      <c r="E150" s="68"/>
      <c r="F150" s="68"/>
      <c r="G150" s="68"/>
      <c r="H150" s="91"/>
      <c r="I150" s="68"/>
      <c r="J150" s="29"/>
      <c r="K150" s="73"/>
      <c r="L150" s="74"/>
      <c r="M150" s="29"/>
      <c r="O150" s="18" t="s">
        <v>79</v>
      </c>
    </row>
    <row r="151" spans="1:15" ht="16.5" customHeight="1" x14ac:dyDescent="0.45">
      <c r="A151" s="2"/>
      <c r="B151" s="5" t="s">
        <v>183</v>
      </c>
      <c r="E151" s="68"/>
      <c r="F151" s="68"/>
      <c r="G151" s="68"/>
      <c r="H151" s="91"/>
      <c r="I151" s="68"/>
      <c r="J151" s="29"/>
      <c r="K151" s="73"/>
      <c r="L151" s="74"/>
      <c r="M151" s="29"/>
      <c r="O151" s="18"/>
    </row>
    <row r="152" spans="1:15" ht="16.5" customHeight="1" x14ac:dyDescent="0.45">
      <c r="A152" s="2"/>
      <c r="C152" s="80"/>
      <c r="E152" s="68"/>
      <c r="F152" s="68"/>
      <c r="G152" s="68"/>
      <c r="H152" s="91"/>
      <c r="I152" s="68"/>
      <c r="J152" s="29"/>
      <c r="K152" s="73"/>
      <c r="L152" s="74"/>
      <c r="M152" s="29"/>
      <c r="O152" s="18"/>
    </row>
    <row r="153" spans="1:15" ht="16.5" customHeight="1" x14ac:dyDescent="0.45">
      <c r="A153" s="2"/>
      <c r="C153" s="80"/>
      <c r="E153" s="68"/>
      <c r="F153" s="68"/>
      <c r="G153" s="68"/>
      <c r="H153" s="91"/>
      <c r="I153" s="68"/>
      <c r="J153" s="29"/>
      <c r="K153" s="73"/>
      <c r="L153" s="74"/>
      <c r="M153" s="29"/>
      <c r="O153" s="18"/>
    </row>
    <row r="154" spans="1:15" ht="16.5" customHeight="1" x14ac:dyDescent="0.45">
      <c r="A154" s="2"/>
      <c r="C154" s="80"/>
      <c r="E154" s="68"/>
      <c r="F154" s="68"/>
      <c r="G154" s="68"/>
      <c r="H154" s="91"/>
      <c r="I154" s="68"/>
      <c r="J154" s="29"/>
      <c r="K154" s="73"/>
      <c r="L154" s="74"/>
      <c r="M154" s="29"/>
      <c r="O154" s="18"/>
    </row>
    <row r="155" spans="1:15" ht="16.5" customHeight="1" x14ac:dyDescent="0.45">
      <c r="A155" s="2"/>
      <c r="E155" s="68"/>
      <c r="F155" s="68"/>
      <c r="G155" s="68"/>
      <c r="H155" s="91"/>
      <c r="I155" s="68"/>
      <c r="J155" s="29"/>
      <c r="K155" s="73"/>
      <c r="L155" s="74"/>
      <c r="M155" s="29"/>
      <c r="O155" s="18"/>
    </row>
    <row r="156" spans="1:15" ht="16.5" customHeight="1" x14ac:dyDescent="0.35">
      <c r="A156" s="2"/>
      <c r="G156" s="77"/>
      <c r="H156" s="78"/>
      <c r="J156" s="13"/>
      <c r="K156" s="79"/>
      <c r="L156" s="72"/>
      <c r="M156" s="29"/>
    </row>
    <row r="157" spans="1:15" ht="16.5" customHeight="1" x14ac:dyDescent="0.35">
      <c r="A157" s="2"/>
      <c r="G157" s="77"/>
      <c r="H157" s="78"/>
      <c r="J157" s="13"/>
      <c r="K157" s="79"/>
      <c r="L157" s="72"/>
      <c r="M157" s="29"/>
    </row>
    <row r="158" spans="1:15" ht="16.5" customHeight="1" x14ac:dyDescent="0.35">
      <c r="A158" s="2"/>
      <c r="H158" s="78"/>
      <c r="J158" s="13"/>
      <c r="K158" s="79"/>
      <c r="L158" s="72"/>
      <c r="M158" s="29"/>
    </row>
    <row r="159" spans="1:15" ht="16.5" customHeight="1" x14ac:dyDescent="0.35">
      <c r="A159" s="2"/>
      <c r="H159" s="78"/>
      <c r="J159" s="13"/>
      <c r="K159" s="79"/>
      <c r="L159" s="72"/>
      <c r="M159" s="29"/>
    </row>
    <row r="160" spans="1:15" ht="16.5" customHeight="1" x14ac:dyDescent="0.35">
      <c r="A160" s="2"/>
      <c r="G160" s="80"/>
      <c r="H160" s="78"/>
      <c r="J160" s="13"/>
      <c r="K160" s="79"/>
      <c r="L160" s="72"/>
      <c r="M160" s="29"/>
    </row>
    <row r="161" spans="1:13" ht="16.5" customHeight="1" x14ac:dyDescent="0.35">
      <c r="A161" s="2"/>
      <c r="H161" s="78"/>
      <c r="J161" s="13"/>
      <c r="K161" s="79"/>
      <c r="L161" s="72"/>
      <c r="M161" s="29"/>
    </row>
    <row r="162" spans="1:13" ht="16.5" customHeight="1" x14ac:dyDescent="0.35">
      <c r="A162" s="2"/>
      <c r="H162" s="78"/>
      <c r="J162" s="13"/>
      <c r="K162" s="79"/>
      <c r="L162" s="72"/>
      <c r="M162" s="29"/>
    </row>
    <row r="163" spans="1:13" ht="16.5" customHeight="1" x14ac:dyDescent="0.35">
      <c r="A163" s="2"/>
      <c r="C163" s="80"/>
      <c r="H163" s="78"/>
      <c r="J163" s="13"/>
      <c r="K163" s="79"/>
      <c r="L163" s="72"/>
      <c r="M163" s="29"/>
    </row>
    <row r="164" spans="1:13" ht="16.5" customHeight="1" x14ac:dyDescent="0.35">
      <c r="A164" s="2"/>
      <c r="C164" s="80"/>
      <c r="H164" s="78"/>
      <c r="J164" s="13"/>
      <c r="K164" s="79"/>
      <c r="L164" s="72"/>
      <c r="M164" s="29"/>
    </row>
    <row r="165" spans="1:13" ht="16.5" customHeight="1" x14ac:dyDescent="0.35">
      <c r="A165" s="2"/>
      <c r="C165" s="80"/>
      <c r="H165" s="78"/>
      <c r="J165" s="13"/>
      <c r="K165" s="79"/>
      <c r="L165" s="72"/>
      <c r="M165" s="29"/>
    </row>
    <row r="166" spans="1:13" ht="16.5" customHeight="1" x14ac:dyDescent="0.35">
      <c r="A166" s="2"/>
      <c r="C166" s="80"/>
      <c r="H166" s="78"/>
      <c r="J166" s="13"/>
      <c r="K166" s="79"/>
      <c r="L166" s="72"/>
      <c r="M166" s="29"/>
    </row>
    <row r="167" spans="1:13" ht="16.5" customHeight="1" x14ac:dyDescent="0.35">
      <c r="A167" s="2"/>
      <c r="C167" s="80"/>
      <c r="H167" s="78"/>
      <c r="J167" s="13"/>
      <c r="K167" s="79"/>
      <c r="L167" s="72"/>
      <c r="M167" s="29"/>
    </row>
    <row r="168" spans="1:13" ht="16.5" customHeight="1" x14ac:dyDescent="0.35">
      <c r="A168" s="2"/>
      <c r="C168" s="80"/>
      <c r="H168" s="78"/>
      <c r="J168" s="13"/>
      <c r="K168" s="79"/>
      <c r="L168" s="72"/>
      <c r="M168" s="29"/>
    </row>
    <row r="169" spans="1:13" ht="16.5" customHeight="1" x14ac:dyDescent="0.35">
      <c r="A169" s="2"/>
      <c r="B169" s="5" t="s">
        <v>185</v>
      </c>
      <c r="C169" s="22"/>
      <c r="H169" s="78"/>
      <c r="J169" s="13"/>
      <c r="K169" s="79"/>
      <c r="L169" s="72"/>
      <c r="M169" s="29"/>
    </row>
    <row r="170" spans="1:13" ht="16.5" customHeight="1" x14ac:dyDescent="0.35">
      <c r="A170" s="2"/>
      <c r="B170" s="5" t="s">
        <v>80</v>
      </c>
      <c r="C170" s="22"/>
      <c r="H170" s="78"/>
      <c r="J170" s="13"/>
      <c r="K170" s="79"/>
      <c r="L170" s="72"/>
      <c r="M170" s="29"/>
    </row>
    <row r="171" spans="1:13" ht="16.5" customHeight="1" x14ac:dyDescent="0.35">
      <c r="A171" s="2"/>
      <c r="C171" s="22"/>
      <c r="H171" s="78"/>
      <c r="J171" s="13"/>
      <c r="K171" s="79"/>
      <c r="L171" s="72"/>
      <c r="M171" s="29"/>
    </row>
    <row r="172" spans="1:13" ht="16.5" customHeight="1" x14ac:dyDescent="0.35">
      <c r="A172" s="2"/>
      <c r="C172" s="80" t="s">
        <v>81</v>
      </c>
      <c r="H172" s="78"/>
      <c r="J172" s="13"/>
      <c r="K172" s="79"/>
      <c r="L172" s="72"/>
      <c r="M172" s="29"/>
    </row>
    <row r="173" spans="1:13" ht="16.5" customHeight="1" x14ac:dyDescent="0.35">
      <c r="A173" s="2"/>
      <c r="C173" s="80" t="s">
        <v>82</v>
      </c>
      <c r="H173" s="78"/>
      <c r="J173" s="13"/>
      <c r="K173" s="79"/>
      <c r="L173" s="72"/>
      <c r="M173" s="29"/>
    </row>
    <row r="174" spans="1:13" ht="16.5" customHeight="1" x14ac:dyDescent="0.35">
      <c r="A174" s="2"/>
      <c r="C174" s="80" t="s">
        <v>83</v>
      </c>
      <c r="H174" s="78"/>
      <c r="J174" s="13"/>
      <c r="K174" s="79"/>
      <c r="L174" s="72"/>
      <c r="M174" s="29"/>
    </row>
    <row r="175" spans="1:13" ht="16.5" customHeight="1" x14ac:dyDescent="0.35">
      <c r="A175" s="2"/>
      <c r="C175" s="80" t="s">
        <v>84</v>
      </c>
      <c r="H175" s="78"/>
      <c r="J175" s="13"/>
      <c r="K175" s="79"/>
      <c r="L175" s="72"/>
      <c r="M175" s="29"/>
    </row>
    <row r="176" spans="1:13" ht="16.5" customHeight="1" x14ac:dyDescent="0.3">
      <c r="C176" s="80" t="s">
        <v>85</v>
      </c>
      <c r="H176" s="78"/>
      <c r="J176" s="13"/>
      <c r="K176" s="73">
        <v>250</v>
      </c>
      <c r="L176" s="86">
        <f>K176*2</f>
        <v>500</v>
      </c>
      <c r="M176" s="29" t="s">
        <v>86</v>
      </c>
    </row>
    <row r="177" spans="2:15" ht="16.5" customHeight="1" x14ac:dyDescent="0.3">
      <c r="H177" s="78"/>
      <c r="J177" s="13"/>
      <c r="K177" s="73"/>
      <c r="L177" s="86"/>
    </row>
    <row r="178" spans="2:15" ht="16.5" customHeight="1" x14ac:dyDescent="0.3">
      <c r="H178" s="78"/>
      <c r="J178" s="13"/>
      <c r="K178" s="79"/>
      <c r="L178" s="72"/>
    </row>
    <row r="179" spans="2:15" ht="16.5" customHeight="1" x14ac:dyDescent="0.3">
      <c r="H179" s="78"/>
      <c r="J179" s="13"/>
      <c r="K179" s="79"/>
      <c r="L179" s="72"/>
    </row>
    <row r="180" spans="2:15" ht="16.5" customHeight="1" x14ac:dyDescent="0.3">
      <c r="H180" s="78"/>
      <c r="J180" s="13"/>
      <c r="K180" s="79"/>
      <c r="L180" s="72"/>
    </row>
    <row r="181" spans="2:15" ht="16.5" customHeight="1" x14ac:dyDescent="0.3">
      <c r="H181" s="78"/>
      <c r="J181" s="13"/>
      <c r="K181" s="79"/>
      <c r="L181" s="72"/>
    </row>
    <row r="182" spans="2:15" ht="16.5" customHeight="1" x14ac:dyDescent="0.3">
      <c r="H182" s="78"/>
      <c r="J182" s="13"/>
      <c r="K182" s="73"/>
      <c r="L182" s="86"/>
      <c r="M182" s="29"/>
    </row>
    <row r="183" spans="2:15" ht="16.5" customHeight="1" x14ac:dyDescent="0.3">
      <c r="H183" s="78"/>
      <c r="J183" s="13"/>
      <c r="K183" s="73"/>
      <c r="L183" s="86"/>
      <c r="M183" s="29"/>
    </row>
    <row r="184" spans="2:15" ht="16.5" customHeight="1" x14ac:dyDescent="0.3">
      <c r="H184" s="78"/>
      <c r="J184" s="13"/>
      <c r="K184" s="73"/>
      <c r="L184" s="93">
        <f>SUM(L129:L183)</f>
        <v>13853.5</v>
      </c>
      <c r="M184" s="94" t="s">
        <v>106</v>
      </c>
      <c r="O184" s="84"/>
    </row>
    <row r="185" spans="2:15" ht="16.5" customHeight="1" x14ac:dyDescent="0.3">
      <c r="B185" s="80"/>
      <c r="C185" s="80"/>
      <c r="H185" s="78"/>
      <c r="J185" s="13"/>
      <c r="K185" s="103"/>
      <c r="L185" s="104"/>
      <c r="O185" s="84"/>
    </row>
    <row r="186" spans="2:15" ht="16.5" customHeight="1" x14ac:dyDescent="0.3">
      <c r="B186" s="5" t="s">
        <v>39</v>
      </c>
      <c r="C186" s="80"/>
      <c r="H186" s="78"/>
      <c r="J186" s="13"/>
      <c r="K186" s="103"/>
      <c r="L186" s="104"/>
      <c r="O186" s="84"/>
    </row>
    <row r="187" spans="2:15" ht="16.5" customHeight="1" x14ac:dyDescent="0.3">
      <c r="C187" s="80" t="s">
        <v>40</v>
      </c>
      <c r="H187" s="78"/>
      <c r="J187" s="13"/>
      <c r="K187" s="103"/>
      <c r="L187" s="104"/>
      <c r="O187" s="84"/>
    </row>
    <row r="188" spans="2:15" ht="16.5" customHeight="1" x14ac:dyDescent="0.3">
      <c r="C188" s="80" t="s">
        <v>41</v>
      </c>
      <c r="H188" s="78"/>
      <c r="J188" s="13"/>
      <c r="K188" s="103"/>
      <c r="L188" s="104"/>
      <c r="O188" s="84"/>
    </row>
    <row r="189" spans="2:15" ht="16.5" customHeight="1" x14ac:dyDescent="0.3">
      <c r="B189" s="80"/>
      <c r="C189" s="80"/>
      <c r="H189" s="78"/>
      <c r="J189" s="13"/>
      <c r="K189" s="103"/>
      <c r="L189" s="104"/>
      <c r="O189" s="84"/>
    </row>
    <row r="190" spans="2:15" ht="16.5" customHeight="1" x14ac:dyDescent="0.3">
      <c r="B190" s="80" t="s">
        <v>88</v>
      </c>
      <c r="H190" s="78"/>
      <c r="J190" s="13"/>
      <c r="K190" s="103"/>
      <c r="L190" s="104"/>
      <c r="O190" s="84"/>
    </row>
    <row r="191" spans="2:15" ht="16.5" customHeight="1" x14ac:dyDescent="0.3">
      <c r="C191" s="80" t="s">
        <v>89</v>
      </c>
      <c r="H191" s="78"/>
      <c r="J191" s="13"/>
      <c r="K191" s="103"/>
      <c r="L191" s="104"/>
      <c r="O191" s="84"/>
    </row>
    <row r="192" spans="2:15" ht="16.5" customHeight="1" x14ac:dyDescent="0.3">
      <c r="C192" s="80" t="s">
        <v>90</v>
      </c>
      <c r="H192" s="78"/>
      <c r="J192" s="13"/>
      <c r="K192" s="103"/>
      <c r="L192" s="104"/>
      <c r="O192" s="84"/>
    </row>
    <row r="193" spans="2:15" ht="16.5" customHeight="1" x14ac:dyDescent="0.3">
      <c r="C193" s="80" t="s">
        <v>91</v>
      </c>
      <c r="H193" s="78"/>
      <c r="J193" s="13"/>
      <c r="K193" s="103"/>
      <c r="L193" s="104"/>
      <c r="O193" s="84"/>
    </row>
    <row r="194" spans="2:15" ht="16.5" customHeight="1" x14ac:dyDescent="0.3">
      <c r="C194" s="80" t="s">
        <v>92</v>
      </c>
      <c r="H194" s="78"/>
      <c r="J194" s="13"/>
      <c r="K194" s="103"/>
      <c r="L194" s="104"/>
      <c r="O194" s="84"/>
    </row>
    <row r="195" spans="2:15" ht="16.5" customHeight="1" x14ac:dyDescent="0.3">
      <c r="H195" s="78"/>
      <c r="J195" s="13"/>
      <c r="K195" s="103"/>
      <c r="L195" s="104"/>
      <c r="O195" s="84"/>
    </row>
    <row r="196" spans="2:15" ht="16.5" customHeight="1" x14ac:dyDescent="0.3">
      <c r="B196" s="80"/>
      <c r="C196" s="80"/>
      <c r="H196" s="78"/>
      <c r="J196" s="13"/>
      <c r="K196" s="103"/>
      <c r="L196" s="104"/>
      <c r="O196" s="84"/>
    </row>
    <row r="197" spans="2:15" ht="16.5" customHeight="1" x14ac:dyDescent="0.3">
      <c r="B197" s="80"/>
      <c r="C197" s="80"/>
      <c r="H197" s="78"/>
      <c r="J197" s="13"/>
      <c r="K197" s="103"/>
      <c r="L197" s="104"/>
      <c r="O197" s="84"/>
    </row>
    <row r="198" spans="2:15" ht="16.5" customHeight="1" x14ac:dyDescent="0.3">
      <c r="B198" s="80"/>
      <c r="C198" s="80"/>
      <c r="H198" s="78"/>
      <c r="J198" s="13"/>
      <c r="K198" s="103"/>
      <c r="L198" s="104"/>
      <c r="O198" s="84"/>
    </row>
    <row r="199" spans="2:15" ht="16.5" customHeight="1" x14ac:dyDescent="0.3">
      <c r="B199" s="80"/>
      <c r="C199" s="80"/>
      <c r="H199" s="78"/>
      <c r="J199" s="13"/>
      <c r="K199" s="103"/>
      <c r="L199" s="104"/>
      <c r="O199" s="84"/>
    </row>
    <row r="200" spans="2:15" ht="16.5" customHeight="1" x14ac:dyDescent="0.3">
      <c r="B200" s="80"/>
      <c r="C200" s="80"/>
      <c r="H200" s="78"/>
      <c r="J200" s="13"/>
      <c r="K200" s="103"/>
      <c r="L200" s="104"/>
      <c r="O200" s="84"/>
    </row>
    <row r="201" spans="2:15" ht="16.5" customHeight="1" x14ac:dyDescent="0.3">
      <c r="B201" s="80"/>
      <c r="C201" s="80"/>
      <c r="H201" s="78"/>
      <c r="J201" s="13"/>
      <c r="K201" s="103"/>
      <c r="L201" s="104"/>
      <c r="O201" s="84"/>
    </row>
    <row r="202" spans="2:15" ht="16.5" customHeight="1" x14ac:dyDescent="0.3">
      <c r="B202" s="80"/>
      <c r="C202" s="80"/>
      <c r="H202" s="78"/>
      <c r="J202" s="13"/>
      <c r="K202" s="103"/>
      <c r="L202" s="104"/>
      <c r="O202" s="84"/>
    </row>
    <row r="203" spans="2:15" ht="16.5" customHeight="1" x14ac:dyDescent="0.3">
      <c r="B203" s="80"/>
      <c r="C203" s="80"/>
      <c r="H203" s="78"/>
      <c r="J203" s="13"/>
      <c r="K203" s="103"/>
      <c r="L203" s="104"/>
      <c r="O203" s="84"/>
    </row>
    <row r="204" spans="2:15" ht="16.5" customHeight="1" x14ac:dyDescent="0.3">
      <c r="B204" s="80"/>
      <c r="C204" s="80"/>
      <c r="H204" s="78"/>
      <c r="J204" s="13"/>
      <c r="K204" s="103"/>
      <c r="L204" s="104"/>
      <c r="O204" s="84"/>
    </row>
    <row r="205" spans="2:15" ht="16.5" customHeight="1" x14ac:dyDescent="0.3">
      <c r="B205" s="5" t="s">
        <v>48</v>
      </c>
      <c r="C205" s="80"/>
      <c r="H205" s="78"/>
      <c r="J205" s="13"/>
      <c r="K205" s="103"/>
      <c r="L205" s="104"/>
      <c r="O205" s="84"/>
    </row>
    <row r="206" spans="2:15" ht="16.5" customHeight="1" x14ac:dyDescent="0.3">
      <c r="C206" s="80" t="s">
        <v>93</v>
      </c>
      <c r="H206" s="78"/>
      <c r="J206" s="13"/>
      <c r="K206" s="103"/>
      <c r="L206" s="104"/>
      <c r="O206" s="84"/>
    </row>
    <row r="207" spans="2:15" ht="16.5" customHeight="1" x14ac:dyDescent="0.3">
      <c r="B207" s="80"/>
      <c r="C207" s="80" t="s">
        <v>49</v>
      </c>
      <c r="H207" s="78"/>
      <c r="J207" s="13"/>
      <c r="K207" s="103"/>
      <c r="L207" s="104"/>
      <c r="O207" s="84"/>
    </row>
    <row r="208" spans="2:15" ht="16.5" customHeight="1" x14ac:dyDescent="0.3">
      <c r="B208" s="80"/>
      <c r="C208" s="80" t="s">
        <v>50</v>
      </c>
      <c r="H208" s="78"/>
      <c r="J208" s="13"/>
      <c r="K208" s="103"/>
      <c r="L208" s="104"/>
      <c r="O208" s="84"/>
    </row>
    <row r="209" spans="1:18" ht="16.5" customHeight="1" x14ac:dyDescent="0.3">
      <c r="B209" s="80"/>
      <c r="C209" s="80"/>
      <c r="H209" s="78"/>
      <c r="J209" s="13"/>
      <c r="K209" s="103"/>
      <c r="L209" s="104"/>
      <c r="O209" s="84"/>
    </row>
    <row r="210" spans="1:18" ht="16.5" customHeight="1" x14ac:dyDescent="0.3">
      <c r="B210" s="80"/>
      <c r="C210" s="80"/>
      <c r="H210" s="78"/>
      <c r="J210" s="13"/>
      <c r="K210" s="103"/>
      <c r="L210" s="104"/>
      <c r="O210" s="84"/>
    </row>
    <row r="211" spans="1:18" ht="16.5" customHeight="1" x14ac:dyDescent="0.35">
      <c r="A211" s="61" t="s">
        <v>107</v>
      </c>
      <c r="B211" s="62" t="s">
        <v>188</v>
      </c>
      <c r="C211" s="63"/>
      <c r="D211" s="62"/>
      <c r="E211" s="62"/>
      <c r="F211" s="62"/>
      <c r="G211" s="64" t="s">
        <v>108</v>
      </c>
      <c r="H211" s="78"/>
      <c r="J211" s="13"/>
      <c r="K211" s="65" t="s">
        <v>23</v>
      </c>
      <c r="L211" s="66" t="s">
        <v>24</v>
      </c>
      <c r="M211" s="67" t="s">
        <v>25</v>
      </c>
    </row>
    <row r="212" spans="1:18" ht="16.5" customHeight="1" x14ac:dyDescent="0.35">
      <c r="A212" s="2"/>
      <c r="B212" s="5" t="s">
        <v>109</v>
      </c>
      <c r="C212" s="22"/>
      <c r="G212" s="70" t="s">
        <v>110</v>
      </c>
      <c r="H212" s="78"/>
      <c r="J212" s="13"/>
      <c r="K212" s="73">
        <v>199</v>
      </c>
      <c r="L212" s="74">
        <f>K212*3</f>
        <v>597</v>
      </c>
      <c r="M212" s="29" t="s">
        <v>167</v>
      </c>
    </row>
    <row r="213" spans="1:18" ht="16.5" customHeight="1" x14ac:dyDescent="0.35">
      <c r="A213" s="2"/>
      <c r="B213" s="5" t="s">
        <v>97</v>
      </c>
      <c r="C213" s="22"/>
      <c r="G213" s="70" t="s">
        <v>111</v>
      </c>
      <c r="H213" s="78"/>
      <c r="J213" s="13"/>
      <c r="K213" s="73">
        <v>199</v>
      </c>
      <c r="L213" s="74">
        <f>K213*2</f>
        <v>398</v>
      </c>
      <c r="M213" s="29" t="s">
        <v>56</v>
      </c>
    </row>
    <row r="214" spans="1:18" ht="16.5" customHeight="1" x14ac:dyDescent="0.35">
      <c r="A214" s="2"/>
      <c r="B214" s="5" t="s">
        <v>171</v>
      </c>
      <c r="C214" s="22"/>
      <c r="G214" s="105"/>
      <c r="H214" s="78"/>
      <c r="J214" s="13"/>
      <c r="K214" s="73">
        <v>199</v>
      </c>
      <c r="L214" s="74">
        <f>K214*1</f>
        <v>199</v>
      </c>
      <c r="M214" s="29" t="s">
        <v>169</v>
      </c>
    </row>
    <row r="215" spans="1:18" ht="16.5" customHeight="1" x14ac:dyDescent="0.35">
      <c r="A215" s="2"/>
      <c r="C215" s="22"/>
      <c r="H215" s="78"/>
      <c r="J215" s="13"/>
      <c r="K215" s="73">
        <f>K214/2</f>
        <v>99.5</v>
      </c>
      <c r="L215" s="74">
        <f>K215*1</f>
        <v>99.5</v>
      </c>
      <c r="M215" s="29" t="s">
        <v>170</v>
      </c>
    </row>
    <row r="216" spans="1:18" ht="16.5" customHeight="1" x14ac:dyDescent="0.35">
      <c r="A216" s="2"/>
      <c r="B216" s="69" t="s">
        <v>189</v>
      </c>
      <c r="C216" s="22"/>
      <c r="H216" s="78"/>
      <c r="J216" s="13"/>
      <c r="K216" s="79"/>
      <c r="L216" s="72"/>
      <c r="M216" s="29"/>
    </row>
    <row r="217" spans="1:18" ht="16.5" customHeight="1" x14ac:dyDescent="0.3">
      <c r="B217" s="5" t="s">
        <v>112</v>
      </c>
      <c r="C217" s="80"/>
      <c r="E217" s="68"/>
      <c r="F217" s="68"/>
      <c r="G217" s="77"/>
      <c r="H217" s="91"/>
      <c r="I217" s="68"/>
      <c r="J217" s="29"/>
      <c r="K217" s="98"/>
      <c r="L217" s="86"/>
      <c r="M217" s="29"/>
      <c r="O217" s="5">
        <v>300</v>
      </c>
      <c r="P217" s="5" t="s">
        <v>59</v>
      </c>
    </row>
    <row r="218" spans="1:18" ht="16.5" customHeight="1" x14ac:dyDescent="0.35">
      <c r="A218" s="2"/>
      <c r="B218" s="5" t="s">
        <v>190</v>
      </c>
      <c r="G218" s="77"/>
      <c r="H218" s="78"/>
      <c r="J218" s="13"/>
      <c r="K218" s="73"/>
      <c r="L218" s="74">
        <v>1300</v>
      </c>
      <c r="M218" s="5" t="s">
        <v>195</v>
      </c>
    </row>
    <row r="219" spans="1:18" ht="16.5" customHeight="1" x14ac:dyDescent="0.35">
      <c r="A219" s="2"/>
      <c r="B219" s="32"/>
      <c r="G219" s="77"/>
      <c r="H219" s="78"/>
      <c r="J219" s="13"/>
      <c r="K219" s="79"/>
      <c r="L219" s="72"/>
    </row>
    <row r="220" spans="1:18" ht="16.5" customHeight="1" x14ac:dyDescent="0.35">
      <c r="A220" s="2"/>
      <c r="B220" s="32"/>
      <c r="G220" s="77"/>
      <c r="H220" s="78"/>
      <c r="J220" s="13"/>
      <c r="K220" s="79"/>
      <c r="L220" s="93">
        <f>SUM(L212:L219)</f>
        <v>2593.5</v>
      </c>
      <c r="M220" s="94" t="s">
        <v>113</v>
      </c>
    </row>
    <row r="221" spans="1:18" ht="16.5" customHeight="1" x14ac:dyDescent="0.3">
      <c r="A221" s="106" t="s">
        <v>114</v>
      </c>
      <c r="B221" s="107" t="s">
        <v>115</v>
      </c>
      <c r="C221" s="108"/>
      <c r="D221" s="109"/>
      <c r="E221" s="109"/>
      <c r="F221" s="109"/>
      <c r="G221" s="109"/>
      <c r="H221" s="110"/>
      <c r="I221" s="110"/>
      <c r="J221" s="13"/>
      <c r="K221" s="103"/>
      <c r="L221" s="5"/>
    </row>
    <row r="222" spans="1:18" ht="20.25" customHeight="1" x14ac:dyDescent="0.45">
      <c r="A222" s="111" t="s">
        <v>116</v>
      </c>
      <c r="B222" s="5" t="s">
        <v>117</v>
      </c>
      <c r="C222" s="5" t="s">
        <v>214</v>
      </c>
      <c r="H222" s="112"/>
      <c r="I222" s="68"/>
      <c r="J222" s="13"/>
      <c r="K222" s="76"/>
      <c r="L222" s="103"/>
      <c r="M222" s="29"/>
      <c r="O222" s="45"/>
      <c r="Q222" s="5">
        <f>5228/2</f>
        <v>2614</v>
      </c>
      <c r="R222" s="5" t="s">
        <v>118</v>
      </c>
    </row>
    <row r="223" spans="1:18" ht="16.5" customHeight="1" x14ac:dyDescent="0.45">
      <c r="A223" s="111"/>
      <c r="C223" s="5" t="s">
        <v>198</v>
      </c>
      <c r="H223" s="113"/>
      <c r="I223" s="68"/>
      <c r="J223" s="13"/>
      <c r="K223" s="76"/>
      <c r="L223" s="78">
        <f>(L73+L119+L184+L220)*0.04</f>
        <v>1104.02</v>
      </c>
      <c r="M223" s="29" t="s">
        <v>119</v>
      </c>
      <c r="O223" s="45">
        <f>L223/3</f>
        <v>368.00666666666666</v>
      </c>
    </row>
    <row r="224" spans="1:18" ht="16.5" customHeight="1" x14ac:dyDescent="0.45">
      <c r="A224" s="111"/>
      <c r="C224" s="5" t="s">
        <v>215</v>
      </c>
      <c r="H224" s="113"/>
      <c r="I224" s="68"/>
      <c r="J224" s="13"/>
      <c r="K224" s="76"/>
      <c r="L224" s="78"/>
      <c r="M224" s="29"/>
      <c r="Q224" s="5">
        <f>Q222+Q223</f>
        <v>2614</v>
      </c>
    </row>
    <row r="225" spans="1:17" ht="16.5" customHeight="1" x14ac:dyDescent="0.45">
      <c r="A225" s="111"/>
      <c r="H225" s="113"/>
      <c r="I225" s="68"/>
      <c r="J225" s="13"/>
      <c r="K225" s="76"/>
      <c r="L225" s="78"/>
      <c r="M225" s="29"/>
    </row>
    <row r="226" spans="1:17" ht="16.5" customHeight="1" x14ac:dyDescent="0.45">
      <c r="A226" s="111"/>
      <c r="C226" s="32" t="s">
        <v>120</v>
      </c>
      <c r="D226" s="32"/>
      <c r="H226" s="114"/>
      <c r="I226" s="68"/>
      <c r="J226" s="13"/>
      <c r="K226" s="45"/>
      <c r="L226" s="5"/>
      <c r="O226" s="45"/>
    </row>
    <row r="227" spans="1:17" ht="16.5" customHeight="1" x14ac:dyDescent="0.3">
      <c r="C227" s="5" t="s">
        <v>121</v>
      </c>
      <c r="D227" s="5" t="s">
        <v>122</v>
      </c>
      <c r="H227" s="114"/>
      <c r="I227" s="68"/>
      <c r="J227" s="13"/>
      <c r="K227" s="33" t="s">
        <v>148</v>
      </c>
      <c r="L227" s="33"/>
      <c r="M227" s="33"/>
      <c r="O227" s="45"/>
    </row>
    <row r="228" spans="1:17" ht="16.5" customHeight="1" x14ac:dyDescent="0.3">
      <c r="C228" s="5" t="s">
        <v>123</v>
      </c>
      <c r="H228" s="115"/>
      <c r="J228" s="13"/>
      <c r="K228" s="116"/>
      <c r="L228" s="117">
        <f>L73+L119+L184+L220+L223</f>
        <v>28704.52</v>
      </c>
      <c r="M228" s="118" t="s">
        <v>124</v>
      </c>
      <c r="Q228" s="84">
        <f>L228/2</f>
        <v>14352.26</v>
      </c>
    </row>
    <row r="229" spans="1:17" ht="16.5" customHeight="1" x14ac:dyDescent="0.3">
      <c r="D229" s="69" t="s">
        <v>125</v>
      </c>
      <c r="H229" s="115"/>
      <c r="I229" s="112"/>
      <c r="J229" s="13"/>
      <c r="L229" s="119">
        <f>L228/5</f>
        <v>5740.9040000000005</v>
      </c>
      <c r="M229" s="120" t="s">
        <v>23</v>
      </c>
    </row>
    <row r="230" spans="1:17" ht="16.5" customHeight="1" x14ac:dyDescent="0.3">
      <c r="D230" s="69" t="s">
        <v>126</v>
      </c>
      <c r="H230" s="114"/>
      <c r="I230" s="113"/>
      <c r="J230" s="13"/>
      <c r="L230" s="5"/>
      <c r="M230" s="29"/>
    </row>
    <row r="231" spans="1:17" s="121" customFormat="1" ht="16.5" customHeight="1" x14ac:dyDescent="0.3">
      <c r="A231" s="5"/>
      <c r="B231" s="5"/>
      <c r="E231" s="5"/>
      <c r="F231" s="5"/>
      <c r="G231" s="5"/>
      <c r="H231" s="122"/>
      <c r="I231" s="114"/>
      <c r="J231" s="112"/>
      <c r="L231" s="123">
        <v>0</v>
      </c>
      <c r="M231" s="121" t="s">
        <v>127</v>
      </c>
      <c r="O231" s="124"/>
    </row>
    <row r="232" spans="1:17" s="121" customFormat="1" ht="16.5" customHeight="1" x14ac:dyDescent="0.45">
      <c r="A232" s="111" t="s">
        <v>116</v>
      </c>
      <c r="B232" s="32" t="s">
        <v>128</v>
      </c>
      <c r="C232" s="5"/>
      <c r="D232" s="5"/>
      <c r="E232" s="5"/>
      <c r="F232" s="5"/>
      <c r="G232" s="5"/>
      <c r="H232" s="122"/>
      <c r="I232" s="114"/>
      <c r="J232" s="112"/>
      <c r="L232" s="140">
        <f>L228-L231</f>
        <v>28704.52</v>
      </c>
      <c r="M232" s="118" t="s">
        <v>124</v>
      </c>
    </row>
    <row r="233" spans="1:17" s="121" customFormat="1" ht="16.5" customHeight="1" x14ac:dyDescent="0.45">
      <c r="A233" s="111" t="s">
        <v>116</v>
      </c>
      <c r="B233" s="32" t="s">
        <v>129</v>
      </c>
      <c r="C233" s="5"/>
      <c r="D233" s="5"/>
      <c r="E233" s="5"/>
      <c r="F233" s="5"/>
      <c r="G233" s="5"/>
      <c r="H233" s="5"/>
      <c r="I233" s="125"/>
      <c r="J233" s="112"/>
      <c r="L233" s="140">
        <f>L232/5</f>
        <v>5740.9040000000005</v>
      </c>
      <c r="M233" s="120" t="s">
        <v>23</v>
      </c>
      <c r="O233" s="124"/>
    </row>
    <row r="234" spans="1:17" s="121" customFormat="1" ht="16.5" customHeight="1" x14ac:dyDescent="0.3">
      <c r="C234" s="5"/>
      <c r="D234" s="5"/>
      <c r="E234" s="5"/>
      <c r="F234" s="5"/>
      <c r="G234" s="5"/>
      <c r="H234" s="5"/>
      <c r="I234" s="125"/>
      <c r="J234" s="112"/>
    </row>
    <row r="235" spans="1:17" s="121" customFormat="1" ht="16.5" customHeight="1" x14ac:dyDescent="0.45">
      <c r="A235" s="111"/>
      <c r="B235" s="32"/>
      <c r="C235" s="5"/>
      <c r="D235" s="5"/>
      <c r="E235" s="5"/>
      <c r="F235" s="5"/>
      <c r="G235" s="5"/>
      <c r="H235" s="5"/>
      <c r="I235" s="114"/>
      <c r="J235" s="112"/>
      <c r="L235" s="126">
        <f>L228*0.016</f>
        <v>459.27232000000004</v>
      </c>
      <c r="M235" s="127" t="s">
        <v>130</v>
      </c>
    </row>
    <row r="236" spans="1:17" ht="16.5" customHeight="1" x14ac:dyDescent="0.3">
      <c r="A236" s="5" t="s">
        <v>131</v>
      </c>
      <c r="L236" s="116">
        <f>L232-L235</f>
        <v>28245.24768</v>
      </c>
      <c r="M236" s="118" t="s">
        <v>124</v>
      </c>
      <c r="Q236" s="45">
        <f>L240+L241</f>
        <v>1104.02</v>
      </c>
    </row>
    <row r="237" spans="1:17" ht="16.5" customHeight="1" x14ac:dyDescent="0.3">
      <c r="A237" s="128" t="s">
        <v>132</v>
      </c>
      <c r="L237" s="116">
        <f>L236/5</f>
        <v>5649.0495360000004</v>
      </c>
      <c r="M237" s="120" t="s">
        <v>23</v>
      </c>
    </row>
    <row r="238" spans="1:17" ht="16.5" customHeight="1" x14ac:dyDescent="0.35">
      <c r="B238"/>
      <c r="C238"/>
      <c r="D238"/>
      <c r="E238"/>
      <c r="F238"/>
      <c r="L238" s="129"/>
      <c r="M238" s="127"/>
    </row>
    <row r="239" spans="1:17" ht="16.5" customHeight="1" x14ac:dyDescent="0.35">
      <c r="B239"/>
      <c r="C239"/>
      <c r="D239"/>
      <c r="E239"/>
      <c r="F239" s="128" t="s">
        <v>133</v>
      </c>
      <c r="G239" s="128"/>
      <c r="L239" s="129"/>
      <c r="M239" s="130"/>
    </row>
    <row r="240" spans="1:17" ht="16.5" customHeight="1" x14ac:dyDescent="0.35">
      <c r="F240"/>
      <c r="G240"/>
      <c r="I240" s="6"/>
      <c r="L240" s="78">
        <f>L232-L236</f>
        <v>459.27232000000004</v>
      </c>
      <c r="M240" s="5" t="s">
        <v>134</v>
      </c>
      <c r="P240" s="6"/>
    </row>
    <row r="241" spans="1:16" ht="16.5" customHeight="1" x14ac:dyDescent="0.3">
      <c r="F241" s="128" t="s">
        <v>135</v>
      </c>
      <c r="G241" s="128"/>
      <c r="I241" s="6"/>
      <c r="L241" s="78">
        <f>L223-L235</f>
        <v>644.74767999999995</v>
      </c>
      <c r="M241" s="5" t="s">
        <v>136</v>
      </c>
      <c r="P241" s="6"/>
    </row>
    <row r="242" spans="1:16" ht="16.5" customHeight="1" x14ac:dyDescent="0.3">
      <c r="F242" s="128" t="s">
        <v>137</v>
      </c>
      <c r="G242" s="128"/>
      <c r="I242" s="6"/>
      <c r="L242" s="78">
        <f>SUM(L240:L241)</f>
        <v>1104.02</v>
      </c>
      <c r="P242" s="6"/>
    </row>
    <row r="243" spans="1:16" ht="16.5" customHeight="1" x14ac:dyDescent="0.35">
      <c r="F243" s="69" t="s">
        <v>138</v>
      </c>
      <c r="G243"/>
      <c r="I243" s="6"/>
      <c r="P243" s="6"/>
    </row>
    <row r="244" spans="1:16" ht="16.5" customHeight="1" x14ac:dyDescent="0.35">
      <c r="E244"/>
      <c r="I244" s="6"/>
      <c r="L244" s="78">
        <f>L229-L237</f>
        <v>91.854464000000007</v>
      </c>
      <c r="M244" s="5" t="s">
        <v>139</v>
      </c>
      <c r="P244" s="6"/>
    </row>
    <row r="245" spans="1:16" ht="16.5" customHeight="1" x14ac:dyDescent="0.35">
      <c r="A245" s="128"/>
      <c r="B245"/>
      <c r="C245"/>
      <c r="D245"/>
      <c r="E245"/>
      <c r="I245" s="6"/>
      <c r="P245" s="6"/>
    </row>
    <row r="246" spans="1:16" ht="16.5" customHeight="1" x14ac:dyDescent="0.35">
      <c r="A246"/>
      <c r="B246"/>
      <c r="C246"/>
      <c r="D246"/>
      <c r="E246"/>
      <c r="I246" s="6"/>
      <c r="L246" s="78">
        <f>L228/2</f>
        <v>14352.26</v>
      </c>
      <c r="M246" s="5" t="s">
        <v>196</v>
      </c>
      <c r="P246" s="6"/>
    </row>
    <row r="247" spans="1:16" ht="16.5" customHeight="1" x14ac:dyDescent="0.35">
      <c r="A247"/>
      <c r="B247"/>
      <c r="C247"/>
      <c r="E247"/>
      <c r="I247" s="6"/>
      <c r="L247" s="78">
        <f>L246*0.2</f>
        <v>2870.4520000000002</v>
      </c>
      <c r="M247" s="5" t="s">
        <v>212</v>
      </c>
      <c r="P247" s="6"/>
    </row>
    <row r="248" spans="1:16" ht="16.5" customHeight="1" x14ac:dyDescent="0.35">
      <c r="A248"/>
      <c r="B248"/>
      <c r="C248"/>
      <c r="E248"/>
    </row>
    <row r="249" spans="1:16" ht="16.5" customHeight="1" x14ac:dyDescent="0.35">
      <c r="A249"/>
      <c r="B249"/>
      <c r="C249"/>
    </row>
    <row r="250" spans="1:16" ht="16.5" customHeight="1" x14ac:dyDescent="0.35">
      <c r="A250"/>
      <c r="B250"/>
      <c r="C250"/>
    </row>
    <row r="251" spans="1:16" ht="16.5" customHeight="1" x14ac:dyDescent="0.35">
      <c r="A251"/>
      <c r="B251"/>
      <c r="C251"/>
    </row>
    <row r="252" spans="1:16" ht="16.5" customHeight="1" x14ac:dyDescent="0.3"/>
    <row r="253" spans="1:16" ht="16.5" customHeight="1" x14ac:dyDescent="0.3"/>
    <row r="254" spans="1:16" ht="16.5" customHeight="1" x14ac:dyDescent="0.3"/>
    <row r="255" spans="1:16" ht="16.5" customHeight="1" x14ac:dyDescent="0.3"/>
    <row r="256" spans="1:16" ht="16.5" customHeight="1" x14ac:dyDescent="0.3"/>
    <row r="257" ht="16.5" customHeight="1" x14ac:dyDescent="0.3"/>
    <row r="258" ht="16.5" customHeight="1" x14ac:dyDescent="0.3"/>
  </sheetData>
  <mergeCells count="13">
    <mergeCell ref="K227:M227"/>
    <mergeCell ref="A20:B20"/>
    <mergeCell ref="C32:G32"/>
    <mergeCell ref="C33:C34"/>
    <mergeCell ref="D33:G33"/>
    <mergeCell ref="D34:G34"/>
    <mergeCell ref="D41:G41"/>
    <mergeCell ref="D42:G42"/>
    <mergeCell ref="A1:C1"/>
    <mergeCell ref="A8:H8"/>
    <mergeCell ref="A19:B19"/>
    <mergeCell ref="L19:T19"/>
    <mergeCell ref="K31:M31"/>
  </mergeCells>
  <pageMargins left="0.25" right="0.25" top="0.75" bottom="0.75" header="0.3" footer="0.3"/>
  <pageSetup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D48E-1255-4460-9BD9-93BD07689919}">
  <dimension ref="A1:T216"/>
  <sheetViews>
    <sheetView tabSelected="1" topLeftCell="A45" workbookViewId="0">
      <selection activeCell="E59" sqref="E59"/>
    </sheetView>
  </sheetViews>
  <sheetFormatPr defaultColWidth="8.7265625" defaultRowHeight="14" x14ac:dyDescent="0.3"/>
  <cols>
    <col min="1" max="1" width="10.453125" style="5" customWidth="1"/>
    <col min="2" max="2" width="12.81640625" style="5" customWidth="1"/>
    <col min="3" max="3" width="13.7265625" style="5" customWidth="1"/>
    <col min="4" max="4" width="8.453125" style="5" customWidth="1"/>
    <col min="5" max="5" width="13.7265625" style="5" customWidth="1"/>
    <col min="6" max="6" width="12.54296875" style="5" customWidth="1"/>
    <col min="7" max="7" width="13.7265625" style="5" customWidth="1"/>
    <col min="8" max="8" width="11" style="5" customWidth="1"/>
    <col min="9" max="9" width="6.1796875" style="5" customWidth="1"/>
    <col min="10" max="10" width="8.7265625" style="5"/>
    <col min="11" max="11" width="12.26953125" style="5" customWidth="1"/>
    <col min="12" max="12" width="13.36328125" style="6" customWidth="1"/>
    <col min="13" max="13" width="39.1796875" style="5" customWidth="1"/>
    <col min="14" max="14" width="8.7265625" style="5"/>
    <col min="15" max="16" width="10.453125" style="5" bestFit="1" customWidth="1"/>
    <col min="17" max="17" width="12.54296875" style="5" customWidth="1"/>
    <col min="18" max="19" width="8.7265625" style="5"/>
    <col min="20" max="20" width="9.90625" style="5" bestFit="1" customWidth="1"/>
    <col min="21" max="21" width="9.81640625" style="5" bestFit="1" customWidth="1"/>
    <col min="22" max="16384" width="8.7265625" style="5"/>
  </cols>
  <sheetData>
    <row r="1" spans="1:20" ht="16.5" customHeight="1" x14ac:dyDescent="0.35">
      <c r="A1" s="1"/>
      <c r="B1" s="1"/>
      <c r="C1" s="1"/>
      <c r="D1" s="2"/>
      <c r="E1" s="3"/>
      <c r="F1" s="3"/>
      <c r="G1" s="4"/>
      <c r="H1" s="4"/>
    </row>
    <row r="2" spans="1:20" ht="16.5" customHeight="1" x14ac:dyDescent="0.35">
      <c r="A2" s="2"/>
      <c r="B2" s="2"/>
      <c r="C2" s="2"/>
      <c r="D2" s="2"/>
      <c r="E2" s="3"/>
      <c r="F2" s="3"/>
      <c r="G2" s="4"/>
      <c r="H2" s="4"/>
    </row>
    <row r="3" spans="1:20" ht="16.5" customHeight="1" x14ac:dyDescent="0.35">
      <c r="A3" s="2"/>
      <c r="B3" s="2"/>
      <c r="C3" s="2"/>
      <c r="D3" s="2"/>
      <c r="E3" s="3"/>
      <c r="F3" s="3"/>
      <c r="I3" s="7" t="s">
        <v>0</v>
      </c>
    </row>
    <row r="4" spans="1:20" ht="16.5" customHeight="1" x14ac:dyDescent="0.35">
      <c r="A4" s="2"/>
      <c r="B4" s="2"/>
      <c r="C4" s="2"/>
      <c r="D4" s="2"/>
      <c r="E4" s="3"/>
      <c r="I4" s="8" t="s">
        <v>140</v>
      </c>
    </row>
    <row r="5" spans="1:20" ht="16.5" customHeight="1" x14ac:dyDescent="0.35">
      <c r="A5" s="2"/>
      <c r="B5" s="2"/>
      <c r="C5" s="2"/>
      <c r="D5" s="2"/>
      <c r="E5" s="3"/>
    </row>
    <row r="6" spans="1:20" ht="16.5" customHeight="1" x14ac:dyDescent="0.35">
      <c r="A6" s="9" t="s">
        <v>1</v>
      </c>
      <c r="B6" s="2"/>
      <c r="C6" s="2"/>
      <c r="D6" s="2"/>
      <c r="E6" s="3"/>
      <c r="F6" s="3"/>
    </row>
    <row r="7" spans="1:20" ht="3" customHeight="1" x14ac:dyDescent="0.35">
      <c r="A7" s="9"/>
      <c r="B7" s="2"/>
      <c r="C7" s="2"/>
      <c r="D7" s="2"/>
      <c r="E7" s="3"/>
      <c r="F7" s="3"/>
    </row>
    <row r="8" spans="1:20" ht="16.5" customHeight="1" x14ac:dyDescent="0.35">
      <c r="A8" s="10" t="s">
        <v>2</v>
      </c>
      <c r="B8" s="11"/>
      <c r="C8" s="11"/>
      <c r="D8" s="11"/>
      <c r="E8" s="11"/>
      <c r="F8" s="11"/>
      <c r="G8" s="11"/>
      <c r="H8" s="11"/>
      <c r="I8" s="12"/>
      <c r="J8" s="13"/>
    </row>
    <row r="9" spans="1:20" ht="16.5" customHeight="1" x14ac:dyDescent="0.3">
      <c r="A9" s="14" t="s">
        <v>3</v>
      </c>
      <c r="E9" s="15"/>
      <c r="F9" s="15"/>
      <c r="G9" s="16"/>
      <c r="H9" s="16"/>
      <c r="J9" s="13"/>
      <c r="N9" s="13"/>
    </row>
    <row r="10" spans="1:20" ht="16.5" customHeight="1" x14ac:dyDescent="0.45">
      <c r="A10" s="17" t="s">
        <v>141</v>
      </c>
      <c r="E10" s="15"/>
      <c r="F10" s="15"/>
      <c r="G10" s="16"/>
      <c r="H10" s="16"/>
      <c r="J10" s="13"/>
      <c r="M10" s="18"/>
      <c r="N10" s="13"/>
    </row>
    <row r="11" spans="1:20" ht="16.5" customHeight="1" x14ac:dyDescent="0.3">
      <c r="A11" s="151" t="s">
        <v>226</v>
      </c>
      <c r="B11" s="19"/>
      <c r="C11" s="19"/>
      <c r="D11" s="19"/>
      <c r="E11" s="20"/>
      <c r="F11" s="164"/>
      <c r="G11" s="149"/>
      <c r="H11" s="149"/>
      <c r="I11" s="150"/>
      <c r="J11" s="13"/>
      <c r="N11" s="13"/>
    </row>
    <row r="12" spans="1:20" ht="16.5" customHeight="1" x14ac:dyDescent="0.3">
      <c r="A12" s="14"/>
      <c r="E12" s="15"/>
      <c r="F12" s="15"/>
      <c r="G12" s="16"/>
      <c r="H12" s="16"/>
      <c r="J12" s="13"/>
      <c r="N12" s="13"/>
    </row>
    <row r="13" spans="1:20" ht="16.5" customHeight="1" x14ac:dyDescent="0.3">
      <c r="A13" s="14"/>
      <c r="E13" s="15"/>
      <c r="F13" s="15"/>
      <c r="G13" s="16"/>
      <c r="H13" s="16"/>
      <c r="J13" s="13"/>
      <c r="N13" s="13"/>
    </row>
    <row r="14" spans="1:20" ht="16.5" customHeight="1" x14ac:dyDescent="0.3">
      <c r="C14" s="21" t="s">
        <v>143</v>
      </c>
      <c r="E14" s="15"/>
      <c r="F14" s="15"/>
      <c r="G14" s="16"/>
      <c r="H14" s="16"/>
      <c r="J14" s="13"/>
    </row>
    <row r="15" spans="1:20" ht="16.5" customHeight="1" x14ac:dyDescent="0.35">
      <c r="B15" s="13"/>
      <c r="C15" s="21" t="s">
        <v>145</v>
      </c>
      <c r="E15" s="15"/>
      <c r="F15" s="15"/>
      <c r="G15" s="16"/>
      <c r="H15" s="16"/>
      <c r="J15" s="13"/>
      <c r="L15" s="5"/>
      <c r="M15" s="22"/>
      <c r="N15" s="22"/>
      <c r="O15" s="22"/>
      <c r="P15" s="22"/>
      <c r="Q15" s="22"/>
      <c r="R15" s="22"/>
      <c r="S15" s="22"/>
      <c r="T15" s="22"/>
    </row>
    <row r="16" spans="1:20" ht="16.5" customHeight="1" x14ac:dyDescent="0.3">
      <c r="A16" s="13"/>
      <c r="B16" s="13"/>
      <c r="C16" s="21" t="s">
        <v>221</v>
      </c>
      <c r="E16" s="15"/>
      <c r="F16" s="15"/>
      <c r="G16" s="16"/>
      <c r="H16" s="16"/>
      <c r="J16" s="13"/>
      <c r="N16" s="13"/>
      <c r="O16" s="23"/>
      <c r="Q16" s="23"/>
    </row>
    <row r="17" spans="1:20" ht="16.5" customHeight="1" x14ac:dyDescent="0.3">
      <c r="A17" s="13"/>
      <c r="B17" s="13"/>
      <c r="C17" s="21"/>
      <c r="D17" s="5" t="s">
        <v>219</v>
      </c>
      <c r="E17" s="15"/>
      <c r="F17" s="15"/>
      <c r="G17" s="16"/>
      <c r="H17" s="16"/>
      <c r="J17" s="13"/>
      <c r="N17" s="13"/>
      <c r="O17" s="23"/>
      <c r="Q17" s="23"/>
    </row>
    <row r="18" spans="1:20" ht="16.5" customHeight="1" x14ac:dyDescent="0.35">
      <c r="C18" s="21" t="s">
        <v>144</v>
      </c>
      <c r="E18" s="15"/>
      <c r="F18" s="15"/>
      <c r="G18" s="16"/>
      <c r="J18" s="13"/>
      <c r="L18" s="5"/>
      <c r="M18"/>
      <c r="N18"/>
      <c r="O18"/>
      <c r="P18"/>
      <c r="Q18"/>
      <c r="R18"/>
      <c r="S18"/>
      <c r="T18"/>
    </row>
    <row r="19" spans="1:20" ht="16.5" customHeight="1" x14ac:dyDescent="0.35">
      <c r="A19" s="24" t="s">
        <v>4</v>
      </c>
      <c r="B19" s="25"/>
      <c r="C19" s="5" t="s">
        <v>218</v>
      </c>
      <c r="E19" s="15"/>
      <c r="F19" s="15"/>
      <c r="G19" s="16"/>
      <c r="H19" s="16"/>
      <c r="J19" s="13"/>
      <c r="L19" s="26"/>
      <c r="M19" s="27"/>
      <c r="N19" s="27"/>
      <c r="O19" s="27"/>
      <c r="P19" s="27"/>
      <c r="Q19" s="27"/>
      <c r="R19" s="27"/>
      <c r="S19" s="27"/>
      <c r="T19" s="27"/>
    </row>
    <row r="20" spans="1:20" ht="16.5" customHeight="1" x14ac:dyDescent="0.35">
      <c r="A20" s="131" t="s">
        <v>142</v>
      </c>
      <c r="B20" s="148"/>
      <c r="C20" s="21"/>
      <c r="D20" s="5" t="s">
        <v>216</v>
      </c>
      <c r="E20" s="15"/>
      <c r="F20" s="15"/>
      <c r="G20" s="16"/>
      <c r="H20" s="16"/>
      <c r="J20" s="13"/>
      <c r="L20" s="5"/>
      <c r="M20"/>
      <c r="N20"/>
      <c r="O20"/>
      <c r="P20"/>
      <c r="Q20"/>
      <c r="R20"/>
      <c r="S20"/>
      <c r="T20"/>
    </row>
    <row r="21" spans="1:20" ht="16.5" customHeight="1" x14ac:dyDescent="0.35">
      <c r="A21" s="146"/>
      <c r="B21" s="147"/>
      <c r="C21" s="21"/>
      <c r="D21" s="5" t="s">
        <v>5</v>
      </c>
      <c r="E21" s="15"/>
      <c r="F21" s="15"/>
      <c r="G21" s="16"/>
      <c r="J21" s="13"/>
      <c r="L21" s="5"/>
      <c r="M21"/>
      <c r="N21"/>
      <c r="O21"/>
      <c r="P21"/>
      <c r="Q21"/>
      <c r="R21"/>
      <c r="S21"/>
      <c r="T21"/>
    </row>
    <row r="22" spans="1:20" ht="16.5" customHeight="1" x14ac:dyDescent="0.35">
      <c r="A22" s="146"/>
      <c r="B22" s="147"/>
      <c r="C22" s="21"/>
      <c r="D22" s="5" t="s">
        <v>217</v>
      </c>
      <c r="E22" s="15"/>
      <c r="F22" s="15"/>
      <c r="G22" s="16"/>
      <c r="J22" s="13"/>
      <c r="L22" s="5"/>
      <c r="M22"/>
      <c r="N22"/>
      <c r="O22"/>
      <c r="P22"/>
      <c r="Q22"/>
      <c r="R22"/>
      <c r="S22"/>
      <c r="T22"/>
    </row>
    <row r="23" spans="1:20" ht="16.5" customHeight="1" x14ac:dyDescent="0.35">
      <c r="A23" s="28"/>
      <c r="B23" s="28"/>
      <c r="C23" s="21" t="s">
        <v>146</v>
      </c>
      <c r="E23" s="15"/>
      <c r="F23" s="15"/>
      <c r="G23" s="16"/>
      <c r="H23" s="16"/>
      <c r="J23" s="13"/>
      <c r="L23" s="5"/>
      <c r="M23"/>
      <c r="N23"/>
      <c r="O23"/>
      <c r="P23"/>
      <c r="Q23"/>
      <c r="R23"/>
      <c r="S23"/>
      <c r="T23"/>
    </row>
    <row r="24" spans="1:20" ht="16.5" customHeight="1" x14ac:dyDescent="0.35">
      <c r="A24" s="28"/>
      <c r="B24" s="28"/>
      <c r="C24" s="21" t="s">
        <v>6</v>
      </c>
      <c r="E24" s="15"/>
      <c r="F24" s="15"/>
      <c r="G24" s="16"/>
      <c r="H24" s="16"/>
      <c r="J24" s="13"/>
      <c r="L24" s="5"/>
      <c r="M24"/>
      <c r="N24"/>
      <c r="O24"/>
      <c r="P24"/>
      <c r="Q24"/>
      <c r="R24"/>
      <c r="S24"/>
      <c r="T24"/>
    </row>
    <row r="25" spans="1:20" ht="16.5" customHeight="1" x14ac:dyDescent="0.3">
      <c r="A25" s="13"/>
      <c r="B25" s="13"/>
      <c r="F25" s="15"/>
      <c r="G25" s="16"/>
      <c r="H25" s="16"/>
      <c r="J25" s="13"/>
      <c r="N25" s="13"/>
      <c r="O25" s="23"/>
      <c r="Q25" s="23"/>
    </row>
    <row r="26" spans="1:20" ht="16.5" customHeight="1" x14ac:dyDescent="0.35">
      <c r="A26" s="29" t="s">
        <v>147</v>
      </c>
      <c r="B26" s="22"/>
      <c r="C26" s="22"/>
      <c r="E26" s="15"/>
      <c r="F26" s="15"/>
      <c r="G26" s="16"/>
      <c r="H26" s="16"/>
      <c r="J26" s="13"/>
      <c r="N26" s="13"/>
      <c r="O26" s="23"/>
      <c r="Q26" s="23"/>
    </row>
    <row r="27" spans="1:20" ht="16.5" customHeight="1" x14ac:dyDescent="0.3">
      <c r="A27" s="13"/>
      <c r="B27" s="13"/>
      <c r="E27" s="15"/>
      <c r="F27" s="15"/>
      <c r="G27" s="16"/>
      <c r="H27" s="16"/>
      <c r="J27" s="13"/>
      <c r="N27" s="13"/>
      <c r="O27" s="13"/>
    </row>
    <row r="28" spans="1:20" ht="16.5" customHeight="1" x14ac:dyDescent="0.45">
      <c r="A28" s="30" t="s">
        <v>7</v>
      </c>
      <c r="J28" s="13"/>
      <c r="N28" s="13"/>
      <c r="O28" s="31" t="s">
        <v>8</v>
      </c>
    </row>
    <row r="29" spans="1:20" ht="16.5" customHeight="1" x14ac:dyDescent="0.3">
      <c r="A29" s="30" t="s">
        <v>222</v>
      </c>
      <c r="J29" s="13"/>
      <c r="N29" s="13"/>
      <c r="O29" s="13"/>
    </row>
    <row r="30" spans="1:20" ht="16.5" customHeight="1" x14ac:dyDescent="0.3">
      <c r="A30" s="32" t="s">
        <v>9</v>
      </c>
      <c r="J30" s="13"/>
      <c r="N30" s="13"/>
      <c r="O30" s="13"/>
    </row>
    <row r="31" spans="1:20" ht="16.5" customHeight="1" x14ac:dyDescent="0.3">
      <c r="J31" s="13"/>
      <c r="K31" s="33" t="s">
        <v>148</v>
      </c>
      <c r="L31" s="33"/>
      <c r="M31" s="33"/>
      <c r="N31" s="13"/>
      <c r="O31" s="13"/>
    </row>
    <row r="32" spans="1:20" ht="16.5" customHeight="1" x14ac:dyDescent="0.3">
      <c r="C32" s="34" t="s">
        <v>10</v>
      </c>
      <c r="D32" s="34"/>
      <c r="E32" s="34"/>
      <c r="F32" s="34"/>
      <c r="G32" s="34"/>
      <c r="J32" s="13"/>
      <c r="K32" s="6" t="s">
        <v>11</v>
      </c>
      <c r="L32" s="6">
        <v>5</v>
      </c>
      <c r="M32" s="5" t="s">
        <v>149</v>
      </c>
      <c r="N32" s="13"/>
      <c r="O32" s="13" t="s">
        <v>12</v>
      </c>
      <c r="P32" s="5">
        <v>10</v>
      </c>
      <c r="Q32" s="5">
        <v>6</v>
      </c>
      <c r="S32" s="5">
        <v>10</v>
      </c>
    </row>
    <row r="33" spans="1:20" ht="16.5" customHeight="1" x14ac:dyDescent="0.35">
      <c r="C33" s="35">
        <f>+L186</f>
        <v>25713.220499999999</v>
      </c>
      <c r="D33" s="36" t="s">
        <v>13</v>
      </c>
      <c r="E33" s="36"/>
      <c r="F33" s="36"/>
      <c r="G33" s="37"/>
      <c r="J33" s="13"/>
      <c r="M33" s="5" t="s">
        <v>14</v>
      </c>
      <c r="N33" s="13"/>
      <c r="O33" s="13" t="s">
        <v>15</v>
      </c>
      <c r="P33" s="5">
        <v>5</v>
      </c>
      <c r="Q33" s="5">
        <v>5</v>
      </c>
      <c r="R33" s="38"/>
      <c r="S33" s="5">
        <v>6</v>
      </c>
    </row>
    <row r="34" spans="1:20" ht="16.5" customHeight="1" x14ac:dyDescent="0.35">
      <c r="B34" s="22"/>
      <c r="C34" s="35"/>
      <c r="D34" s="39" t="s">
        <v>151</v>
      </c>
      <c r="E34" s="39"/>
      <c r="F34" s="39"/>
      <c r="G34" s="40"/>
      <c r="H34" s="22"/>
      <c r="I34" s="22"/>
      <c r="J34" s="13"/>
      <c r="M34" s="5" t="s">
        <v>150</v>
      </c>
      <c r="N34" s="13"/>
      <c r="O34" s="13" t="s">
        <v>16</v>
      </c>
      <c r="P34" s="5">
        <v>3</v>
      </c>
      <c r="Q34" s="5">
        <v>3</v>
      </c>
      <c r="R34" s="38"/>
      <c r="S34" s="5">
        <v>3</v>
      </c>
    </row>
    <row r="35" spans="1:20" ht="16.5" customHeight="1" x14ac:dyDescent="0.35">
      <c r="A35" s="41"/>
      <c r="B35" s="42"/>
      <c r="C35" s="43"/>
      <c r="D35" s="42"/>
      <c r="E35" s="41"/>
      <c r="F35" s="41"/>
      <c r="G35" s="44"/>
      <c r="H35" s="44"/>
      <c r="I35" s="44"/>
      <c r="N35" s="13"/>
    </row>
    <row r="36" spans="1:20" ht="16.5" customHeight="1" x14ac:dyDescent="0.35">
      <c r="F36" s="45"/>
      <c r="G36" s="29"/>
      <c r="H36" s="2"/>
      <c r="I36" s="2"/>
      <c r="J36" s="13"/>
      <c r="K36" s="6"/>
      <c r="M36" s="2"/>
      <c r="P36" s="5">
        <f>SUM(P32:P34)</f>
        <v>18</v>
      </c>
      <c r="Q36" s="5">
        <f>SUM(Q32:Q34)</f>
        <v>14</v>
      </c>
      <c r="S36" s="5">
        <f>SUM(S32:S34)</f>
        <v>19</v>
      </c>
    </row>
    <row r="37" spans="1:20" ht="16.5" customHeight="1" x14ac:dyDescent="0.35">
      <c r="B37" s="46" t="s">
        <v>17</v>
      </c>
      <c r="F37" s="45"/>
      <c r="G37" s="47"/>
      <c r="H37" s="2"/>
      <c r="I37" s="2"/>
      <c r="J37" s="13"/>
      <c r="K37" s="6"/>
      <c r="M37" s="48"/>
      <c r="S37" s="49"/>
    </row>
    <row r="38" spans="1:20" ht="16.5" customHeight="1" x14ac:dyDescent="0.35">
      <c r="B38" s="50" t="s">
        <v>18</v>
      </c>
      <c r="J38" s="13"/>
      <c r="K38" s="6"/>
      <c r="M38" s="29"/>
    </row>
    <row r="39" spans="1:20" ht="16.5" customHeight="1" x14ac:dyDescent="0.35">
      <c r="B39" s="51"/>
      <c r="C39" s="52"/>
      <c r="D39" s="51"/>
      <c r="G39" s="2"/>
      <c r="H39" s="2"/>
      <c r="I39" s="2"/>
      <c r="J39" s="13"/>
      <c r="K39" s="6"/>
      <c r="M39" s="29"/>
    </row>
    <row r="40" spans="1:20" ht="16.5" customHeight="1" x14ac:dyDescent="0.35">
      <c r="C40" s="53" t="s">
        <v>19</v>
      </c>
      <c r="D40" s="54"/>
      <c r="E40" s="54"/>
      <c r="F40" s="55"/>
      <c r="G40" s="56"/>
      <c r="H40" s="2"/>
      <c r="I40" s="2"/>
      <c r="J40" s="13"/>
      <c r="K40" s="6"/>
      <c r="M40" s="29"/>
      <c r="N40" s="29"/>
      <c r="O40" s="13"/>
    </row>
    <row r="41" spans="1:20" ht="16.5" customHeight="1" x14ac:dyDescent="0.35">
      <c r="C41" s="57">
        <f>+L194</f>
        <v>25301.808971999999</v>
      </c>
      <c r="D41" s="160" t="s">
        <v>13</v>
      </c>
      <c r="E41" s="161"/>
      <c r="F41" s="161"/>
      <c r="G41" s="162"/>
      <c r="H41" s="2"/>
      <c r="I41" s="2"/>
      <c r="J41" s="13"/>
      <c r="K41" s="6"/>
      <c r="M41" s="29"/>
      <c r="P41" s="6"/>
    </row>
    <row r="42" spans="1:20" ht="16.5" customHeight="1" x14ac:dyDescent="0.35">
      <c r="B42" s="58"/>
      <c r="C42" s="59"/>
      <c r="D42" s="163" t="s">
        <v>151</v>
      </c>
      <c r="E42" s="39"/>
      <c r="F42" s="39"/>
      <c r="G42" s="40"/>
      <c r="H42" s="2"/>
      <c r="I42" s="2"/>
      <c r="J42" s="13"/>
      <c r="K42" s="6"/>
      <c r="M42" s="29"/>
      <c r="O42" s="23"/>
      <c r="P42" s="6"/>
    </row>
    <row r="43" spans="1:20" ht="16.5" customHeight="1" x14ac:dyDescent="0.3">
      <c r="H43" s="13"/>
      <c r="I43" s="13"/>
      <c r="O43" s="23"/>
      <c r="P43" s="6"/>
    </row>
    <row r="44" spans="1:20" ht="18" customHeight="1" x14ac:dyDescent="0.4">
      <c r="A44" s="60" t="s">
        <v>20</v>
      </c>
      <c r="B44" s="22"/>
      <c r="C44" s="22"/>
      <c r="D44" s="22"/>
      <c r="E44" s="22"/>
      <c r="F44" s="22"/>
      <c r="G44" s="22"/>
      <c r="H44" s="22"/>
      <c r="I44" s="22"/>
      <c r="J44" s="13"/>
      <c r="O44" s="23"/>
      <c r="P44" s="6"/>
    </row>
    <row r="45" spans="1:20" ht="16.5" customHeight="1" x14ac:dyDescent="0.3">
      <c r="D45" s="13"/>
      <c r="F45" s="13"/>
      <c r="G45" s="13"/>
      <c r="H45" s="13"/>
      <c r="I45" s="13"/>
    </row>
    <row r="46" spans="1:20" ht="16.5" customHeight="1" x14ac:dyDescent="0.35">
      <c r="A46" s="61" t="s">
        <v>21</v>
      </c>
      <c r="B46" s="62" t="s">
        <v>152</v>
      </c>
      <c r="C46" s="63"/>
      <c r="D46" s="63"/>
      <c r="E46" s="63"/>
      <c r="F46" s="63"/>
      <c r="G46" s="64" t="s">
        <v>22</v>
      </c>
      <c r="I46" s="22"/>
      <c r="J46" s="13"/>
      <c r="K46" s="65" t="s">
        <v>23</v>
      </c>
      <c r="L46" s="66" t="s">
        <v>24</v>
      </c>
      <c r="M46" s="67" t="s">
        <v>25</v>
      </c>
      <c r="P46" s="6"/>
      <c r="R46" s="38"/>
      <c r="T46" s="68"/>
    </row>
    <row r="47" spans="1:20" ht="16.5" customHeight="1" x14ac:dyDescent="0.35">
      <c r="A47" s="13"/>
      <c r="B47" s="69" t="s">
        <v>153</v>
      </c>
      <c r="C47" s="22"/>
      <c r="D47" s="22"/>
      <c r="E47" s="22"/>
      <c r="F47" s="22"/>
      <c r="G47" s="70" t="s">
        <v>158</v>
      </c>
      <c r="I47" s="22"/>
      <c r="J47" s="13"/>
      <c r="K47" s="73"/>
      <c r="L47" s="74">
        <v>500</v>
      </c>
      <c r="M47" s="5" t="s">
        <v>192</v>
      </c>
      <c r="O47" s="5">
        <v>80</v>
      </c>
      <c r="P47" s="5">
        <v>6</v>
      </c>
      <c r="Q47" s="5">
        <f>O47*P47</f>
        <v>480</v>
      </c>
    </row>
    <row r="48" spans="1:20" ht="16.5" customHeight="1" x14ac:dyDescent="0.35">
      <c r="A48" s="13"/>
      <c r="B48" s="30" t="s">
        <v>154</v>
      </c>
      <c r="C48" s="22"/>
      <c r="D48" s="22"/>
      <c r="E48" s="22"/>
      <c r="F48" s="22"/>
      <c r="G48" s="70" t="s">
        <v>157</v>
      </c>
      <c r="H48" s="22"/>
      <c r="I48" s="22"/>
      <c r="J48" s="13"/>
      <c r="K48" s="73"/>
      <c r="L48" s="74"/>
      <c r="M48" s="29" t="s">
        <v>191</v>
      </c>
    </row>
    <row r="49" spans="1:16" ht="16.5" customHeight="1" x14ac:dyDescent="0.35">
      <c r="A49" s="13"/>
      <c r="D49" s="22"/>
      <c r="E49" s="22"/>
      <c r="F49" s="22"/>
      <c r="G49" s="75"/>
      <c r="H49" s="22"/>
      <c r="I49" s="22"/>
      <c r="J49" s="13"/>
      <c r="K49" s="71"/>
      <c r="L49" s="72"/>
      <c r="M49" s="76"/>
      <c r="N49" s="29"/>
      <c r="O49" s="13"/>
    </row>
    <row r="50" spans="1:16" ht="16.5" customHeight="1" x14ac:dyDescent="0.35">
      <c r="A50" s="13"/>
      <c r="B50" s="38" t="s">
        <v>155</v>
      </c>
      <c r="D50" s="22"/>
      <c r="E50" s="22"/>
      <c r="F50" s="22"/>
      <c r="H50" s="22"/>
      <c r="I50" s="22"/>
      <c r="J50" s="13"/>
      <c r="K50" s="71"/>
      <c r="L50" s="74"/>
      <c r="M50" s="29"/>
      <c r="N50" s="69"/>
      <c r="P50" s="6"/>
    </row>
    <row r="51" spans="1:16" ht="16.5" customHeight="1" x14ac:dyDescent="0.35">
      <c r="A51" s="13"/>
      <c r="B51" s="69" t="s">
        <v>161</v>
      </c>
      <c r="D51" s="22"/>
      <c r="E51" s="22"/>
      <c r="F51" s="22"/>
      <c r="H51" s="22"/>
      <c r="I51" s="22"/>
      <c r="J51" s="13"/>
      <c r="K51" s="71"/>
      <c r="L51" s="74"/>
      <c r="M51" s="29"/>
      <c r="P51" s="6"/>
    </row>
    <row r="52" spans="1:16" ht="16.5" customHeight="1" x14ac:dyDescent="0.35">
      <c r="A52" s="13"/>
      <c r="D52" s="22"/>
      <c r="E52" s="22"/>
      <c r="F52" s="22"/>
      <c r="G52" s="77"/>
      <c r="H52" s="22"/>
      <c r="I52" s="22"/>
      <c r="J52" s="13"/>
      <c r="K52" s="71"/>
      <c r="L52" s="74"/>
      <c r="M52" s="29"/>
      <c r="P52" s="6"/>
    </row>
    <row r="53" spans="1:16" ht="16.5" customHeight="1" x14ac:dyDescent="0.35">
      <c r="A53" s="13"/>
      <c r="B53" s="69" t="s">
        <v>156</v>
      </c>
      <c r="D53" s="22"/>
      <c r="E53" s="22"/>
      <c r="F53" s="22"/>
      <c r="G53" s="77"/>
      <c r="H53" s="22"/>
      <c r="I53" s="22"/>
      <c r="J53" s="13"/>
      <c r="K53" s="71"/>
      <c r="L53" s="74"/>
      <c r="M53" s="29"/>
      <c r="P53" s="6"/>
    </row>
    <row r="54" spans="1:16" ht="16.5" customHeight="1" x14ac:dyDescent="0.35">
      <c r="A54" s="88"/>
      <c r="B54" s="159" t="s">
        <v>162</v>
      </c>
      <c r="C54" s="41"/>
      <c r="D54" s="89"/>
      <c r="E54" s="89"/>
      <c r="F54" s="89"/>
      <c r="G54" s="158"/>
      <c r="H54" s="89"/>
      <c r="I54" s="89"/>
      <c r="J54" s="13"/>
      <c r="K54" s="71"/>
      <c r="L54" s="74"/>
      <c r="M54" s="29"/>
      <c r="P54" s="6"/>
    </row>
    <row r="55" spans="1:16" ht="16.5" customHeight="1" x14ac:dyDescent="0.35">
      <c r="A55" s="13"/>
      <c r="D55" s="22"/>
      <c r="E55" s="22"/>
      <c r="F55" s="22"/>
      <c r="G55" s="77"/>
      <c r="H55" s="22"/>
      <c r="I55" s="22"/>
      <c r="J55" s="13"/>
      <c r="K55" s="71"/>
      <c r="L55" s="74"/>
      <c r="M55" s="29"/>
      <c r="P55" s="6"/>
    </row>
    <row r="56" spans="1:16" ht="16.5" customHeight="1" x14ac:dyDescent="0.35">
      <c r="A56" s="13"/>
      <c r="B56" s="5" t="s">
        <v>225</v>
      </c>
      <c r="D56" s="22"/>
      <c r="E56" s="22"/>
      <c r="F56" s="22"/>
      <c r="G56" s="77"/>
      <c r="H56" s="22"/>
      <c r="I56" s="22"/>
      <c r="J56" s="13"/>
      <c r="K56" s="71"/>
      <c r="L56" s="74"/>
      <c r="M56" s="29"/>
      <c r="O56" s="5">
        <f>2000+500</f>
        <v>2500</v>
      </c>
      <c r="P56" s="6"/>
    </row>
    <row r="57" spans="1:16" ht="16.5" customHeight="1" x14ac:dyDescent="0.35">
      <c r="A57" s="13"/>
      <c r="B57" s="32" t="s">
        <v>160</v>
      </c>
      <c r="D57" s="22"/>
      <c r="E57" s="22"/>
      <c r="F57" s="22"/>
      <c r="G57" s="77"/>
      <c r="H57" s="22"/>
      <c r="I57" s="22"/>
      <c r="J57" s="13"/>
      <c r="K57" s="71"/>
      <c r="L57" s="74"/>
      <c r="M57" s="29"/>
      <c r="P57" s="6"/>
    </row>
    <row r="58" spans="1:16" ht="16.5" customHeight="1" x14ac:dyDescent="0.35">
      <c r="A58" s="13"/>
      <c r="B58" s="85" t="s">
        <v>204</v>
      </c>
      <c r="D58" s="22"/>
      <c r="E58" s="22"/>
      <c r="F58" s="22"/>
      <c r="G58" s="77"/>
      <c r="H58" s="22"/>
      <c r="I58" s="22"/>
      <c r="J58" s="13"/>
      <c r="K58" s="71"/>
      <c r="L58" s="74"/>
      <c r="M58" s="29"/>
      <c r="P58" s="6"/>
    </row>
    <row r="59" spans="1:16" ht="9" customHeight="1" x14ac:dyDescent="0.35">
      <c r="A59" s="13"/>
      <c r="D59" s="22"/>
      <c r="E59" s="22"/>
      <c r="F59" s="22"/>
      <c r="G59" s="77"/>
      <c r="H59" s="22"/>
      <c r="I59" s="22"/>
      <c r="J59" s="13"/>
      <c r="K59" s="71"/>
      <c r="L59" s="74"/>
      <c r="M59" s="29"/>
      <c r="P59" s="6"/>
    </row>
    <row r="60" spans="1:16" ht="16.5" customHeight="1" x14ac:dyDescent="0.35">
      <c r="A60" s="13"/>
      <c r="C60" s="5" t="s">
        <v>224</v>
      </c>
      <c r="D60" s="22"/>
      <c r="E60" s="22"/>
      <c r="F60" s="22"/>
      <c r="G60" s="77"/>
      <c r="H60" s="22"/>
      <c r="I60" s="22"/>
      <c r="J60" s="13"/>
      <c r="K60" s="71"/>
      <c r="L60" s="74"/>
      <c r="M60" s="29"/>
      <c r="P60" s="6"/>
    </row>
    <row r="61" spans="1:16" ht="16.5" customHeight="1" x14ac:dyDescent="0.35">
      <c r="A61" s="13"/>
      <c r="C61" s="80" t="s">
        <v>163</v>
      </c>
      <c r="D61" s="22"/>
      <c r="E61" s="22"/>
      <c r="F61" s="22"/>
      <c r="G61" s="77"/>
      <c r="H61" s="22"/>
      <c r="I61" s="22"/>
      <c r="J61" s="13"/>
      <c r="K61" s="71"/>
      <c r="L61" s="74"/>
      <c r="M61" s="29"/>
      <c r="P61" s="6"/>
    </row>
    <row r="62" spans="1:16" ht="16.5" customHeight="1" x14ac:dyDescent="0.35">
      <c r="A62" s="13"/>
      <c r="B62" s="80"/>
      <c r="C62" s="80" t="s">
        <v>99</v>
      </c>
      <c r="D62" s="22"/>
      <c r="E62" s="22"/>
      <c r="F62" s="22"/>
      <c r="G62" s="77"/>
      <c r="H62" s="22"/>
      <c r="I62" s="22"/>
      <c r="J62" s="13"/>
      <c r="K62" s="71"/>
      <c r="L62" s="74"/>
      <c r="M62" s="29"/>
      <c r="P62" s="6"/>
    </row>
    <row r="63" spans="1:16" ht="16.5" customHeight="1" x14ac:dyDescent="0.35">
      <c r="A63" s="13"/>
      <c r="B63" s="80"/>
      <c r="C63" s="80" t="s">
        <v>100</v>
      </c>
      <c r="D63" s="22"/>
      <c r="E63" s="22"/>
      <c r="F63" s="22"/>
      <c r="G63" s="77"/>
      <c r="H63" s="22"/>
      <c r="I63" s="22"/>
      <c r="J63" s="13"/>
      <c r="K63" s="71"/>
      <c r="L63" s="74"/>
      <c r="M63" s="29"/>
      <c r="P63" s="6"/>
    </row>
    <row r="64" spans="1:16" ht="16.5" customHeight="1" x14ac:dyDescent="0.35">
      <c r="A64" s="13"/>
      <c r="B64" s="80"/>
      <c r="C64" s="80" t="s">
        <v>101</v>
      </c>
      <c r="D64" s="22"/>
      <c r="E64" s="22"/>
      <c r="F64" s="22"/>
      <c r="G64" s="77"/>
      <c r="H64" s="22"/>
      <c r="I64" s="22"/>
      <c r="J64" s="13"/>
      <c r="K64" s="71"/>
      <c r="L64" s="74"/>
      <c r="M64" s="29"/>
      <c r="P64" s="6"/>
    </row>
    <row r="65" spans="1:16" ht="16.5" customHeight="1" x14ac:dyDescent="0.35">
      <c r="A65" s="13"/>
      <c r="B65" s="80"/>
      <c r="C65" s="80" t="s">
        <v>37</v>
      </c>
      <c r="D65" s="22"/>
      <c r="E65" s="22"/>
      <c r="F65" s="22"/>
      <c r="G65" s="77"/>
      <c r="H65" s="22"/>
      <c r="I65" s="22"/>
      <c r="J65" s="13"/>
      <c r="K65" s="71"/>
      <c r="L65" s="74"/>
      <c r="M65" s="29"/>
      <c r="P65" s="6"/>
    </row>
    <row r="66" spans="1:16" ht="16.5" customHeight="1" x14ac:dyDescent="0.35">
      <c r="A66" s="13"/>
      <c r="B66" s="80"/>
      <c r="C66" s="80" t="s">
        <v>193</v>
      </c>
      <c r="D66" s="22"/>
      <c r="E66" s="22"/>
      <c r="F66" s="22"/>
      <c r="G66" s="77"/>
      <c r="H66" s="22"/>
      <c r="I66" s="22"/>
      <c r="J66" s="13"/>
      <c r="K66" s="71"/>
      <c r="L66" s="74"/>
      <c r="M66" s="29"/>
      <c r="P66" s="6"/>
    </row>
    <row r="67" spans="1:16" ht="16.5" customHeight="1" x14ac:dyDescent="0.35">
      <c r="A67" s="13"/>
      <c r="B67" s="80"/>
      <c r="C67" s="80" t="s">
        <v>186</v>
      </c>
      <c r="D67" s="22"/>
      <c r="E67" s="22"/>
      <c r="F67" s="22"/>
      <c r="G67" s="77"/>
      <c r="H67" s="22"/>
      <c r="I67" s="22"/>
      <c r="J67" s="13"/>
      <c r="K67" s="71"/>
      <c r="L67" s="74"/>
      <c r="M67" s="29"/>
      <c r="P67" s="6"/>
    </row>
    <row r="68" spans="1:16" ht="16.5" customHeight="1" x14ac:dyDescent="0.35">
      <c r="A68" s="13"/>
      <c r="C68" s="5" t="s">
        <v>187</v>
      </c>
      <c r="D68" s="22"/>
      <c r="E68" s="22"/>
      <c r="F68" s="22"/>
      <c r="G68" s="77"/>
      <c r="H68" s="22"/>
      <c r="I68" s="22"/>
      <c r="J68" s="13"/>
      <c r="K68" s="71"/>
      <c r="L68" s="74"/>
      <c r="M68" s="29"/>
      <c r="P68" s="6"/>
    </row>
    <row r="69" spans="1:16" ht="16.5" customHeight="1" x14ac:dyDescent="0.3">
      <c r="H69" s="78"/>
      <c r="J69" s="13"/>
      <c r="K69" s="73"/>
      <c r="L69" s="86"/>
      <c r="M69" s="29"/>
    </row>
    <row r="70" spans="1:16" ht="16.5" customHeight="1" x14ac:dyDescent="0.3">
      <c r="H70" s="78"/>
      <c r="J70" s="13"/>
      <c r="K70" s="73"/>
      <c r="L70" s="86"/>
      <c r="M70" s="29"/>
    </row>
    <row r="71" spans="1:16" ht="16.5" customHeight="1" x14ac:dyDescent="0.3">
      <c r="H71" s="78"/>
      <c r="J71" s="13"/>
      <c r="K71" s="73"/>
      <c r="L71" s="86"/>
      <c r="O71" s="84"/>
    </row>
    <row r="72" spans="1:16" ht="16.5" customHeight="1" x14ac:dyDescent="0.35">
      <c r="A72" s="13"/>
      <c r="H72" s="22"/>
      <c r="I72" s="22"/>
      <c r="J72" s="13"/>
      <c r="K72" s="71"/>
      <c r="L72" s="72"/>
      <c r="M72" s="76"/>
      <c r="N72" s="29"/>
      <c r="O72" s="13"/>
    </row>
    <row r="73" spans="1:16" ht="16.5" customHeight="1" x14ac:dyDescent="0.35">
      <c r="A73" s="13"/>
      <c r="F73" s="80"/>
      <c r="H73" s="22"/>
      <c r="I73" s="22"/>
      <c r="J73" s="13"/>
      <c r="K73" s="71"/>
      <c r="L73" s="93">
        <f>SUM(L47:L72)</f>
        <v>500</v>
      </c>
      <c r="M73" s="94" t="s">
        <v>51</v>
      </c>
      <c r="N73" s="29"/>
      <c r="O73" s="13"/>
    </row>
    <row r="74" spans="1:16" s="133" customFormat="1" ht="16.5" customHeight="1" x14ac:dyDescent="0.35">
      <c r="A74" s="132"/>
      <c r="C74" s="134"/>
      <c r="F74" s="134"/>
      <c r="H74" s="135"/>
      <c r="I74" s="135"/>
      <c r="J74" s="132"/>
      <c r="L74" s="136"/>
      <c r="M74" s="137"/>
      <c r="N74" s="138"/>
      <c r="O74" s="132"/>
    </row>
    <row r="75" spans="1:16" s="133" customFormat="1" ht="16.5" customHeight="1" x14ac:dyDescent="0.35">
      <c r="A75" s="132"/>
      <c r="C75" s="5" t="s">
        <v>159</v>
      </c>
      <c r="D75" s="5"/>
      <c r="E75" s="5"/>
      <c r="F75" s="134"/>
      <c r="H75" s="135"/>
      <c r="I75" s="135"/>
      <c r="J75" s="132"/>
      <c r="L75" s="136"/>
      <c r="M75" s="137"/>
      <c r="N75" s="138"/>
      <c r="O75" s="132"/>
    </row>
    <row r="76" spans="1:16" s="133" customFormat="1" ht="16.5" customHeight="1" x14ac:dyDescent="0.35">
      <c r="A76" s="132"/>
      <c r="C76" s="80" t="s">
        <v>42</v>
      </c>
      <c r="D76" s="5"/>
      <c r="E76" s="80" t="s">
        <v>43</v>
      </c>
      <c r="F76" s="134"/>
      <c r="H76" s="135"/>
      <c r="I76" s="135"/>
      <c r="J76" s="132"/>
      <c r="L76" s="136"/>
      <c r="M76" s="137"/>
      <c r="N76" s="138"/>
      <c r="O76" s="132"/>
    </row>
    <row r="77" spans="1:16" s="133" customFormat="1" ht="16.5" customHeight="1" x14ac:dyDescent="0.35">
      <c r="A77" s="132"/>
      <c r="C77" s="80" t="s">
        <v>44</v>
      </c>
      <c r="D77" s="5"/>
      <c r="E77" s="80" t="s">
        <v>45</v>
      </c>
      <c r="F77" s="134"/>
      <c r="H77" s="135"/>
      <c r="I77" s="135"/>
      <c r="J77" s="132"/>
      <c r="L77" s="136"/>
      <c r="M77" s="137"/>
      <c r="N77" s="138"/>
      <c r="O77" s="132"/>
    </row>
    <row r="78" spans="1:16" s="133" customFormat="1" ht="16.5" customHeight="1" x14ac:dyDescent="0.35">
      <c r="A78" s="132"/>
      <c r="C78" s="80" t="s">
        <v>46</v>
      </c>
      <c r="D78" s="5"/>
      <c r="E78" s="80" t="s">
        <v>47</v>
      </c>
      <c r="F78" s="134"/>
      <c r="H78" s="135"/>
      <c r="I78" s="135"/>
      <c r="J78" s="132"/>
      <c r="L78" s="136"/>
      <c r="M78" s="137"/>
      <c r="N78" s="138"/>
      <c r="O78" s="132"/>
    </row>
    <row r="79" spans="1:16" s="133" customFormat="1" ht="16.5" customHeight="1" x14ac:dyDescent="0.35">
      <c r="A79" s="132"/>
      <c r="C79" s="134"/>
      <c r="F79" s="134"/>
      <c r="H79" s="135"/>
      <c r="I79" s="135"/>
      <c r="J79" s="132"/>
      <c r="L79" s="136"/>
      <c r="M79" s="137"/>
      <c r="N79" s="138"/>
      <c r="O79" s="132"/>
    </row>
    <row r="80" spans="1:16" s="133" customFormat="1" ht="16.5" customHeight="1" x14ac:dyDescent="0.35">
      <c r="A80" s="132"/>
      <c r="C80" s="134"/>
      <c r="F80" s="134"/>
      <c r="H80" s="135"/>
      <c r="I80" s="135"/>
      <c r="J80" s="132"/>
      <c r="L80" s="136"/>
      <c r="M80" s="137"/>
      <c r="N80" s="138"/>
      <c r="O80" s="132"/>
    </row>
    <row r="81" spans="1:15" s="133" customFormat="1" ht="16.5" customHeight="1" x14ac:dyDescent="0.35">
      <c r="A81" s="132"/>
      <c r="C81" s="134"/>
      <c r="F81" s="134"/>
      <c r="H81" s="135"/>
      <c r="I81" s="135"/>
      <c r="J81" s="132"/>
      <c r="L81" s="136"/>
      <c r="M81" s="137"/>
      <c r="N81" s="138"/>
      <c r="O81" s="132"/>
    </row>
    <row r="82" spans="1:15" s="133" customFormat="1" ht="16.5" customHeight="1" x14ac:dyDescent="0.35">
      <c r="A82" s="132"/>
      <c r="C82" s="134"/>
      <c r="F82" s="134"/>
      <c r="H82" s="135"/>
      <c r="I82" s="135"/>
      <c r="J82" s="132"/>
      <c r="L82" s="136"/>
      <c r="M82" s="137"/>
      <c r="N82" s="138"/>
      <c r="O82" s="132"/>
    </row>
    <row r="83" spans="1:15" s="133" customFormat="1" ht="16.5" customHeight="1" x14ac:dyDescent="0.35">
      <c r="A83" s="132"/>
      <c r="C83" s="134"/>
      <c r="F83" s="134"/>
      <c r="H83" s="135"/>
      <c r="I83" s="135"/>
      <c r="J83" s="132"/>
      <c r="L83" s="136"/>
      <c r="M83" s="137"/>
      <c r="N83" s="138"/>
      <c r="O83" s="132"/>
    </row>
    <row r="84" spans="1:15" s="133" customFormat="1" ht="16.5" customHeight="1" x14ac:dyDescent="0.35">
      <c r="A84" s="132"/>
      <c r="C84" s="134"/>
      <c r="F84" s="134"/>
      <c r="H84" s="135"/>
      <c r="I84" s="135"/>
      <c r="J84" s="132"/>
      <c r="L84" s="136"/>
      <c r="M84" s="137"/>
      <c r="N84" s="138"/>
      <c r="O84" s="132"/>
    </row>
    <row r="85" spans="1:15" s="133" customFormat="1" ht="16.5" customHeight="1" x14ac:dyDescent="0.35">
      <c r="A85" s="132"/>
      <c r="C85" s="134"/>
      <c r="F85" s="134"/>
      <c r="H85" s="135"/>
      <c r="I85" s="135"/>
      <c r="J85" s="132"/>
      <c r="L85" s="136"/>
      <c r="M85" s="137"/>
      <c r="N85" s="138"/>
      <c r="O85" s="132"/>
    </row>
    <row r="86" spans="1:15" ht="16.5" customHeight="1" x14ac:dyDescent="0.35">
      <c r="A86" s="61" t="s">
        <v>52</v>
      </c>
      <c r="B86" s="62" t="s">
        <v>164</v>
      </c>
      <c r="C86" s="63"/>
      <c r="D86" s="62"/>
      <c r="E86" s="62"/>
      <c r="F86" s="62"/>
      <c r="G86" s="64" t="s">
        <v>53</v>
      </c>
      <c r="H86" s="78"/>
      <c r="J86" s="13"/>
      <c r="K86" s="65" t="s">
        <v>23</v>
      </c>
      <c r="L86" s="66" t="s">
        <v>24</v>
      </c>
      <c r="M86" s="67" t="s">
        <v>25</v>
      </c>
    </row>
    <row r="87" spans="1:15" ht="16.5" customHeight="1" x14ac:dyDescent="0.35">
      <c r="A87" s="2"/>
      <c r="B87" s="5" t="s">
        <v>96</v>
      </c>
      <c r="C87" s="22"/>
      <c r="G87" s="70" t="s">
        <v>26</v>
      </c>
      <c r="H87" s="78"/>
      <c r="J87" s="13"/>
      <c r="K87" s="73">
        <v>199</v>
      </c>
      <c r="L87" s="74">
        <f>K87*3</f>
        <v>597</v>
      </c>
      <c r="M87" s="29" t="s">
        <v>167</v>
      </c>
    </row>
    <row r="88" spans="1:15" ht="16.5" customHeight="1" x14ac:dyDescent="0.35">
      <c r="A88" s="2"/>
      <c r="B88" s="5" t="s">
        <v>97</v>
      </c>
      <c r="C88" s="22"/>
      <c r="G88" s="70" t="s">
        <v>27</v>
      </c>
      <c r="H88" s="78"/>
      <c r="J88" s="13"/>
      <c r="K88" s="73">
        <v>199</v>
      </c>
      <c r="L88" s="74">
        <f>K88*2</f>
        <v>398</v>
      </c>
      <c r="M88" s="29" t="s">
        <v>56</v>
      </c>
    </row>
    <row r="89" spans="1:15" ht="16.5" customHeight="1" x14ac:dyDescent="0.35">
      <c r="A89" s="2"/>
      <c r="B89" s="5" t="s">
        <v>171</v>
      </c>
      <c r="C89" s="22"/>
      <c r="G89" s="139"/>
      <c r="H89" s="78"/>
      <c r="J89" s="13"/>
      <c r="K89" s="73">
        <v>199</v>
      </c>
      <c r="L89" s="74">
        <f>K89*1</f>
        <v>199</v>
      </c>
      <c r="M89" s="29" t="s">
        <v>169</v>
      </c>
    </row>
    <row r="90" spans="1:15" ht="16.5" customHeight="1" x14ac:dyDescent="0.35">
      <c r="A90" s="2"/>
      <c r="C90" s="22"/>
      <c r="H90" s="78"/>
      <c r="J90" s="13"/>
      <c r="K90" s="73">
        <f>K89/2</f>
        <v>99.5</v>
      </c>
      <c r="L90" s="74">
        <f>K90*1</f>
        <v>99.5</v>
      </c>
      <c r="M90" s="29" t="s">
        <v>170</v>
      </c>
    </row>
    <row r="91" spans="1:15" ht="16.5" customHeight="1" x14ac:dyDescent="0.35">
      <c r="A91" s="2"/>
      <c r="B91" s="69" t="s">
        <v>165</v>
      </c>
      <c r="C91" s="22"/>
      <c r="H91" s="78"/>
      <c r="J91" s="13"/>
      <c r="K91" s="79"/>
      <c r="L91" s="72"/>
      <c r="M91" s="29"/>
    </row>
    <row r="92" spans="1:15" s="133" customFormat="1" ht="16.5" customHeight="1" x14ac:dyDescent="0.35">
      <c r="A92" s="132"/>
      <c r="B92" s="5" t="s">
        <v>98</v>
      </c>
      <c r="C92" s="134"/>
      <c r="H92" s="135"/>
      <c r="I92" s="135"/>
      <c r="J92" s="132"/>
      <c r="K92" s="79"/>
      <c r="L92" s="72"/>
      <c r="M92" s="137"/>
      <c r="N92" s="138"/>
      <c r="O92" s="132"/>
    </row>
    <row r="93" spans="1:15" ht="16.5" customHeight="1" x14ac:dyDescent="0.35">
      <c r="A93" s="13"/>
      <c r="B93" s="32" t="s">
        <v>28</v>
      </c>
      <c r="D93" s="22"/>
      <c r="E93" s="22"/>
      <c r="F93" s="22"/>
      <c r="H93" s="22"/>
      <c r="I93" s="22"/>
      <c r="J93" s="13"/>
      <c r="K93" s="73">
        <f>L93/L32</f>
        <v>840</v>
      </c>
      <c r="L93" s="74">
        <f>2000+1500+500+100+100</f>
        <v>4200</v>
      </c>
      <c r="M93" s="29" t="s">
        <v>174</v>
      </c>
      <c r="N93" s="13"/>
      <c r="O93" s="13"/>
    </row>
    <row r="94" spans="1:15" ht="7.5" customHeight="1" x14ac:dyDescent="0.35">
      <c r="A94" s="13"/>
      <c r="B94" s="32"/>
      <c r="D94" s="22"/>
      <c r="E94" s="22"/>
      <c r="F94" s="22"/>
      <c r="G94" s="77"/>
      <c r="H94" s="22"/>
      <c r="I94" s="22"/>
      <c r="J94" s="13"/>
      <c r="K94" s="71"/>
      <c r="L94" s="72"/>
      <c r="N94" s="13"/>
      <c r="O94" s="13"/>
    </row>
    <row r="95" spans="1:15" ht="16.5" customHeight="1" x14ac:dyDescent="0.3">
      <c r="C95" s="80" t="s">
        <v>29</v>
      </c>
      <c r="G95" s="77"/>
      <c r="H95" s="78"/>
      <c r="J95" s="13"/>
      <c r="K95" s="79"/>
      <c r="L95" s="72"/>
      <c r="M95" s="29"/>
    </row>
    <row r="96" spans="1:15" ht="16.5" customHeight="1" x14ac:dyDescent="0.3">
      <c r="C96" s="81" t="s">
        <v>30</v>
      </c>
      <c r="G96" s="82"/>
      <c r="H96" s="78"/>
      <c r="J96" s="13"/>
      <c r="K96" s="73"/>
      <c r="L96" s="74"/>
      <c r="M96" s="29"/>
    </row>
    <row r="97" spans="3:17" ht="16.5" customHeight="1" x14ac:dyDescent="0.3">
      <c r="C97" s="80" t="s">
        <v>31</v>
      </c>
      <c r="G97" s="82" t="s">
        <v>32</v>
      </c>
      <c r="J97" s="13"/>
      <c r="K97" s="73">
        <v>850</v>
      </c>
      <c r="L97" s="74">
        <f>K97*3</f>
        <v>2550</v>
      </c>
      <c r="M97" s="29" t="s">
        <v>149</v>
      </c>
      <c r="O97" s="5">
        <v>775</v>
      </c>
      <c r="P97" s="5">
        <v>25</v>
      </c>
      <c r="Q97" s="5">
        <f>O97+P97</f>
        <v>800</v>
      </c>
    </row>
    <row r="98" spans="3:17" ht="12" customHeight="1" x14ac:dyDescent="0.3">
      <c r="C98" s="83" t="s">
        <v>168</v>
      </c>
      <c r="G98" s="77"/>
      <c r="J98" s="13"/>
      <c r="K98" s="73">
        <v>680</v>
      </c>
      <c r="L98" s="74">
        <f>K98*2</f>
        <v>1360</v>
      </c>
      <c r="M98" s="29" t="s">
        <v>14</v>
      </c>
      <c r="O98" s="84">
        <f>K97-(K97*0.2)</f>
        <v>680</v>
      </c>
    </row>
    <row r="99" spans="3:17" ht="12" customHeight="1" x14ac:dyDescent="0.3">
      <c r="C99" s="83" t="s">
        <v>33</v>
      </c>
      <c r="G99" s="77"/>
      <c r="J99" s="13"/>
      <c r="K99" s="73"/>
      <c r="L99" s="74"/>
      <c r="M99" s="29"/>
      <c r="O99" s="84"/>
    </row>
    <row r="100" spans="3:17" ht="16.5" customHeight="1" x14ac:dyDescent="0.3">
      <c r="C100" s="80" t="s">
        <v>34</v>
      </c>
      <c r="D100" s="80"/>
      <c r="J100" s="13"/>
      <c r="K100" s="73"/>
      <c r="L100" s="74"/>
    </row>
    <row r="101" spans="3:17" ht="16.5" customHeight="1" x14ac:dyDescent="0.3">
      <c r="C101" s="80" t="s">
        <v>35</v>
      </c>
      <c r="D101" s="85"/>
      <c r="J101" s="13"/>
      <c r="K101" s="73"/>
      <c r="L101" s="74"/>
      <c r="M101" s="29"/>
    </row>
    <row r="102" spans="3:17" ht="16.5" customHeight="1" x14ac:dyDescent="0.3">
      <c r="C102" s="80" t="s">
        <v>36</v>
      </c>
      <c r="J102" s="13"/>
      <c r="K102" s="73"/>
      <c r="L102" s="74"/>
      <c r="M102" s="29"/>
    </row>
    <row r="103" spans="3:17" ht="16.5" customHeight="1" x14ac:dyDescent="0.3">
      <c r="C103" s="81" t="s">
        <v>166</v>
      </c>
      <c r="J103" s="13"/>
      <c r="K103" s="73"/>
      <c r="L103" s="74"/>
      <c r="M103" s="29"/>
    </row>
    <row r="104" spans="3:17" ht="16.5" customHeight="1" x14ac:dyDescent="0.3">
      <c r="C104" s="81" t="s">
        <v>37</v>
      </c>
      <c r="J104" s="13"/>
      <c r="K104" s="73"/>
      <c r="L104" s="74"/>
      <c r="M104" s="29"/>
    </row>
    <row r="105" spans="3:17" ht="16.5" customHeight="1" x14ac:dyDescent="0.3">
      <c r="C105" s="81" t="s">
        <v>194</v>
      </c>
      <c r="J105" s="13"/>
      <c r="K105" s="73"/>
      <c r="L105" s="74"/>
      <c r="M105" s="29"/>
    </row>
    <row r="106" spans="3:17" ht="16.5" customHeight="1" x14ac:dyDescent="0.3">
      <c r="J106" s="13"/>
      <c r="K106" s="73"/>
      <c r="L106" s="74"/>
      <c r="M106" s="29"/>
    </row>
    <row r="107" spans="3:17" ht="16.5" customHeight="1" x14ac:dyDescent="0.3">
      <c r="H107" s="78"/>
      <c r="J107" s="13"/>
      <c r="K107" s="73">
        <v>250</v>
      </c>
      <c r="L107" s="86">
        <f>K107*5</f>
        <v>1250</v>
      </c>
      <c r="M107" s="29" t="s">
        <v>102</v>
      </c>
    </row>
    <row r="108" spans="3:17" ht="16.5" customHeight="1" x14ac:dyDescent="0.3">
      <c r="H108" s="78"/>
      <c r="J108" s="13"/>
      <c r="K108" s="73"/>
      <c r="L108" s="86"/>
      <c r="M108" s="87" t="s">
        <v>38</v>
      </c>
      <c r="N108" s="84">
        <f>L107*0.25</f>
        <v>312.5</v>
      </c>
    </row>
    <row r="109" spans="3:17" ht="16.5" customHeight="1" x14ac:dyDescent="0.3">
      <c r="H109" s="78"/>
      <c r="J109" s="13"/>
      <c r="K109" s="79"/>
      <c r="L109" s="72"/>
    </row>
    <row r="110" spans="3:17" ht="7.5" customHeight="1" x14ac:dyDescent="0.3">
      <c r="H110" s="78"/>
      <c r="J110" s="13"/>
      <c r="K110" s="79"/>
      <c r="L110" s="72"/>
    </row>
    <row r="111" spans="3:17" ht="16.5" customHeight="1" x14ac:dyDescent="0.3">
      <c r="H111" s="78"/>
      <c r="J111" s="13"/>
      <c r="K111" s="79"/>
      <c r="L111" s="72"/>
    </row>
    <row r="112" spans="3:17" ht="16.5" customHeight="1" x14ac:dyDescent="0.3">
      <c r="H112" s="78"/>
      <c r="J112" s="13"/>
      <c r="K112" s="79"/>
      <c r="L112" s="72"/>
    </row>
    <row r="113" spans="1:18" ht="16.5" customHeight="1" x14ac:dyDescent="0.3">
      <c r="B113" s="5" t="s">
        <v>39</v>
      </c>
      <c r="C113" s="80"/>
      <c r="H113" s="78"/>
      <c r="J113" s="13"/>
      <c r="K113" s="79"/>
      <c r="L113" s="72"/>
    </row>
    <row r="114" spans="1:18" ht="16.5" customHeight="1" x14ac:dyDescent="0.3">
      <c r="C114" s="80" t="s">
        <v>40</v>
      </c>
      <c r="H114" s="78"/>
      <c r="J114" s="13"/>
      <c r="K114" s="79"/>
      <c r="L114" s="72"/>
    </row>
    <row r="115" spans="1:18" ht="16.5" customHeight="1" x14ac:dyDescent="0.3">
      <c r="C115" s="80" t="s">
        <v>41</v>
      </c>
      <c r="H115" s="78"/>
      <c r="J115" s="13"/>
      <c r="K115" s="79"/>
      <c r="L115" s="72"/>
    </row>
    <row r="116" spans="1:18" ht="16.5" customHeight="1" x14ac:dyDescent="0.3">
      <c r="C116" s="80"/>
      <c r="J116" s="13"/>
      <c r="K116" s="71"/>
      <c r="L116" s="72"/>
      <c r="M116" s="76"/>
      <c r="N116" s="29"/>
      <c r="O116" s="13"/>
    </row>
    <row r="117" spans="1:18" ht="16.5" customHeight="1" x14ac:dyDescent="0.3">
      <c r="C117" s="80" t="s">
        <v>159</v>
      </c>
      <c r="J117" s="13"/>
      <c r="K117" s="71"/>
      <c r="L117" s="72"/>
      <c r="N117" s="29"/>
      <c r="O117" s="13"/>
    </row>
    <row r="118" spans="1:18" ht="16.5" customHeight="1" x14ac:dyDescent="0.3">
      <c r="C118" s="80" t="s">
        <v>103</v>
      </c>
      <c r="J118" s="13"/>
      <c r="K118" s="71"/>
      <c r="L118" s="72"/>
      <c r="N118" s="29"/>
      <c r="O118" s="13"/>
    </row>
    <row r="119" spans="1:18" ht="16.5" customHeight="1" x14ac:dyDescent="0.3">
      <c r="C119" s="80" t="s">
        <v>104</v>
      </c>
      <c r="J119" s="13"/>
      <c r="K119" s="73"/>
      <c r="L119" s="93">
        <f>SUM(L87:L118)</f>
        <v>10653.5</v>
      </c>
      <c r="M119" s="94" t="s">
        <v>87</v>
      </c>
      <c r="N119" s="29"/>
      <c r="O119" s="13"/>
    </row>
    <row r="120" spans="1:18" ht="16.5" customHeight="1" x14ac:dyDescent="0.3">
      <c r="C120" s="80" t="s">
        <v>105</v>
      </c>
      <c r="D120" s="32"/>
      <c r="J120" s="13"/>
      <c r="K120" s="6"/>
      <c r="L120" s="96"/>
      <c r="M120" s="29"/>
      <c r="O120" s="92"/>
      <c r="Q120" s="92"/>
      <c r="R120" s="95"/>
    </row>
    <row r="121" spans="1:18" ht="16.5" customHeight="1" x14ac:dyDescent="0.35">
      <c r="A121" s="13"/>
      <c r="H121" s="22"/>
      <c r="I121" s="22"/>
      <c r="J121" s="13"/>
      <c r="K121" s="6"/>
      <c r="L121" s="96"/>
      <c r="M121" s="29"/>
      <c r="O121" s="92"/>
      <c r="Q121" s="92"/>
      <c r="R121" s="95"/>
    </row>
    <row r="122" spans="1:18" ht="16.5" customHeight="1" x14ac:dyDescent="0.35">
      <c r="A122" s="13"/>
      <c r="B122" s="5" t="s">
        <v>48</v>
      </c>
      <c r="C122" s="80"/>
      <c r="H122" s="22"/>
      <c r="I122" s="22"/>
      <c r="J122" s="13"/>
      <c r="K122" s="6"/>
      <c r="L122" s="96"/>
      <c r="M122" s="29"/>
      <c r="O122" s="92"/>
      <c r="Q122" s="92"/>
      <c r="R122" s="95"/>
    </row>
    <row r="123" spans="1:18" ht="16.5" customHeight="1" x14ac:dyDescent="0.35">
      <c r="A123" s="13"/>
      <c r="C123" s="80" t="s">
        <v>173</v>
      </c>
      <c r="H123" s="22"/>
      <c r="I123" s="22"/>
      <c r="J123" s="13"/>
      <c r="K123" s="6"/>
      <c r="L123" s="96"/>
      <c r="M123" s="29"/>
      <c r="O123" s="92"/>
      <c r="Q123" s="92"/>
      <c r="R123" s="95"/>
    </row>
    <row r="124" spans="1:18" ht="16.5" customHeight="1" x14ac:dyDescent="0.35">
      <c r="A124" s="13"/>
      <c r="C124" s="80" t="s">
        <v>49</v>
      </c>
      <c r="H124" s="22"/>
      <c r="I124" s="22"/>
      <c r="J124" s="13"/>
      <c r="K124" s="6"/>
      <c r="L124" s="96"/>
      <c r="M124" s="29"/>
      <c r="O124" s="92"/>
      <c r="Q124" s="92"/>
      <c r="R124" s="95"/>
    </row>
    <row r="125" spans="1:18" ht="16.5" customHeight="1" x14ac:dyDescent="0.35">
      <c r="A125" s="142"/>
      <c r="B125" s="80"/>
      <c r="C125" s="80" t="s">
        <v>50</v>
      </c>
      <c r="D125" s="144"/>
      <c r="E125" s="144"/>
      <c r="F125" s="144"/>
      <c r="G125" s="143"/>
      <c r="H125" s="144"/>
      <c r="I125" s="144"/>
      <c r="J125" s="13"/>
      <c r="K125" s="6"/>
      <c r="L125" s="96"/>
      <c r="M125" s="29"/>
      <c r="O125" s="92"/>
      <c r="Q125" s="92"/>
      <c r="R125" s="95"/>
    </row>
    <row r="126" spans="1:18" ht="16.5" customHeight="1" x14ac:dyDescent="0.3">
      <c r="J126" s="13"/>
      <c r="K126" s="6"/>
      <c r="L126" s="96"/>
      <c r="M126" s="29"/>
      <c r="O126" s="92"/>
      <c r="Q126" s="92"/>
      <c r="R126" s="95"/>
    </row>
    <row r="127" spans="1:18" ht="16.5" customHeight="1" x14ac:dyDescent="0.3">
      <c r="J127" s="13"/>
      <c r="K127" s="6"/>
      <c r="L127" s="96"/>
      <c r="M127" s="29"/>
      <c r="O127" s="92"/>
      <c r="Q127" s="92"/>
      <c r="R127" s="95"/>
    </row>
    <row r="128" spans="1:18" ht="16.5" customHeight="1" x14ac:dyDescent="0.35">
      <c r="A128" s="61" t="s">
        <v>94</v>
      </c>
      <c r="B128" s="62" t="s">
        <v>172</v>
      </c>
      <c r="C128" s="63"/>
      <c r="D128" s="62"/>
      <c r="E128" s="62"/>
      <c r="F128" s="62"/>
      <c r="G128" s="64" t="s">
        <v>95</v>
      </c>
      <c r="H128" s="78"/>
      <c r="J128" s="13"/>
      <c r="K128" s="65" t="s">
        <v>23</v>
      </c>
      <c r="L128" s="66" t="s">
        <v>24</v>
      </c>
      <c r="M128" s="67" t="s">
        <v>25</v>
      </c>
      <c r="O128" s="5">
        <v>200</v>
      </c>
      <c r="P128" s="5" t="s">
        <v>202</v>
      </c>
    </row>
    <row r="129" spans="1:19" ht="16.5" customHeight="1" x14ac:dyDescent="0.35">
      <c r="A129" s="2"/>
      <c r="B129" s="5" t="s">
        <v>54</v>
      </c>
      <c r="C129" s="22"/>
      <c r="G129" s="70" t="s">
        <v>197</v>
      </c>
      <c r="H129" s="78"/>
      <c r="J129" s="13"/>
      <c r="K129" s="73">
        <v>199</v>
      </c>
      <c r="L129" s="74">
        <f>K129*3</f>
        <v>597</v>
      </c>
      <c r="M129" s="29" t="s">
        <v>167</v>
      </c>
      <c r="O129" s="5">
        <v>300</v>
      </c>
      <c r="P129" s="5" t="s">
        <v>201</v>
      </c>
    </row>
    <row r="130" spans="1:19" ht="16.5" customHeight="1" x14ac:dyDescent="0.35">
      <c r="A130" s="2"/>
      <c r="B130" s="5" t="s">
        <v>175</v>
      </c>
      <c r="C130" s="22"/>
      <c r="G130" s="70" t="s">
        <v>211</v>
      </c>
      <c r="H130" s="78"/>
      <c r="J130" s="13"/>
      <c r="K130" s="73">
        <v>199</v>
      </c>
      <c r="L130" s="74">
        <f>K130*2</f>
        <v>398</v>
      </c>
      <c r="M130" s="29" t="s">
        <v>56</v>
      </c>
      <c r="O130" s="5">
        <v>300</v>
      </c>
      <c r="P130" s="5" t="s">
        <v>203</v>
      </c>
    </row>
    <row r="131" spans="1:19" ht="16.5" customHeight="1" x14ac:dyDescent="0.35">
      <c r="A131" s="2"/>
      <c r="C131" s="22"/>
      <c r="G131" s="75"/>
      <c r="H131" s="78"/>
      <c r="J131" s="13"/>
      <c r="K131" s="73">
        <v>199</v>
      </c>
      <c r="L131" s="74">
        <f>K131*1</f>
        <v>199</v>
      </c>
      <c r="M131" s="29" t="s">
        <v>169</v>
      </c>
      <c r="O131" s="5">
        <f>SUM(O128:O130)</f>
        <v>800</v>
      </c>
      <c r="Q131" s="84">
        <f>SUM(L137:L139)</f>
        <v>1800</v>
      </c>
    </row>
    <row r="132" spans="1:19" ht="16.5" customHeight="1" x14ac:dyDescent="0.35">
      <c r="A132" s="2"/>
      <c r="B132" s="5" t="s">
        <v>57</v>
      </c>
      <c r="C132" s="22"/>
      <c r="H132" s="78"/>
      <c r="J132" s="13"/>
      <c r="K132" s="73">
        <f>K131/2</f>
        <v>99.5</v>
      </c>
      <c r="L132" s="74">
        <f>K132*1</f>
        <v>99.5</v>
      </c>
      <c r="M132" s="29" t="s">
        <v>170</v>
      </c>
    </row>
    <row r="133" spans="1:19" ht="16.5" customHeight="1" x14ac:dyDescent="0.35">
      <c r="A133" s="2"/>
      <c r="B133" s="5" t="s">
        <v>58</v>
      </c>
      <c r="C133" s="22"/>
      <c r="H133" s="78"/>
      <c r="J133" s="13"/>
      <c r="K133" s="79"/>
      <c r="L133" s="72"/>
      <c r="M133" s="29"/>
    </row>
    <row r="134" spans="1:19" ht="16.5" customHeight="1" x14ac:dyDescent="0.3">
      <c r="B134" s="5" t="s">
        <v>176</v>
      </c>
      <c r="C134" s="80"/>
      <c r="E134" s="68"/>
      <c r="F134" s="68"/>
      <c r="G134" s="97"/>
      <c r="H134" s="91"/>
      <c r="I134" s="68"/>
      <c r="J134" s="29"/>
      <c r="K134" s="98"/>
      <c r="L134" s="86"/>
      <c r="M134" s="29"/>
      <c r="O134" s="5">
        <v>300</v>
      </c>
      <c r="P134" s="5" t="s">
        <v>59</v>
      </c>
    </row>
    <row r="135" spans="1:19" ht="16.5" customHeight="1" x14ac:dyDescent="0.3">
      <c r="B135" s="69"/>
      <c r="C135" s="80"/>
      <c r="E135" s="68"/>
      <c r="F135" s="68"/>
      <c r="G135" s="77"/>
      <c r="H135" s="91"/>
      <c r="I135" s="68"/>
      <c r="J135" s="29"/>
      <c r="K135" s="98"/>
      <c r="L135" s="86"/>
      <c r="M135" s="29"/>
      <c r="O135" s="5">
        <v>150</v>
      </c>
      <c r="P135" s="5" t="s">
        <v>60</v>
      </c>
    </row>
    <row r="136" spans="1:19" ht="16.5" customHeight="1" x14ac:dyDescent="0.35">
      <c r="A136" s="2"/>
      <c r="C136" s="80" t="s">
        <v>61</v>
      </c>
      <c r="E136" s="68"/>
      <c r="F136" s="68"/>
      <c r="G136" s="77"/>
      <c r="H136" s="91"/>
      <c r="I136" s="68"/>
      <c r="J136" s="29"/>
      <c r="K136" s="98"/>
      <c r="L136" s="99"/>
      <c r="M136" s="29"/>
    </row>
    <row r="137" spans="1:19" ht="16.5" customHeight="1" x14ac:dyDescent="0.35">
      <c r="A137" s="2"/>
      <c r="C137" s="80" t="s">
        <v>62</v>
      </c>
      <c r="E137" s="68"/>
      <c r="F137" s="68"/>
      <c r="G137" s="77"/>
      <c r="H137" s="91"/>
      <c r="I137" s="68"/>
      <c r="J137" s="29"/>
      <c r="K137" s="98"/>
      <c r="L137" s="86">
        <v>800</v>
      </c>
      <c r="M137" s="29" t="s">
        <v>199</v>
      </c>
      <c r="O137" s="5">
        <v>30</v>
      </c>
      <c r="P137" s="5" t="s">
        <v>63</v>
      </c>
    </row>
    <row r="138" spans="1:19" ht="16.5" customHeight="1" x14ac:dyDescent="0.35">
      <c r="A138" s="2"/>
      <c r="C138" s="80" t="s">
        <v>64</v>
      </c>
      <c r="E138" s="68"/>
      <c r="F138" s="68"/>
      <c r="G138" s="77"/>
      <c r="H138" s="91"/>
      <c r="I138" s="68"/>
      <c r="K138" s="73"/>
      <c r="L138" s="86">
        <v>800</v>
      </c>
      <c r="M138" s="29" t="s">
        <v>200</v>
      </c>
      <c r="O138" s="5">
        <v>100</v>
      </c>
      <c r="P138" s="5" t="s">
        <v>65</v>
      </c>
      <c r="R138" s="5" t="s">
        <v>66</v>
      </c>
      <c r="S138" s="100">
        <v>2200</v>
      </c>
    </row>
    <row r="139" spans="1:19" ht="16.5" customHeight="1" x14ac:dyDescent="0.35">
      <c r="C139" s="80" t="s">
        <v>67</v>
      </c>
      <c r="E139" s="68"/>
      <c r="F139" s="68"/>
      <c r="G139" s="77"/>
      <c r="H139" s="91"/>
      <c r="I139" s="68"/>
      <c r="J139" s="101"/>
      <c r="K139" s="73"/>
      <c r="L139" s="86">
        <v>200</v>
      </c>
      <c r="M139" s="29" t="s">
        <v>201</v>
      </c>
      <c r="R139" s="5" t="s">
        <v>69</v>
      </c>
      <c r="S139" s="5">
        <v>2500</v>
      </c>
    </row>
    <row r="140" spans="1:19" ht="16.5" customHeight="1" x14ac:dyDescent="0.35">
      <c r="A140" s="2"/>
      <c r="E140" s="68"/>
      <c r="F140" s="68"/>
      <c r="G140" s="68"/>
      <c r="H140" s="91"/>
      <c r="I140" s="68"/>
      <c r="J140" s="29"/>
      <c r="K140" s="73"/>
      <c r="L140" s="74">
        <v>2500</v>
      </c>
      <c r="M140" s="29" t="s">
        <v>177</v>
      </c>
      <c r="O140" s="5">
        <f>300+150+30</f>
        <v>480</v>
      </c>
      <c r="R140" s="5" t="s">
        <v>70</v>
      </c>
      <c r="S140" s="100">
        <v>3000</v>
      </c>
    </row>
    <row r="141" spans="1:19" ht="16.5" customHeight="1" x14ac:dyDescent="0.35">
      <c r="A141" s="2"/>
      <c r="C141" s="80" t="s">
        <v>71</v>
      </c>
      <c r="E141" s="68"/>
      <c r="F141" s="68"/>
      <c r="G141" s="68"/>
      <c r="H141" s="91"/>
      <c r="I141" s="68"/>
      <c r="J141" s="29"/>
      <c r="K141" s="73">
        <f>450+30</f>
        <v>480</v>
      </c>
      <c r="L141" s="74">
        <f>K141*7</f>
        <v>3360</v>
      </c>
      <c r="M141" s="29" t="s">
        <v>178</v>
      </c>
    </row>
    <row r="142" spans="1:19" ht="16.5" customHeight="1" x14ac:dyDescent="0.35">
      <c r="A142" s="2"/>
      <c r="C142" s="80" t="s">
        <v>72</v>
      </c>
      <c r="E142" s="68"/>
      <c r="F142" s="68"/>
      <c r="G142" s="68"/>
      <c r="H142" s="91"/>
      <c r="I142" s="68"/>
      <c r="J142" s="29"/>
      <c r="K142" s="73"/>
      <c r="L142" s="74"/>
      <c r="M142" s="90" t="s">
        <v>179</v>
      </c>
      <c r="O142" s="102" t="s">
        <v>73</v>
      </c>
    </row>
    <row r="143" spans="1:19" ht="16.5" customHeight="1" x14ac:dyDescent="0.35">
      <c r="A143" s="2"/>
      <c r="C143" s="69" t="s">
        <v>74</v>
      </c>
      <c r="E143" s="68"/>
      <c r="F143" s="68"/>
      <c r="G143" s="68"/>
      <c r="H143" s="91"/>
      <c r="I143" s="68"/>
      <c r="J143" s="29"/>
      <c r="K143" s="73"/>
      <c r="L143" s="74"/>
      <c r="M143" s="29"/>
      <c r="O143" s="102"/>
    </row>
    <row r="144" spans="1:19" ht="16.5" customHeight="1" x14ac:dyDescent="0.35">
      <c r="A144" s="2"/>
      <c r="C144" s="69" t="s">
        <v>75</v>
      </c>
      <c r="E144" s="68"/>
      <c r="F144" s="68"/>
      <c r="G144" s="68"/>
      <c r="H144" s="91"/>
      <c r="I144" s="68"/>
      <c r="J144" s="29"/>
      <c r="K144" s="73"/>
      <c r="L144" s="74"/>
      <c r="M144" s="29"/>
      <c r="O144" s="102"/>
    </row>
    <row r="145" spans="1:15" ht="16.5" customHeight="1" x14ac:dyDescent="0.35">
      <c r="A145" s="2"/>
      <c r="E145" s="68"/>
      <c r="F145" s="68"/>
      <c r="G145" s="68"/>
      <c r="H145" s="91"/>
      <c r="I145" s="68"/>
      <c r="J145" s="29"/>
      <c r="K145" s="73"/>
      <c r="L145" s="74"/>
      <c r="M145" s="29"/>
      <c r="O145" s="102"/>
    </row>
    <row r="146" spans="1:15" ht="16.5" customHeight="1" x14ac:dyDescent="0.35">
      <c r="A146" s="2"/>
      <c r="B146" s="5" t="s">
        <v>76</v>
      </c>
      <c r="E146" s="68"/>
      <c r="F146" s="68"/>
      <c r="G146" s="68"/>
      <c r="H146" s="91"/>
      <c r="I146" s="68"/>
      <c r="J146" s="29"/>
      <c r="K146" s="73"/>
      <c r="L146" s="74"/>
      <c r="O146" s="102" t="s">
        <v>77</v>
      </c>
    </row>
    <row r="147" spans="1:15" ht="16.5" customHeight="1" x14ac:dyDescent="0.35">
      <c r="A147" s="2"/>
      <c r="B147" s="5" t="s">
        <v>184</v>
      </c>
      <c r="E147" s="68"/>
      <c r="F147" s="68"/>
      <c r="G147" s="68"/>
      <c r="H147" s="91"/>
      <c r="I147" s="68"/>
      <c r="J147" s="29"/>
      <c r="K147" s="73"/>
      <c r="L147" s="74">
        <v>2000</v>
      </c>
      <c r="M147" s="5" t="s">
        <v>180</v>
      </c>
      <c r="O147" s="102" t="s">
        <v>78</v>
      </c>
    </row>
    <row r="148" spans="1:15" ht="16.5" customHeight="1" x14ac:dyDescent="0.35">
      <c r="A148" s="2"/>
      <c r="E148" s="68"/>
      <c r="F148" s="68"/>
      <c r="G148" s="68"/>
      <c r="H148" s="91"/>
      <c r="I148" s="68"/>
      <c r="J148" s="29"/>
      <c r="K148" s="73"/>
      <c r="L148" s="74"/>
    </row>
    <row r="149" spans="1:15" ht="16.5" customHeight="1" x14ac:dyDescent="0.35">
      <c r="A149" s="2"/>
      <c r="B149" s="5" t="s">
        <v>181</v>
      </c>
      <c r="E149" s="68"/>
      <c r="F149" s="68"/>
      <c r="G149" s="68"/>
      <c r="H149" s="91"/>
      <c r="I149" s="68"/>
      <c r="J149" s="29"/>
      <c r="K149" s="73"/>
      <c r="L149" s="74"/>
    </row>
    <row r="150" spans="1:15" ht="16.5" customHeight="1" x14ac:dyDescent="0.45">
      <c r="A150" s="2"/>
      <c r="B150" s="5" t="s">
        <v>182</v>
      </c>
      <c r="E150" s="68"/>
      <c r="F150" s="68"/>
      <c r="G150" s="68"/>
      <c r="H150" s="91"/>
      <c r="I150" s="68"/>
      <c r="J150" s="29"/>
      <c r="K150" s="73"/>
      <c r="L150" s="74"/>
      <c r="M150" s="29"/>
      <c r="O150" s="18" t="s">
        <v>79</v>
      </c>
    </row>
    <row r="151" spans="1:15" ht="16.5" customHeight="1" x14ac:dyDescent="0.45">
      <c r="A151" s="2"/>
      <c r="B151" s="5" t="s">
        <v>183</v>
      </c>
      <c r="E151" s="68"/>
      <c r="F151" s="68"/>
      <c r="G151" s="68"/>
      <c r="H151" s="91"/>
      <c r="I151" s="68"/>
      <c r="J151" s="29"/>
      <c r="K151" s="73"/>
      <c r="L151" s="74"/>
      <c r="M151" s="29"/>
      <c r="O151" s="18"/>
    </row>
    <row r="152" spans="1:15" ht="16.5" customHeight="1" x14ac:dyDescent="0.45">
      <c r="A152" s="2"/>
      <c r="C152" s="80"/>
      <c r="E152" s="68"/>
      <c r="F152" s="68"/>
      <c r="G152" s="68"/>
      <c r="H152" s="91"/>
      <c r="I152" s="68"/>
      <c r="J152" s="29"/>
      <c r="K152" s="73"/>
      <c r="L152" s="74"/>
      <c r="M152" s="29"/>
      <c r="O152" s="18"/>
    </row>
    <row r="153" spans="1:15" ht="16.5" customHeight="1" x14ac:dyDescent="0.45">
      <c r="A153" s="2"/>
      <c r="C153" s="80"/>
      <c r="E153" s="68"/>
      <c r="F153" s="68"/>
      <c r="G153" s="68"/>
      <c r="H153" s="91"/>
      <c r="I153" s="68"/>
      <c r="J153" s="29"/>
      <c r="K153" s="73"/>
      <c r="L153" s="74"/>
      <c r="M153" s="29"/>
      <c r="O153" s="18"/>
    </row>
    <row r="154" spans="1:15" ht="16.5" customHeight="1" x14ac:dyDescent="0.45">
      <c r="A154" s="2"/>
      <c r="C154" s="80"/>
      <c r="E154" s="68"/>
      <c r="F154" s="68"/>
      <c r="G154" s="68"/>
      <c r="H154" s="91"/>
      <c r="I154" s="68"/>
      <c r="J154" s="29"/>
      <c r="K154" s="73"/>
      <c r="L154" s="74"/>
      <c r="M154" s="29"/>
      <c r="O154" s="18"/>
    </row>
    <row r="155" spans="1:15" ht="16.5" customHeight="1" x14ac:dyDescent="0.45">
      <c r="A155" s="2"/>
      <c r="E155" s="68"/>
      <c r="F155" s="68"/>
      <c r="G155" s="68"/>
      <c r="H155" s="91"/>
      <c r="I155" s="68"/>
      <c r="J155" s="29"/>
      <c r="K155" s="73"/>
      <c r="L155" s="74"/>
      <c r="M155" s="29"/>
      <c r="O155" s="18"/>
    </row>
    <row r="156" spans="1:15" ht="16.5" customHeight="1" x14ac:dyDescent="0.35">
      <c r="A156" s="2"/>
      <c r="G156" s="77"/>
      <c r="H156" s="78"/>
      <c r="J156" s="13"/>
      <c r="K156" s="79"/>
      <c r="L156" s="72"/>
      <c r="M156" s="29"/>
    </row>
    <row r="157" spans="1:15" ht="16.5" customHeight="1" x14ac:dyDescent="0.35">
      <c r="A157" s="2"/>
      <c r="G157" s="77"/>
      <c r="H157" s="78"/>
      <c r="J157" s="13"/>
      <c r="K157" s="79"/>
      <c r="L157" s="72"/>
      <c r="M157" s="29"/>
    </row>
    <row r="158" spans="1:15" ht="16.5" customHeight="1" x14ac:dyDescent="0.35">
      <c r="A158" s="2"/>
      <c r="H158" s="78"/>
      <c r="J158" s="13"/>
      <c r="K158" s="79"/>
      <c r="L158" s="72"/>
      <c r="M158" s="29"/>
    </row>
    <row r="159" spans="1:15" ht="16.5" customHeight="1" x14ac:dyDescent="0.35">
      <c r="A159" s="2"/>
      <c r="H159" s="78"/>
      <c r="J159" s="13"/>
      <c r="K159" s="79"/>
      <c r="L159" s="72"/>
      <c r="M159" s="29"/>
    </row>
    <row r="160" spans="1:15" ht="16.5" customHeight="1" x14ac:dyDescent="0.35">
      <c r="A160" s="2"/>
      <c r="G160" s="80"/>
      <c r="H160" s="78"/>
      <c r="J160" s="13"/>
      <c r="K160" s="79"/>
      <c r="L160" s="72"/>
      <c r="M160" s="29"/>
    </row>
    <row r="161" spans="1:16" ht="16.5" customHeight="1" x14ac:dyDescent="0.35">
      <c r="A161" s="2"/>
      <c r="H161" s="78"/>
      <c r="J161" s="13"/>
      <c r="K161" s="79"/>
      <c r="L161" s="72"/>
      <c r="M161" s="29"/>
    </row>
    <row r="162" spans="1:16" ht="16.5" customHeight="1" x14ac:dyDescent="0.35">
      <c r="A162" s="2"/>
      <c r="H162" s="78"/>
      <c r="J162" s="13"/>
      <c r="K162" s="79"/>
      <c r="L162" s="72"/>
      <c r="M162" s="29"/>
    </row>
    <row r="163" spans="1:16" ht="16.5" customHeight="1" x14ac:dyDescent="0.35">
      <c r="A163" s="2"/>
      <c r="C163" s="80"/>
      <c r="H163" s="78"/>
      <c r="J163" s="13"/>
      <c r="K163" s="79"/>
      <c r="L163" s="72"/>
      <c r="M163" s="29"/>
    </row>
    <row r="164" spans="1:16" ht="16.5" customHeight="1" x14ac:dyDescent="0.35">
      <c r="A164" s="2"/>
      <c r="C164" s="80"/>
      <c r="H164" s="78"/>
      <c r="J164" s="13"/>
      <c r="K164" s="79"/>
      <c r="L164" s="72"/>
      <c r="M164" s="29"/>
    </row>
    <row r="165" spans="1:16" ht="16.5" customHeight="1" x14ac:dyDescent="0.35">
      <c r="A165" s="2"/>
      <c r="C165" s="80"/>
      <c r="H165" s="78"/>
      <c r="J165" s="13"/>
      <c r="K165" s="79"/>
      <c r="L165" s="72"/>
      <c r="M165" s="29"/>
    </row>
    <row r="166" spans="1:16" ht="16.5" customHeight="1" x14ac:dyDescent="0.35">
      <c r="A166" s="2"/>
      <c r="B166" s="5" t="s">
        <v>208</v>
      </c>
      <c r="C166" s="80"/>
      <c r="H166" s="78"/>
      <c r="J166" s="13"/>
      <c r="K166" s="79"/>
      <c r="L166" s="72"/>
      <c r="M166" s="29"/>
    </row>
    <row r="167" spans="1:16" ht="16.5" customHeight="1" x14ac:dyDescent="0.3">
      <c r="B167" s="141" t="s">
        <v>210</v>
      </c>
      <c r="H167" s="78"/>
      <c r="J167" s="13"/>
      <c r="K167" s="73"/>
      <c r="L167" s="93">
        <f>SUM(L129:L166)</f>
        <v>10953.5</v>
      </c>
      <c r="M167" s="94" t="s">
        <v>106</v>
      </c>
      <c r="O167" s="84"/>
    </row>
    <row r="168" spans="1:16" ht="16.5" customHeight="1" x14ac:dyDescent="0.3">
      <c r="B168" s="32" t="s">
        <v>209</v>
      </c>
      <c r="C168" s="80"/>
      <c r="H168" s="78"/>
      <c r="J168" s="13"/>
      <c r="K168" s="103"/>
      <c r="L168" s="104"/>
      <c r="O168" s="84"/>
    </row>
    <row r="169" spans="1:16" ht="16.5" customHeight="1" x14ac:dyDescent="0.35">
      <c r="A169" s="61" t="s">
        <v>107</v>
      </c>
      <c r="B169" s="62" t="s">
        <v>188</v>
      </c>
      <c r="C169" s="63"/>
      <c r="D169" s="62"/>
      <c r="E169" s="62"/>
      <c r="F169" s="62"/>
      <c r="G169" s="64" t="s">
        <v>108</v>
      </c>
      <c r="H169" s="78"/>
      <c r="J169" s="13"/>
      <c r="K169" s="65" t="s">
        <v>23</v>
      </c>
      <c r="L169" s="66" t="s">
        <v>24</v>
      </c>
      <c r="M169" s="67" t="s">
        <v>25</v>
      </c>
    </row>
    <row r="170" spans="1:16" ht="16.5" customHeight="1" x14ac:dyDescent="0.35">
      <c r="A170" s="2"/>
      <c r="B170" s="5" t="s">
        <v>109</v>
      </c>
      <c r="C170" s="22"/>
      <c r="G170" s="70" t="s">
        <v>110</v>
      </c>
      <c r="H170" s="78"/>
      <c r="J170" s="13"/>
      <c r="K170" s="73">
        <v>199</v>
      </c>
      <c r="L170" s="74">
        <f>K170*3</f>
        <v>597</v>
      </c>
      <c r="M170" s="29" t="s">
        <v>167</v>
      </c>
    </row>
    <row r="171" spans="1:16" ht="16.5" customHeight="1" x14ac:dyDescent="0.35">
      <c r="A171" s="2"/>
      <c r="B171" s="5" t="s">
        <v>97</v>
      </c>
      <c r="C171" s="22"/>
      <c r="G171" s="70" t="s">
        <v>111</v>
      </c>
      <c r="H171" s="78"/>
      <c r="J171" s="13"/>
      <c r="K171" s="73">
        <v>199</v>
      </c>
      <c r="L171" s="74">
        <f>K171*2</f>
        <v>398</v>
      </c>
      <c r="M171" s="29" t="s">
        <v>56</v>
      </c>
    </row>
    <row r="172" spans="1:16" ht="16.5" customHeight="1" x14ac:dyDescent="0.35">
      <c r="A172" s="2"/>
      <c r="B172" s="5" t="s">
        <v>171</v>
      </c>
      <c r="C172" s="22"/>
      <c r="G172" s="105"/>
      <c r="H172" s="78"/>
      <c r="J172" s="13"/>
      <c r="K172" s="73">
        <v>199</v>
      </c>
      <c r="L172" s="74">
        <f>K172*1</f>
        <v>199</v>
      </c>
      <c r="M172" s="29" t="s">
        <v>169</v>
      </c>
    </row>
    <row r="173" spans="1:16" ht="16.5" customHeight="1" x14ac:dyDescent="0.35">
      <c r="A173" s="2"/>
      <c r="C173" s="22"/>
      <c r="H173" s="78"/>
      <c r="J173" s="13"/>
      <c r="K173" s="73">
        <f>K172/2</f>
        <v>99.5</v>
      </c>
      <c r="L173" s="74">
        <f>K173*1</f>
        <v>99.5</v>
      </c>
      <c r="M173" s="29" t="s">
        <v>170</v>
      </c>
    </row>
    <row r="174" spans="1:16" ht="16.5" customHeight="1" x14ac:dyDescent="0.35">
      <c r="A174" s="2"/>
      <c r="B174" s="69" t="s">
        <v>189</v>
      </c>
      <c r="C174" s="22"/>
      <c r="H174" s="78"/>
      <c r="J174" s="13"/>
      <c r="K174" s="79"/>
      <c r="L174" s="72"/>
      <c r="M174" s="29"/>
    </row>
    <row r="175" spans="1:16" ht="16.5" customHeight="1" x14ac:dyDescent="0.3">
      <c r="B175" s="5" t="s">
        <v>112</v>
      </c>
      <c r="C175" s="80"/>
      <c r="E175" s="68"/>
      <c r="F175" s="68"/>
      <c r="G175" s="77"/>
      <c r="H175" s="91"/>
      <c r="I175" s="68"/>
      <c r="J175" s="29"/>
      <c r="K175" s="98"/>
      <c r="L175" s="86"/>
      <c r="M175" s="29"/>
      <c r="O175" s="5">
        <v>300</v>
      </c>
      <c r="P175" s="5" t="s">
        <v>59</v>
      </c>
    </row>
    <row r="176" spans="1:16" ht="16.5" customHeight="1" x14ac:dyDescent="0.35">
      <c r="A176" s="2"/>
      <c r="B176" s="5" t="s">
        <v>190</v>
      </c>
      <c r="G176" s="77"/>
      <c r="H176" s="78"/>
      <c r="J176" s="13"/>
      <c r="K176" s="73"/>
      <c r="L176" s="74">
        <v>1300</v>
      </c>
      <c r="M176" s="5" t="s">
        <v>195</v>
      </c>
    </row>
    <row r="177" spans="1:18" ht="16.5" customHeight="1" x14ac:dyDescent="0.35">
      <c r="A177" s="2"/>
      <c r="B177" s="32"/>
      <c r="G177" s="77"/>
      <c r="H177" s="78"/>
      <c r="J177" s="13"/>
      <c r="K177" s="79"/>
      <c r="L177" s="72"/>
    </row>
    <row r="178" spans="1:18" ht="16.5" customHeight="1" x14ac:dyDescent="0.35">
      <c r="A178" s="2"/>
      <c r="B178" s="32"/>
      <c r="G178" s="77"/>
      <c r="H178" s="78"/>
      <c r="J178" s="13"/>
      <c r="K178" s="79"/>
      <c r="L178" s="93">
        <f>SUM(L170:L177)</f>
        <v>2593.5</v>
      </c>
      <c r="M178" s="94" t="s">
        <v>113</v>
      </c>
    </row>
    <row r="179" spans="1:18" ht="16.5" customHeight="1" x14ac:dyDescent="0.3">
      <c r="A179" s="106" t="s">
        <v>114</v>
      </c>
      <c r="B179" s="107" t="s">
        <v>115</v>
      </c>
      <c r="C179" s="108"/>
      <c r="D179" s="109"/>
      <c r="E179" s="109"/>
      <c r="F179" s="109"/>
      <c r="G179" s="109"/>
      <c r="H179" s="110"/>
      <c r="I179" s="110"/>
      <c r="J179" s="13"/>
      <c r="K179" s="103"/>
      <c r="L179" s="5"/>
    </row>
    <row r="180" spans="1:18" ht="20.25" customHeight="1" x14ac:dyDescent="0.45">
      <c r="A180" s="111" t="s">
        <v>116</v>
      </c>
      <c r="B180" s="5" t="s">
        <v>117</v>
      </c>
      <c r="C180" s="5" t="s">
        <v>205</v>
      </c>
      <c r="H180" s="112"/>
      <c r="I180" s="68"/>
      <c r="J180" s="13"/>
      <c r="K180" s="76"/>
      <c r="L180" s="103"/>
      <c r="M180" s="29"/>
      <c r="O180" s="45"/>
      <c r="Q180" s="5">
        <f>5228/2</f>
        <v>2614</v>
      </c>
      <c r="R180" s="5" t="s">
        <v>118</v>
      </c>
    </row>
    <row r="181" spans="1:18" ht="16.5" customHeight="1" x14ac:dyDescent="0.45">
      <c r="A181" s="111"/>
      <c r="C181" s="5" t="s">
        <v>206</v>
      </c>
      <c r="H181" s="113"/>
      <c r="I181" s="68"/>
      <c r="J181" s="13"/>
      <c r="K181" s="76"/>
      <c r="L181" s="78">
        <f>(L73+L119+L167+L178)*0.041</f>
        <v>1012.7205</v>
      </c>
      <c r="M181" s="29" t="s">
        <v>119</v>
      </c>
      <c r="O181" s="45">
        <f>L181/3</f>
        <v>337.57350000000002</v>
      </c>
    </row>
    <row r="182" spans="1:18" ht="16.5" customHeight="1" x14ac:dyDescent="0.45">
      <c r="A182" s="111"/>
      <c r="C182" s="5" t="s">
        <v>207</v>
      </c>
      <c r="H182" s="113"/>
      <c r="I182" s="68"/>
      <c r="J182" s="13"/>
      <c r="K182" s="76"/>
      <c r="L182" s="78"/>
      <c r="M182" s="29"/>
      <c r="Q182" s="5">
        <f>Q180+Q181</f>
        <v>2614</v>
      </c>
    </row>
    <row r="183" spans="1:18" ht="16.5" customHeight="1" x14ac:dyDescent="0.45">
      <c r="A183" s="111"/>
      <c r="H183" s="113"/>
      <c r="I183" s="68"/>
      <c r="J183" s="13"/>
      <c r="K183" s="76"/>
      <c r="L183" s="78"/>
      <c r="M183" s="29"/>
    </row>
    <row r="184" spans="1:18" ht="16.5" customHeight="1" x14ac:dyDescent="0.45">
      <c r="A184" s="111"/>
      <c r="C184" s="32" t="s">
        <v>120</v>
      </c>
      <c r="D184" s="32"/>
      <c r="H184" s="114"/>
      <c r="I184" s="68"/>
      <c r="J184" s="13"/>
      <c r="K184" s="45"/>
      <c r="L184" s="5"/>
      <c r="O184" s="45"/>
    </row>
    <row r="185" spans="1:18" ht="16.5" customHeight="1" x14ac:dyDescent="0.3">
      <c r="C185" s="5" t="s">
        <v>121</v>
      </c>
      <c r="D185" s="5" t="s">
        <v>122</v>
      </c>
      <c r="H185" s="114"/>
      <c r="I185" s="68"/>
      <c r="J185" s="13"/>
      <c r="K185" s="33" t="s">
        <v>148</v>
      </c>
      <c r="L185" s="33"/>
      <c r="M185" s="33"/>
      <c r="O185" s="45"/>
    </row>
    <row r="186" spans="1:18" ht="16.5" customHeight="1" x14ac:dyDescent="0.3">
      <c r="C186" s="5" t="s">
        <v>123</v>
      </c>
      <c r="H186" s="115"/>
      <c r="J186" s="13"/>
      <c r="K186" s="116"/>
      <c r="L186" s="117">
        <f>L73+L119+L167+L178+L181</f>
        <v>25713.220499999999</v>
      </c>
      <c r="M186" s="118" t="s">
        <v>124</v>
      </c>
      <c r="Q186" s="84">
        <f>L186/2</f>
        <v>12856.61025</v>
      </c>
    </row>
    <row r="187" spans="1:18" ht="16.5" customHeight="1" x14ac:dyDescent="0.3">
      <c r="D187" s="69" t="s">
        <v>125</v>
      </c>
      <c r="H187" s="115"/>
      <c r="I187" s="112"/>
      <c r="J187" s="13"/>
      <c r="L187" s="119">
        <f>L186/5</f>
        <v>5142.6440999999995</v>
      </c>
      <c r="M187" s="120" t="s">
        <v>23</v>
      </c>
    </row>
    <row r="188" spans="1:18" ht="16.5" customHeight="1" x14ac:dyDescent="0.3">
      <c r="D188" s="69" t="s">
        <v>126</v>
      </c>
      <c r="H188" s="114"/>
      <c r="I188" s="113"/>
      <c r="J188" s="13"/>
      <c r="L188" s="5"/>
      <c r="M188" s="29"/>
    </row>
    <row r="189" spans="1:18" s="121" customFormat="1" ht="16.5" customHeight="1" x14ac:dyDescent="0.3">
      <c r="A189" s="5"/>
      <c r="B189" s="5"/>
      <c r="E189" s="5"/>
      <c r="F189" s="5"/>
      <c r="G189" s="5"/>
      <c r="H189" s="122"/>
      <c r="I189" s="114"/>
      <c r="J189" s="112"/>
      <c r="L189" s="123">
        <v>0</v>
      </c>
      <c r="M189" s="121" t="s">
        <v>127</v>
      </c>
      <c r="O189" s="124"/>
    </row>
    <row r="190" spans="1:18" s="121" customFormat="1" ht="16.5" customHeight="1" x14ac:dyDescent="0.45">
      <c r="A190" s="111" t="s">
        <v>116</v>
      </c>
      <c r="B190" s="32" t="s">
        <v>128</v>
      </c>
      <c r="C190" s="5"/>
      <c r="D190" s="5"/>
      <c r="E190" s="5"/>
      <c r="F190" s="5"/>
      <c r="G190" s="5"/>
      <c r="H190" s="122"/>
      <c r="I190" s="114"/>
      <c r="J190" s="112"/>
      <c r="L190" s="140">
        <f>L186-L189</f>
        <v>25713.220499999999</v>
      </c>
      <c r="M190" s="118" t="s">
        <v>124</v>
      </c>
    </row>
    <row r="191" spans="1:18" s="121" customFormat="1" ht="16.5" customHeight="1" x14ac:dyDescent="0.45">
      <c r="A191" s="111" t="s">
        <v>116</v>
      </c>
      <c r="B191" s="32" t="s">
        <v>129</v>
      </c>
      <c r="C191" s="5"/>
      <c r="D191" s="5"/>
      <c r="E191" s="5"/>
      <c r="F191" s="5"/>
      <c r="G191" s="5"/>
      <c r="H191" s="5"/>
      <c r="I191" s="125"/>
      <c r="J191" s="112"/>
      <c r="L191" s="140">
        <f>L190/5</f>
        <v>5142.6440999999995</v>
      </c>
      <c r="M191" s="120" t="s">
        <v>23</v>
      </c>
      <c r="O191" s="124"/>
    </row>
    <row r="192" spans="1:18" s="121" customFormat="1" ht="16.5" customHeight="1" x14ac:dyDescent="0.3">
      <c r="C192" s="5"/>
      <c r="D192" s="5"/>
      <c r="E192" s="5"/>
      <c r="F192" s="5"/>
      <c r="G192" s="5"/>
      <c r="H192" s="5"/>
      <c r="I192" s="125"/>
      <c r="J192" s="112"/>
    </row>
    <row r="193" spans="1:17" s="121" customFormat="1" ht="16.5" customHeight="1" x14ac:dyDescent="0.45">
      <c r="A193" s="111"/>
      <c r="B193" s="32"/>
      <c r="C193" s="5"/>
      <c r="D193" s="5"/>
      <c r="E193" s="5"/>
      <c r="F193" s="5"/>
      <c r="G193" s="5"/>
      <c r="H193" s="5"/>
      <c r="I193" s="114"/>
      <c r="J193" s="112"/>
      <c r="L193" s="126">
        <f>L186*0.016</f>
        <v>411.41152799999998</v>
      </c>
      <c r="M193" s="127" t="s">
        <v>130</v>
      </c>
    </row>
    <row r="194" spans="1:17" ht="16.5" customHeight="1" x14ac:dyDescent="0.3">
      <c r="A194" s="5" t="s">
        <v>131</v>
      </c>
      <c r="L194" s="116">
        <f>L190-L193</f>
        <v>25301.808971999999</v>
      </c>
      <c r="M194" s="118" t="s">
        <v>124</v>
      </c>
      <c r="Q194" s="45">
        <f>L198+L199</f>
        <v>1012.7205000000006</v>
      </c>
    </row>
    <row r="195" spans="1:17" ht="16.5" customHeight="1" x14ac:dyDescent="0.3">
      <c r="A195" s="128" t="s">
        <v>132</v>
      </c>
      <c r="L195" s="116">
        <f>L194/5</f>
        <v>5060.3617943999998</v>
      </c>
      <c r="M195" s="120" t="s">
        <v>23</v>
      </c>
    </row>
    <row r="196" spans="1:17" ht="16.5" customHeight="1" x14ac:dyDescent="0.35">
      <c r="B196"/>
      <c r="C196"/>
      <c r="D196"/>
      <c r="E196"/>
      <c r="F196"/>
      <c r="L196" s="129"/>
      <c r="M196" s="127"/>
    </row>
    <row r="197" spans="1:17" ht="16.5" customHeight="1" x14ac:dyDescent="0.35">
      <c r="B197"/>
      <c r="C197"/>
      <c r="D197"/>
      <c r="E197"/>
      <c r="F197" s="128" t="s">
        <v>133</v>
      </c>
      <c r="G197" s="128"/>
      <c r="L197" s="129"/>
      <c r="M197" s="130"/>
    </row>
    <row r="198" spans="1:17" ht="16.5" customHeight="1" x14ac:dyDescent="0.35">
      <c r="F198"/>
      <c r="G198"/>
      <c r="I198" s="6"/>
      <c r="L198" s="78">
        <f>L190-L194</f>
        <v>411.41152800000054</v>
      </c>
      <c r="M198" s="5" t="s">
        <v>134</v>
      </c>
      <c r="P198" s="6"/>
    </row>
    <row r="199" spans="1:17" ht="16.5" customHeight="1" x14ac:dyDescent="0.3">
      <c r="F199" s="128" t="s">
        <v>135</v>
      </c>
      <c r="G199" s="128"/>
      <c r="I199" s="6"/>
      <c r="L199" s="78">
        <f>L181-L193</f>
        <v>601.30897200000004</v>
      </c>
      <c r="M199" s="5" t="s">
        <v>136</v>
      </c>
      <c r="P199" s="6"/>
    </row>
    <row r="200" spans="1:17" ht="16.5" customHeight="1" x14ac:dyDescent="0.3">
      <c r="F200" s="128" t="s">
        <v>137</v>
      </c>
      <c r="G200" s="128"/>
      <c r="I200" s="6"/>
      <c r="L200" s="78">
        <f>SUM(L198:L199)</f>
        <v>1012.7205000000006</v>
      </c>
      <c r="P200" s="6"/>
    </row>
    <row r="201" spans="1:17" ht="16.5" customHeight="1" x14ac:dyDescent="0.35">
      <c r="F201" s="69" t="s">
        <v>138</v>
      </c>
      <c r="G201"/>
      <c r="I201" s="6"/>
      <c r="P201" s="6"/>
    </row>
    <row r="202" spans="1:17" ht="16.5" customHeight="1" x14ac:dyDescent="0.35">
      <c r="E202"/>
      <c r="I202" s="6"/>
      <c r="L202" s="78">
        <f>L187-L195</f>
        <v>82.282305599999745</v>
      </c>
      <c r="M202" s="5" t="s">
        <v>139</v>
      </c>
      <c r="P202" s="6"/>
    </row>
    <row r="203" spans="1:17" ht="16.5" customHeight="1" x14ac:dyDescent="0.35">
      <c r="A203" s="128"/>
      <c r="B203"/>
      <c r="C203"/>
      <c r="D203"/>
      <c r="E203"/>
      <c r="I203" s="6"/>
      <c r="P203" s="6"/>
    </row>
    <row r="204" spans="1:17" ht="16.5" customHeight="1" x14ac:dyDescent="0.35">
      <c r="A204"/>
      <c r="B204"/>
      <c r="C204"/>
      <c r="D204"/>
      <c r="E204"/>
      <c r="I204" s="6"/>
      <c r="L204" s="78">
        <f>L186/2</f>
        <v>12856.61025</v>
      </c>
      <c r="M204" s="5" t="s">
        <v>196</v>
      </c>
      <c r="P204" s="6"/>
    </row>
    <row r="205" spans="1:17" ht="16.5" customHeight="1" x14ac:dyDescent="0.35">
      <c r="A205"/>
      <c r="B205"/>
      <c r="C205"/>
      <c r="E205"/>
      <c r="I205" s="6"/>
      <c r="L205" s="78">
        <f>L204*0.2</f>
        <v>2571.3220500000002</v>
      </c>
      <c r="M205" s="5" t="s">
        <v>212</v>
      </c>
      <c r="P205" s="6"/>
    </row>
    <row r="206" spans="1:17" ht="16.5" customHeight="1" x14ac:dyDescent="0.35">
      <c r="A206"/>
      <c r="B206"/>
      <c r="C206"/>
      <c r="E206"/>
    </row>
    <row r="207" spans="1:17" ht="16.5" customHeight="1" x14ac:dyDescent="0.35">
      <c r="A207"/>
      <c r="B207"/>
      <c r="C207"/>
    </row>
    <row r="208" spans="1:17" ht="16.5" customHeight="1" x14ac:dyDescent="0.35">
      <c r="A208"/>
      <c r="B208"/>
      <c r="C208"/>
    </row>
    <row r="209" spans="1:3" ht="16.5" customHeight="1" x14ac:dyDescent="0.35">
      <c r="A209"/>
      <c r="B209"/>
      <c r="C209"/>
    </row>
    <row r="210" spans="1:3" ht="16.5" customHeight="1" x14ac:dyDescent="0.3"/>
    <row r="211" spans="1:3" ht="16.5" customHeight="1" x14ac:dyDescent="0.3"/>
    <row r="212" spans="1:3" ht="16.5" customHeight="1" x14ac:dyDescent="0.3"/>
    <row r="213" spans="1:3" ht="16.5" customHeight="1" x14ac:dyDescent="0.3"/>
    <row r="214" spans="1:3" ht="16.5" customHeight="1" x14ac:dyDescent="0.3"/>
    <row r="215" spans="1:3" ht="16.5" customHeight="1" x14ac:dyDescent="0.3"/>
    <row r="216" spans="1:3" ht="16.5" customHeight="1" x14ac:dyDescent="0.3"/>
  </sheetData>
  <mergeCells count="13">
    <mergeCell ref="K185:M185"/>
    <mergeCell ref="C32:G32"/>
    <mergeCell ref="C33:C34"/>
    <mergeCell ref="D33:G33"/>
    <mergeCell ref="D34:G34"/>
    <mergeCell ref="D41:G41"/>
    <mergeCell ref="D42:G42"/>
    <mergeCell ref="A1:C1"/>
    <mergeCell ref="A8:H8"/>
    <mergeCell ref="A19:B19"/>
    <mergeCell ref="L19:T19"/>
    <mergeCell ref="A20:B20"/>
    <mergeCell ref="K31:M31"/>
  </mergeCells>
  <pageMargins left="0.25" right="0.25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</vt:lpstr>
      <vt:lpstr>Option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2023-05-29T14:22:17Z</cp:lastPrinted>
  <dcterms:created xsi:type="dcterms:W3CDTF">2023-05-29T07:58:38Z</dcterms:created>
  <dcterms:modified xsi:type="dcterms:W3CDTF">2023-05-29T14:34:09Z</dcterms:modified>
</cp:coreProperties>
</file>