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zca\Downloads\"/>
    </mc:Choice>
  </mc:AlternateContent>
  <xr:revisionPtr revIDLastSave="0" documentId="13_ncr:1_{F2117FE3-B43C-49D8-BED3-C20EB89E1111}" xr6:coauthVersionLast="47" xr6:coauthVersionMax="47" xr10:uidLastSave="{00000000-0000-0000-0000-000000000000}"/>
  <bookViews>
    <workbookView xWindow="-108" yWindow="-108" windowWidth="23256" windowHeight="12576" xr2:uid="{4C2550D5-4FD9-436D-8278-E4E242A86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8" i="1" l="1"/>
  <c r="O100" i="1"/>
  <c r="O99" i="1"/>
  <c r="L217" i="1"/>
  <c r="L55" i="1"/>
  <c r="L154" i="1"/>
  <c r="L174" i="1"/>
  <c r="L153" i="1"/>
  <c r="L139" i="1"/>
  <c r="L128" i="1"/>
  <c r="O62" i="1"/>
  <c r="L95" i="1"/>
  <c r="L94" i="1"/>
  <c r="L235" i="1" l="1"/>
  <c r="N236" i="1" s="1"/>
  <c r="K213" i="1"/>
  <c r="L213" i="1" s="1"/>
  <c r="L212" i="1"/>
  <c r="L211" i="1"/>
  <c r="L210" i="1"/>
  <c r="L247" i="1" s="1"/>
  <c r="K217" i="1"/>
  <c r="L130" i="1"/>
  <c r="L129" i="1"/>
  <c r="P93" i="1"/>
  <c r="S93" i="1" s="1"/>
  <c r="N70" i="1"/>
  <c r="L69" i="1"/>
  <c r="L62" i="1"/>
  <c r="L61" i="1"/>
  <c r="L257" i="1"/>
  <c r="K254" i="1"/>
  <c r="L254" i="1" s="1"/>
  <c r="L253" i="1"/>
  <c r="L252" i="1"/>
  <c r="L251" i="1"/>
  <c r="L259" i="1" s="1"/>
  <c r="Q93" i="1" l="1"/>
  <c r="T93" i="1" s="1"/>
  <c r="V93" i="1" s="1"/>
  <c r="K131" i="1"/>
  <c r="L131" i="1" s="1"/>
  <c r="L93" i="1" l="1"/>
  <c r="L100" i="1" s="1"/>
  <c r="O98" i="1"/>
  <c r="O102" i="1" s="1"/>
  <c r="S35" i="1"/>
  <c r="Q35" i="1"/>
  <c r="P35" i="1"/>
  <c r="Q61" i="1"/>
  <c r="K55" i="1" l="1"/>
  <c r="Q261" i="1"/>
  <c r="Q263" i="1" s="1"/>
  <c r="K140" i="1"/>
  <c r="L140" i="1" s="1"/>
  <c r="L182" i="1" s="1"/>
  <c r="L262" i="1" s="1"/>
  <c r="L266" i="1" s="1"/>
  <c r="L273" i="1" s="1"/>
  <c r="O139" i="1"/>
  <c r="K138" i="1" l="1"/>
  <c r="L279" i="1" l="1"/>
  <c r="L267" i="1"/>
  <c r="O262" i="1"/>
  <c r="Q266" i="1"/>
  <c r="C32" i="1"/>
  <c r="L270" i="1"/>
  <c r="L274" i="1" l="1"/>
  <c r="L278" i="1" s="1"/>
  <c r="L271" i="1"/>
  <c r="C40" i="1" l="1"/>
  <c r="L275" i="1"/>
  <c r="L280" i="1"/>
  <c r="Q274" i="1"/>
  <c r="L28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39" authorId="0" shapeId="0" xr:uid="{65657913-A729-45F4-9CF3-0831D84BD7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2-8PAX = P1,900
8-10PAX = P2,000
10-15PAX = P2,500</t>
        </r>
      </text>
    </comment>
  </commentList>
</comments>
</file>

<file path=xl/sharedStrings.xml><?xml version="1.0" encoding="utf-8"?>
<sst xmlns="http://schemas.openxmlformats.org/spreadsheetml/2006/main" count="309" uniqueCount="254">
  <si>
    <t>Billing Period:</t>
  </si>
  <si>
    <t>0409 Bantol St., Dampas District, Tagbilaran City, Bohol</t>
  </si>
  <si>
    <t xml:space="preserve">Room Accommodation ● Function Room ● Tour Assistance </t>
  </si>
  <si>
    <t xml:space="preserve"> </t>
  </si>
  <si>
    <t>With Boat, Virgin Island Entrance Fees, and Snorkeling</t>
  </si>
  <si>
    <t>✿❤☀</t>
  </si>
  <si>
    <t>1D TOUR - 15 PAX</t>
  </si>
  <si>
    <t>PAX</t>
  </si>
  <si>
    <t>Total Package</t>
  </si>
  <si>
    <t xml:space="preserve">     With Discount, your Package becomes…</t>
  </si>
  <si>
    <r>
      <t>DISCOUNT PACKAGE</t>
    </r>
    <r>
      <rPr>
        <sz val="11"/>
        <color theme="1"/>
        <rFont val="Arial"/>
        <family val="2"/>
      </rPr>
      <t xml:space="preserve"> (If Full Pay before check-in day)</t>
    </r>
  </si>
  <si>
    <t>DAY 1</t>
  </si>
  <si>
    <t>DAY 1 EXCLUSIONS</t>
  </si>
  <si>
    <t>PER HEAD</t>
  </si>
  <si>
    <t>COSTING</t>
  </si>
  <si>
    <t>NOTES</t>
  </si>
  <si>
    <t>CHECK-IN AT B&amp;J GUESTHOUSE</t>
  </si>
  <si>
    <t>Room and Bed Type</t>
  </si>
  <si>
    <t>Capacity</t>
  </si>
  <si>
    <t>Extra Beds</t>
  </si>
  <si>
    <t xml:space="preserve">         Floor Level</t>
  </si>
  <si>
    <t>● 1 x Family Room (5 Single Sized Beds)</t>
  </si>
  <si>
    <t>5 pax</t>
  </si>
  <si>
    <t>*none</t>
  </si>
  <si>
    <t xml:space="preserve">1st. Flr.      </t>
  </si>
  <si>
    <t>● 1 x Dorm Room (Bunk Beds)</t>
  </si>
  <si>
    <t>10 pax</t>
  </si>
  <si>
    <t xml:space="preserve">2nd Flr.      </t>
  </si>
  <si>
    <t>Towel, Toiletries, and Drinking water</t>
  </si>
  <si>
    <t xml:space="preserve"> DAY 1 TOTAL COST</t>
  </si>
  <si>
    <t>DAY 2</t>
  </si>
  <si>
    <t>DAY 2 EXCLUSIONS</t>
  </si>
  <si>
    <t>6:30AM. START WITH YOUR BREAKFAST</t>
  </si>
  <si>
    <t>Filipino Breakfast served plated at Dining Area.</t>
  </si>
  <si>
    <t>- Entrance and Environmental Fees</t>
  </si>
  <si>
    <t>- Dinner and Snacks</t>
  </si>
  <si>
    <t>Itinerary in no particular order.</t>
  </si>
  <si>
    <t>● Chocolate Hills</t>
  </si>
  <si>
    <t xml:space="preserve">● Bilar Man Made Forest. </t>
  </si>
  <si>
    <t>● Tarsier Conservation Area</t>
  </si>
  <si>
    <t>● Butterfly Garden</t>
  </si>
  <si>
    <t xml:space="preserve">● Mirror of the World  @ Sikatuna </t>
  </si>
  <si>
    <t>● Blood Compact Shrine</t>
  </si>
  <si>
    <t>● Chocolate Hills Adventure Park</t>
  </si>
  <si>
    <t>6:00PM. END OF TOUR. DRIVE TO DINNER.</t>
  </si>
  <si>
    <t>● Driver will bring you to our suggested dinner place.</t>
  </si>
  <si>
    <t xml:space="preserve">    Or if you have restaurant suggestions, let the driver know.</t>
  </si>
  <si>
    <t>7:30PM. DEPART / RETURN TO GUESTHOUSE</t>
  </si>
  <si>
    <t>● Extension of driver and vehicle has extra charge of P250/per hour.</t>
  </si>
  <si>
    <t>5 Hours Extension for Driver (3pm-8pm)</t>
  </si>
  <si>
    <t>● Please full tank vehicle at gas station before return.</t>
  </si>
  <si>
    <t xml:space="preserve"> DAY 2 TOTAL COST</t>
  </si>
  <si>
    <t>DAY 3</t>
  </si>
  <si>
    <t>5:30AM. RECEIVE A PACKED BREAKFAST.</t>
  </si>
  <si>
    <t>- Lunch, Dinner, and Snacks</t>
  </si>
  <si>
    <t>✔ With 2 Boats + Virgin Island Entrance Fees + Snorkeling</t>
  </si>
  <si>
    <t>environmental</t>
  </si>
  <si>
    <t>snorkeling</t>
  </si>
  <si>
    <t>● Island Hopping (For Filipino Locals)</t>
  </si>
  <si>
    <t xml:space="preserve">     - Dolphin Watching</t>
  </si>
  <si>
    <t>entrance virgin (pinoy)</t>
  </si>
  <si>
    <t xml:space="preserve">     - Balicasag Island</t>
  </si>
  <si>
    <t>entrance virgin (foreigner)</t>
  </si>
  <si>
    <t>5 or less</t>
  </si>
  <si>
    <t xml:space="preserve">     -  Virgin Island</t>
  </si>
  <si>
    <t>5 or 6-10</t>
  </si>
  <si>
    <t>2 Boats for 15 Pax</t>
  </si>
  <si>
    <t>11 to 12</t>
  </si>
  <si>
    <t>P100 sa foreigner Virgin Island</t>
  </si>
  <si>
    <t xml:space="preserve">     ✔ Environmental Fees</t>
  </si>
  <si>
    <t xml:space="preserve">     ✔ Entrance Fees to Island Hopping</t>
  </si>
  <si>
    <t>P30 sa Local</t>
  </si>
  <si>
    <t>*no snorkeling kay P100 for environmental</t>
  </si>
  <si>
    <t>✓</t>
  </si>
  <si>
    <t>● Dauis Church and Watchtower</t>
  </si>
  <si>
    <t>● Hinagdanan Cave</t>
  </si>
  <si>
    <t xml:space="preserve"> DAY 3 TOTAL COST</t>
  </si>
  <si>
    <t xml:space="preserve">             </t>
  </si>
  <si>
    <t>REMINDERS</t>
  </si>
  <si>
    <t>✱</t>
  </si>
  <si>
    <t>Payment:</t>
  </si>
  <si>
    <t>50% Dorm</t>
  </si>
  <si>
    <t>Organizing Fee (0.04% of Total)</t>
  </si>
  <si>
    <t>Upon arrival, we accept cash, gcash or bank transfer. No credit/debit cards please.</t>
  </si>
  <si>
    <t>0956-956-0033 (JUDY ANNE JAMORA)</t>
  </si>
  <si>
    <t xml:space="preserve">SECURITY BANK:   </t>
  </si>
  <si>
    <t>TOTAL PACKAGE</t>
  </si>
  <si>
    <t>ACCT NAME: B AND J GUESTHOUSE AND FUNCTIONS, INC.</t>
  </si>
  <si>
    <t>ACCT NUMBER: 00000 3451 6377</t>
  </si>
  <si>
    <t>Downpayment</t>
  </si>
  <si>
    <t>Transfers must stricty have no stop overs.</t>
  </si>
  <si>
    <t>0.018% Discount</t>
  </si>
  <si>
    <t>Thank you for reaching out to us for your Bohol trip. We hope that we can serve you on your special days.</t>
  </si>
  <si>
    <t>Should you have any concerns, please don't hesitate to contact us and we will be glad to assist you.</t>
  </si>
  <si>
    <t>Best Regards,</t>
  </si>
  <si>
    <t>Package What Guests Saves (After Discount)</t>
  </si>
  <si>
    <t>JUDY ANNE JAMORA</t>
  </si>
  <si>
    <t>Org. Fee. What we Get (After Discount)</t>
  </si>
  <si>
    <t>GUESTHOUSE MANAGER</t>
  </si>
  <si>
    <t>Viber/ CP# 0942.976.4512</t>
  </si>
  <si>
    <t>Per Head what guests save</t>
  </si>
  <si>
    <t>Dec 17, 2023</t>
  </si>
  <si>
    <t>CHEMBERLYN ARNIBAL MOSQUEDA</t>
  </si>
  <si>
    <t xml:space="preserve">    ✔ Trans-In: Tagbilaran Pier to Guesthouse (Dec. 17)</t>
  </si>
  <si>
    <t xml:space="preserve">    ✔ 3 Days Breakfast (Dec. 18, 19, 20)</t>
  </si>
  <si>
    <t xml:space="preserve">    ✔ 3 Nights Accommodation (Check-in: Dec.17, Check-out: Dec.20)</t>
  </si>
  <si>
    <t>4 Children (Ages: 11, 10, 5, 2)</t>
  </si>
  <si>
    <t>2 Infants (1yr 9months, 1yr 3months)</t>
  </si>
  <si>
    <t>13 Adults</t>
  </si>
  <si>
    <t>2 Seniors</t>
  </si>
  <si>
    <t>Dear Ma'am Chemberlyn,</t>
  </si>
  <si>
    <t xml:space="preserve">    ✔ Island Hopping (Dec.18)</t>
  </si>
  <si>
    <t>DEC. 17, 2023 |  SUNDAY</t>
  </si>
  <si>
    <t>9:00 AM. PICK UP AT TAGBILARAN PIER.</t>
  </si>
  <si>
    <t xml:space="preserve">   Refresh with your Welcome Drinks at our Dining Area.</t>
  </si>
  <si>
    <t xml:space="preserve">   Store your luggage at our front desk.</t>
  </si>
  <si>
    <t>9:20AM. REGISTER AT B&amp;J GUESTHOUSE</t>
  </si>
  <si>
    <t>3 Hours Extension for Driver (5pm-8pm)</t>
  </si>
  <si>
    <t>Note: Check-in time is within 2pm to 9pm.</t>
  </si>
  <si>
    <t>Dorm</t>
  </si>
  <si>
    <t>Family</t>
  </si>
  <si>
    <t>Deluxe</t>
  </si>
  <si>
    <t>3 NIGHTS:    3 ROOMS</t>
  </si>
  <si>
    <t>● 1 x Deluxe Room (1 Double + 1 Single Bed)</t>
  </si>
  <si>
    <t>3 pax</t>
  </si>
  <si>
    <t>Deluxe Room</t>
  </si>
  <si>
    <t>PHOTOS:</t>
  </si>
  <si>
    <t>✔ Wifi on-site, ✔ Private Hot/cold shower, ✔ Air-conditioned room</t>
  </si>
  <si>
    <t>✔Mini Fridge(Deluxe &amp; Family  Room) ✔LED TV</t>
  </si>
  <si>
    <t xml:space="preserve">INCLUSIONS: </t>
  </si>
  <si>
    <t xml:space="preserve">ROOM AMENITIES: </t>
  </si>
  <si>
    <t>Family Room</t>
  </si>
  <si>
    <t>Dorm Room</t>
  </si>
  <si>
    <t>Common Area:</t>
  </si>
  <si>
    <t>DEC. 18, 2023 |  MONDAY</t>
  </si>
  <si>
    <t>Breakfast for 13 Adults</t>
  </si>
  <si>
    <t>Breakfast for 2 Seniors</t>
  </si>
  <si>
    <t>Breakfast for 2 Kids (11 and 10)</t>
  </si>
  <si>
    <t>Breakfast for 2 Kids (5 and 2)</t>
  </si>
  <si>
    <t>Breakfast for 2 Infants</t>
  </si>
  <si>
    <t>12:00 NN. ARRIVAL AT DUMALUAN BEACH.</t>
  </si>
  <si>
    <t>Dine and enjoy the following inclusions:</t>
  </si>
  <si>
    <t>2:00 PM. DEPART FOR PANGLAO TOUR</t>
  </si>
  <si>
    <t>● Snacks at Bohol Bee Farm (individual expense)</t>
  </si>
  <si>
    <t>● Panglao South Farm</t>
  </si>
  <si>
    <t>● Moadto Strip</t>
  </si>
  <si>
    <t>● Mosa Restaurant</t>
  </si>
  <si>
    <t>● Mist Restaurant</t>
  </si>
  <si>
    <t>Ideas for your dinner:</t>
  </si>
  <si>
    <t>● Bilar Man Made Forest</t>
  </si>
  <si>
    <t xml:space="preserve">● Loboc River Cruise &amp; Lunch Buffet @ Floating Restaurant </t>
  </si>
  <si>
    <t>● Bohol Native Python and Wildlife Park @ Alburquerque</t>
  </si>
  <si>
    <t>DEC. 19, 2023 |  TUESDAY</t>
  </si>
  <si>
    <t>● St. Joseph the Worker Church</t>
  </si>
  <si>
    <t>● Bohol National Museum</t>
  </si>
  <si>
    <t>● Pres. Carlos P. Garcia Heritage House</t>
  </si>
  <si>
    <t>● Dalareich Chocolate House</t>
  </si>
  <si>
    <t>● Optional: Loboc Adventure Park</t>
  </si>
  <si>
    <t>● Hideout Foodpark</t>
  </si>
  <si>
    <t>● House of Lechon</t>
  </si>
  <si>
    <t>● Fastfoods at Island City Mall</t>
  </si>
  <si>
    <t>● Gerarda's Restaurant</t>
  </si>
  <si>
    <t>● Payag's Restaurant</t>
  </si>
  <si>
    <t>● Mano Backyard Dining</t>
  </si>
  <si>
    <t>● Smoque Bistro, Café and Bar</t>
  </si>
  <si>
    <t>● Garden Café : Bohol's Original Cowboy Restaurant</t>
  </si>
  <si>
    <t>● Just Sizzl'n Restaurant</t>
  </si>
  <si>
    <t>● Return to guesthouse by 8:00pm.</t>
  </si>
  <si>
    <t>DAY 4</t>
  </si>
  <si>
    <t>DEC. 20, 2023 |  WEDNESDAY</t>
  </si>
  <si>
    <t>12:00 NN. CHECK-OUT TIME AND TRANS-OUT TO PIER</t>
  </si>
  <si>
    <t>Let us know if you'd like to depart earlier or later.</t>
  </si>
  <si>
    <t>Trans-Out to Pier</t>
  </si>
  <si>
    <t>We will have a vehicle and driver ready to bring you to Tagbilaran Pier.</t>
  </si>
  <si>
    <t xml:space="preserve"> DAY 4 TOTAL COST</t>
  </si>
  <si>
    <t>- Snacks and Dinner</t>
  </si>
  <si>
    <t>● Loboc River Cruise &amp; Lunch Buffet.  - - - - - - - - - - -  -</t>
  </si>
  <si>
    <t>BIRTHDAY LUNCH AT DUMALUAN BEACH.</t>
  </si>
  <si>
    <t>DINNER SUGGESTIONS AT PANGLAO</t>
  </si>
  <si>
    <t>● Optional: Stroll at Alona Beach shoreline.</t>
  </si>
  <si>
    <t>Take a seat at your reserved cottage.</t>
  </si>
  <si>
    <t>Note: Dumaluan Beach has showers,toilets, and changing rooms.</t>
  </si>
  <si>
    <t>● Fortridge Foodpark</t>
  </si>
  <si>
    <t>Or if you have restaurant suggestions, let the driver know.</t>
  </si>
  <si>
    <t>*Ask Sir Benjie if ok lang to give driver 200?</t>
  </si>
  <si>
    <t xml:space="preserve">    ✔ Opportunity for Discount if FULL payment before check-in day.</t>
  </si>
  <si>
    <t xml:space="preserve">    ✔ Guide and snorkeling gear</t>
  </si>
  <si>
    <t xml:space="preserve">    ✔ Birthday Cake</t>
  </si>
  <si>
    <t xml:space="preserve">    ✔ Pork Lechon</t>
  </si>
  <si>
    <t xml:space="preserve">    ✔ Plated Meals and Drinks</t>
  </si>
  <si>
    <t xml:space="preserve">GCASH:     </t>
  </si>
  <si>
    <r>
      <rPr>
        <sz val="11"/>
        <color rgb="FFFF0000"/>
        <rFont val="Arial"/>
        <family val="2"/>
      </rPr>
      <t>❤ Want a Discount?</t>
    </r>
    <r>
      <rPr>
        <sz val="11"/>
        <rFont val="Arial"/>
        <family val="2"/>
      </rPr>
      <t xml:space="preserve"> Provide FULL payment before check-in day.</t>
    </r>
  </si>
  <si>
    <r>
      <t xml:space="preserve">9:40AM. DEPART FOR </t>
    </r>
    <r>
      <rPr>
        <sz val="11"/>
        <color rgb="FF00B050"/>
        <rFont val="Arial"/>
        <family val="2"/>
      </rPr>
      <t>BOHOL COUNTRYSIDE TOUR</t>
    </r>
    <r>
      <rPr>
        <sz val="11"/>
        <color theme="1"/>
        <rFont val="Arial"/>
        <family val="2"/>
      </rPr>
      <t>.</t>
    </r>
  </si>
  <si>
    <r>
      <t>5:40AM. DEPART FOR</t>
    </r>
    <r>
      <rPr>
        <sz val="11"/>
        <color rgb="FF00B050"/>
        <rFont val="Arial"/>
        <family val="2"/>
      </rPr>
      <t xml:space="preserve"> ISLAND HOPPING</t>
    </r>
  </si>
  <si>
    <r>
      <t xml:space="preserve">7:00AM. DEPART FOR </t>
    </r>
    <r>
      <rPr>
        <sz val="11"/>
        <color rgb="FF00B050"/>
        <rFont val="Arial"/>
        <family val="2"/>
      </rPr>
      <t>CITY TOUR + ADVENTURE TOUR</t>
    </r>
  </si>
  <si>
    <t>2 Seniors will be here</t>
  </si>
  <si>
    <t>Adult</t>
  </si>
  <si>
    <t>Senior</t>
  </si>
  <si>
    <t>1 Adult</t>
  </si>
  <si>
    <t>Per Night Deluxe</t>
  </si>
  <si>
    <t>Packed breakfast. Good for 13 Adults, 2 Seniors, and 4 Kids.</t>
  </si>
  <si>
    <t>Cottage</t>
  </si>
  <si>
    <t>Cake</t>
  </si>
  <si>
    <t>Lechon</t>
  </si>
  <si>
    <t>DINNER SUGGESTIONS:</t>
  </si>
  <si>
    <t>CITY TOUR</t>
  </si>
  <si>
    <t>ADVENTURE TOUR</t>
  </si>
  <si>
    <t>NOTE: Since check-in is still at 2pm, you may check-in after your tour.</t>
  </si>
  <si>
    <t>We suggest you take the Oceanjet Trip 7:00am (Cebu-Tagbilaran)</t>
  </si>
  <si>
    <t>✔  Included in Package for 13 Adults and 2 Seniors.</t>
  </si>
  <si>
    <t xml:space="preserve">       Note: Kids entrance will be paid on-site. Rate depends on kids's height.</t>
  </si>
  <si>
    <t>18 Pax: Snorkeling Gear + Env.Fee(Local tourist)</t>
  </si>
  <si>
    <t>INCLUSIONS (FREE for 3yrs old. And below)</t>
  </si>
  <si>
    <t>- 13 adults, 2 seniors, 11yr, 10yr, 5yr</t>
  </si>
  <si>
    <t>Meals (Good for 13 Adults, 2 Seniors, 2 Kids)</t>
  </si>
  <si>
    <t>(5 and 2 yr. old)</t>
  </si>
  <si>
    <t>2 Hours Extension for Driver (6:30pm-8:30pm)</t>
  </si>
  <si>
    <t>✔ With 1 Van Rental + Driver (Drop off and Pick Up)</t>
  </si>
  <si>
    <t>● Optional: Buy some snacks at Pa-initang Bol-anon</t>
  </si>
  <si>
    <t>*Ask Sir Benjie if ok we'll give driver P300</t>
  </si>
  <si>
    <t>7:30AM. START WITH YOUR BREAKFAST</t>
  </si>
  <si>
    <t>- Other Stop overs</t>
  </si>
  <si>
    <t>DAY 4 EXCLUSIONS</t>
  </si>
  <si>
    <t>DAY 3 EXCLUSIONS</t>
  </si>
  <si>
    <t>Van + Gas + Driver + Lunch + Dinner (9am to 5pm)</t>
  </si>
  <si>
    <t>Van+Gas+Driver+Lunch+Dinner(5:30am-6:30am,1hr and 11:30nn to 6:30pm,7hrs)</t>
  </si>
  <si>
    <t>Van + Gas + Driver + Lunch + Dinner (7am to 3pm, 8hrs)</t>
  </si>
  <si>
    <t>Inclusions: Vehicle Rental with Driver and Gas</t>
  </si>
  <si>
    <t>✔ With 1 Van Rental + Driver + Gas</t>
  </si>
  <si>
    <t>Inclusions: 1 Van Rental with Driver and Gas</t>
  </si>
  <si>
    <t xml:space="preserve">BOHOL PACKAGE: </t>
  </si>
  <si>
    <t xml:space="preserve">    ✔ Day 1: Lunch at Loboc River Cruise (Dec.17)</t>
  </si>
  <si>
    <t xml:space="preserve">    ✔ Day 2: Birthday Lunch at Dumaluan Beach (Dec.18)</t>
  </si>
  <si>
    <t>Decorations</t>
  </si>
  <si>
    <t>- Panglao Tour Fees (2pm Tour)</t>
  </si>
  <si>
    <t>BOHOL TOUR PACKAGE</t>
  </si>
  <si>
    <t>Package Tour | Bohol Countryside + Island Hopping + Panglao Tour + City Tour + CHAP Tour</t>
  </si>
  <si>
    <t>Great for big families</t>
  </si>
  <si>
    <t xml:space="preserve">    ✔ 3 Days Tour | With Vehicle Rental, Driver, and Gas (Dec 17, 18, and 19)</t>
  </si>
  <si>
    <t xml:space="preserve">    ✔ Trans-Out: Guesthouse to Tagbilaran Pier (Dec. 20)</t>
  </si>
  <si>
    <t>50% downpayment</t>
  </si>
  <si>
    <t>Dorm (5)</t>
  </si>
  <si>
    <t>Dorm (10)</t>
  </si>
  <si>
    <t>As a reservation, we require at least 50% of the first night stay (P4,344) for the</t>
  </si>
  <si>
    <t>three rooms as downpayment. Note that this is non-refundable.</t>
  </si>
  <si>
    <t>Front Office Operating Hours: 5:30 am to 11:00 pm</t>
  </si>
  <si>
    <t>Good for 13 Adults, 2 Seniors, and 4 Kids.</t>
  </si>
  <si>
    <t>CUSTOMIZED BOHOL PACKAGE: SCHEDULE &amp; ITINERARIES</t>
  </si>
  <si>
    <t>✔ Included in Package</t>
  </si>
  <si>
    <t>3D TOUR - 15 PAX</t>
  </si>
  <si>
    <t>Thank you for reaching out to us for your Bohol trip. We would like to offer your group the amount of</t>
  </si>
  <si>
    <r>
      <t xml:space="preserve">. . . One hundred two thousand and eighty two pesos and fourty seven centavos </t>
    </r>
    <r>
      <rPr>
        <u/>
        <sz val="11"/>
        <color theme="1"/>
        <rFont val="Arial"/>
        <family val="2"/>
      </rPr>
      <t xml:space="preserve"> (</t>
    </r>
    <r>
      <rPr>
        <b/>
        <u/>
        <sz val="11"/>
        <color theme="1"/>
        <rFont val="Arial"/>
        <family val="2"/>
      </rPr>
      <t>₱ 102,082.47</t>
    </r>
    <r>
      <rPr>
        <u/>
        <sz val="11"/>
        <color theme="1"/>
        <rFont val="Arial"/>
        <family val="2"/>
      </rPr>
      <t xml:space="preserve">) </t>
    </r>
    <r>
      <rPr>
        <sz val="11"/>
        <color theme="1"/>
        <rFont val="Arial"/>
        <family val="2"/>
      </rPr>
      <t>for</t>
    </r>
  </si>
  <si>
    <t>your Customized Bohol Tour Package.</t>
  </si>
  <si>
    <t>Good for 13 Adults, 2 Seniors, 4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</si>
</sst>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₱&quot;#,##0.00"/>
    <numFmt numFmtId="165" formatCode="[$₱-3409]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 Symbo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sz val="10"/>
      <color theme="5" tint="-0.499984740745262"/>
      <name val="Arial"/>
      <family val="2"/>
    </font>
    <font>
      <i/>
      <sz val="10"/>
      <color theme="1" tint="0.249977111117893"/>
      <name val="Arial"/>
      <family val="2"/>
    </font>
    <font>
      <sz val="10"/>
      <color theme="1"/>
      <name val="Arial"/>
      <family val="2"/>
    </font>
    <font>
      <i/>
      <sz val="11"/>
      <color theme="9" tint="-0.249977111117893"/>
      <name val="Arial"/>
      <family val="2"/>
    </font>
    <font>
      <sz val="10"/>
      <name val="Arial"/>
      <family val="2"/>
    </font>
    <font>
      <sz val="11"/>
      <color theme="9" tint="-0.249977111117893"/>
      <name val="Segoe UI Symbol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.5"/>
      <name val="Arial"/>
      <family val="2"/>
    </font>
    <font>
      <sz val="10"/>
      <color theme="5" tint="-0.249977111117893"/>
      <name val="Arial"/>
      <family val="2"/>
    </font>
    <font>
      <sz val="9"/>
      <color theme="1"/>
      <name val="Arial"/>
      <family val="2"/>
    </font>
    <font>
      <i/>
      <sz val="10"/>
      <name val="Arial"/>
      <family val="2"/>
    </font>
    <font>
      <sz val="11"/>
      <color theme="9" tint="-0.249977111117893"/>
      <name val="Arial"/>
      <family val="2"/>
    </font>
    <font>
      <sz val="14"/>
      <color theme="9" tint="-0.249977111117893"/>
      <name val="Arial"/>
      <family val="2"/>
    </font>
    <font>
      <sz val="11"/>
      <color rgb="FF00B050"/>
      <name val="Arial"/>
      <family val="2"/>
    </font>
    <font>
      <u/>
      <sz val="12"/>
      <name val="Arial"/>
      <family val="2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11" borderId="0" applyFill="0" applyBorder="0" applyProtection="0"/>
  </cellStyleXfs>
  <cellXfs count="1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vertical="top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5" fillId="0" borderId="0" xfId="0" applyFont="1"/>
    <xf numFmtId="0" fontId="3" fillId="0" borderId="9" xfId="0" applyFont="1" applyBorder="1"/>
    <xf numFmtId="164" fontId="2" fillId="0" borderId="9" xfId="0" applyNumberFormat="1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164" fontId="3" fillId="0" borderId="0" xfId="0" applyNumberFormat="1" applyFont="1"/>
    <xf numFmtId="43" fontId="2" fillId="0" borderId="0" xfId="1" applyFont="1" applyAlignment="1">
      <alignment horizontal="left"/>
    </xf>
    <xf numFmtId="164" fontId="5" fillId="0" borderId="0" xfId="0" applyNumberFormat="1" applyFont="1"/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9" fillId="0" borderId="0" xfId="0" quotePrefix="1" applyNumberFormat="1" applyFont="1"/>
    <xf numFmtId="164" fontId="2" fillId="0" borderId="0" xfId="0" applyNumberFormat="1" applyFont="1" applyAlignment="1">
      <alignment horizontal="right"/>
    </xf>
    <xf numFmtId="164" fontId="2" fillId="0" borderId="0" xfId="0" quotePrefix="1" applyNumberFormat="1" applyFont="1"/>
    <xf numFmtId="0" fontId="3" fillId="0" borderId="7" xfId="0" applyFont="1" applyBorder="1"/>
    <xf numFmtId="43" fontId="3" fillId="0" borderId="0" xfId="1" applyFont="1"/>
    <xf numFmtId="0" fontId="3" fillId="8" borderId="0" xfId="0" applyFont="1" applyFill="1"/>
    <xf numFmtId="0" fontId="3" fillId="5" borderId="0" xfId="0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left"/>
    </xf>
    <xf numFmtId="0" fontId="11" fillId="0" borderId="0" xfId="0" quotePrefix="1" applyFont="1"/>
    <xf numFmtId="43" fontId="3" fillId="0" borderId="0" xfId="1" quotePrefix="1" applyFont="1"/>
    <xf numFmtId="0" fontId="3" fillId="8" borderId="0" xfId="0" applyFont="1" applyFill="1" applyAlignment="1">
      <alignment horizontal="center"/>
    </xf>
    <xf numFmtId="43" fontId="5" fillId="5" borderId="11" xfId="1" quotePrefix="1" applyFont="1" applyFill="1" applyBorder="1"/>
    <xf numFmtId="0" fontId="5" fillId="5" borderId="11" xfId="0" applyFont="1" applyFill="1" applyBorder="1"/>
    <xf numFmtId="0" fontId="3" fillId="0" borderId="4" xfId="0" quotePrefix="1" applyFont="1" applyBorder="1"/>
    <xf numFmtId="0" fontId="3" fillId="0" borderId="0" xfId="0" quotePrefix="1" applyFont="1"/>
    <xf numFmtId="0" fontId="3" fillId="0" borderId="5" xfId="0" applyFont="1" applyBorder="1" applyAlignment="1">
      <alignment horizontal="right"/>
    </xf>
    <xf numFmtId="0" fontId="3" fillId="0" borderId="6" xfId="0" quotePrefix="1" applyFont="1" applyBorder="1"/>
    <xf numFmtId="0" fontId="3" fillId="0" borderId="7" xfId="0" applyFont="1" applyBorder="1" applyAlignment="1">
      <alignment horizontal="left"/>
    </xf>
    <xf numFmtId="0" fontId="3" fillId="0" borderId="7" xfId="0" quotePrefix="1" applyFont="1" applyBorder="1"/>
    <xf numFmtId="0" fontId="3" fillId="0" borderId="8" xfId="0" applyFont="1" applyBorder="1" applyAlignment="1">
      <alignment horizontal="right"/>
    </xf>
    <xf numFmtId="0" fontId="3" fillId="0" borderId="0" xfId="0" quotePrefix="1" applyFont="1" applyAlignment="1">
      <alignment horizontal="left"/>
    </xf>
    <xf numFmtId="164" fontId="3" fillId="5" borderId="0" xfId="0" applyNumberFormat="1" applyFont="1" applyFill="1" applyAlignment="1">
      <alignment horizontal="center"/>
    </xf>
    <xf numFmtId="43" fontId="3" fillId="0" borderId="0" xfId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5" borderId="0" xfId="0" applyFont="1" applyFill="1"/>
    <xf numFmtId="43" fontId="5" fillId="0" borderId="0" xfId="1" applyFont="1" applyAlignment="1">
      <alignment horizontal="left"/>
    </xf>
    <xf numFmtId="0" fontId="5" fillId="0" borderId="0" xfId="0" quotePrefix="1" applyFont="1"/>
    <xf numFmtId="0" fontId="12" fillId="0" borderId="0" xfId="0" applyFont="1" applyAlignment="1">
      <alignment vertical="top"/>
    </xf>
    <xf numFmtId="165" fontId="5" fillId="5" borderId="0" xfId="0" applyNumberFormat="1" applyFont="1" applyFill="1" applyAlignment="1">
      <alignment horizontal="center"/>
    </xf>
    <xf numFmtId="165" fontId="3" fillId="0" borderId="0" xfId="0" applyNumberFormat="1" applyFont="1"/>
    <xf numFmtId="165" fontId="3" fillId="8" borderId="0" xfId="0" applyNumberFormat="1" applyFont="1" applyFill="1" applyAlignment="1">
      <alignment horizontal="center" vertical="center"/>
    </xf>
    <xf numFmtId="3" fontId="3" fillId="0" borderId="0" xfId="0" applyNumberFormat="1" applyFont="1"/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3" borderId="0" xfId="0" applyFont="1" applyFill="1"/>
    <xf numFmtId="0" fontId="3" fillId="3" borderId="0" xfId="0" applyFont="1" applyFill="1"/>
    <xf numFmtId="43" fontId="3" fillId="3" borderId="0" xfId="1" applyFont="1" applyFill="1"/>
    <xf numFmtId="165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right"/>
    </xf>
    <xf numFmtId="0" fontId="16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vertical="top" wrapText="1"/>
    </xf>
    <xf numFmtId="0" fontId="12" fillId="0" borderId="0" xfId="0" applyFont="1" applyAlignment="1">
      <alignment wrapText="1"/>
    </xf>
    <xf numFmtId="164" fontId="12" fillId="0" borderId="0" xfId="0" applyNumberFormat="1" applyFont="1" applyAlignment="1">
      <alignment vertical="center" wrapText="1"/>
    </xf>
    <xf numFmtId="43" fontId="12" fillId="0" borderId="0" xfId="1" applyFont="1" applyAlignment="1">
      <alignment wrapText="1"/>
    </xf>
    <xf numFmtId="164" fontId="1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vertical="top" wrapText="1"/>
    </xf>
    <xf numFmtId="43" fontId="3" fillId="0" borderId="0" xfId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center" wrapText="1"/>
    </xf>
    <xf numFmtId="164" fontId="12" fillId="0" borderId="0" xfId="0" applyNumberFormat="1" applyFont="1" applyAlignment="1">
      <alignment vertical="center"/>
    </xf>
    <xf numFmtId="0" fontId="19" fillId="2" borderId="0" xfId="0" applyFont="1" applyFill="1" applyAlignment="1">
      <alignment vertical="top"/>
    </xf>
    <xf numFmtId="0" fontId="14" fillId="0" borderId="2" xfId="0" quotePrefix="1" applyFont="1" applyBorder="1"/>
    <xf numFmtId="43" fontId="21" fillId="0" borderId="0" xfId="1" quotePrefix="1" applyFont="1" applyAlignment="1">
      <alignment vertical="top"/>
    </xf>
    <xf numFmtId="0" fontId="22" fillId="0" borderId="0" xfId="0" quotePrefix="1" applyFont="1"/>
    <xf numFmtId="165" fontId="5" fillId="0" borderId="0" xfId="0" applyNumberFormat="1" applyFont="1" applyAlignment="1">
      <alignment horizontal="center"/>
    </xf>
    <xf numFmtId="43" fontId="3" fillId="0" borderId="0" xfId="1" quotePrefix="1" applyFont="1" applyFill="1"/>
    <xf numFmtId="164" fontId="6" fillId="0" borderId="0" xfId="0" applyNumberFormat="1" applyFont="1" applyAlignment="1">
      <alignment horizontal="right" vertical="center"/>
    </xf>
    <xf numFmtId="0" fontId="12" fillId="0" borderId="0" xfId="0" applyFont="1"/>
    <xf numFmtId="0" fontId="5" fillId="0" borderId="1" xfId="0" applyFont="1" applyBorder="1" applyAlignment="1" applyProtection="1">
      <alignment horizontal="center"/>
      <protection locked="0"/>
    </xf>
    <xf numFmtId="0" fontId="23" fillId="0" borderId="0" xfId="0" applyFont="1"/>
    <xf numFmtId="0" fontId="0" fillId="0" borderId="0" xfId="0" applyAlignment="1">
      <alignment wrapText="1"/>
    </xf>
    <xf numFmtId="0" fontId="2" fillId="0" borderId="9" xfId="0" applyFont="1" applyBorder="1"/>
    <xf numFmtId="0" fontId="2" fillId="5" borderId="0" xfId="0" applyFont="1" applyFill="1"/>
    <xf numFmtId="0" fontId="0" fillId="5" borderId="0" xfId="0" applyFill="1" applyAlignment="1">
      <alignment wrapText="1"/>
    </xf>
    <xf numFmtId="0" fontId="14" fillId="0" borderId="2" xfId="0" applyFont="1" applyBorder="1"/>
    <xf numFmtId="0" fontId="3" fillId="6" borderId="0" xfId="0" quotePrefix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6" fillId="0" borderId="0" xfId="0" applyFont="1"/>
    <xf numFmtId="0" fontId="5" fillId="5" borderId="10" xfId="0" quotePrefix="1" applyFont="1" applyFill="1" applyBorder="1"/>
    <xf numFmtId="164" fontId="5" fillId="5" borderId="11" xfId="0" applyNumberFormat="1" applyFont="1" applyFill="1" applyBorder="1" applyAlignment="1">
      <alignment horizontal="center"/>
    </xf>
    <xf numFmtId="0" fontId="5" fillId="5" borderId="12" xfId="0" applyFont="1" applyFill="1" applyBorder="1"/>
    <xf numFmtId="0" fontId="3" fillId="0" borderId="13" xfId="0" applyFont="1" applyBorder="1"/>
    <xf numFmtId="0" fontId="3" fillId="0" borderId="9" xfId="0" quotePrefix="1" applyFont="1" applyBorder="1"/>
    <xf numFmtId="0" fontId="3" fillId="0" borderId="14" xfId="0" applyFont="1" applyBorder="1"/>
    <xf numFmtId="165" fontId="27" fillId="9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left"/>
    </xf>
    <xf numFmtId="165" fontId="27" fillId="0" borderId="0" xfId="0" applyNumberFormat="1" applyFont="1" applyAlignment="1">
      <alignment horizontal="center"/>
    </xf>
    <xf numFmtId="165" fontId="27" fillId="5" borderId="0" xfId="0" applyNumberFormat="1" applyFont="1" applyFill="1" applyAlignment="1">
      <alignment horizontal="center"/>
    </xf>
    <xf numFmtId="0" fontId="9" fillId="3" borderId="0" xfId="2" applyFont="1" applyFill="1" applyAlignment="1" applyProtection="1">
      <alignment vertical="top"/>
      <protection locked="0"/>
    </xf>
    <xf numFmtId="0" fontId="9" fillId="3" borderId="0" xfId="0" applyFont="1" applyFill="1" applyAlignment="1">
      <alignment vertical="center"/>
    </xf>
    <xf numFmtId="164" fontId="3" fillId="5" borderId="9" xfId="0" applyNumberFormat="1" applyFont="1" applyFill="1" applyBorder="1" applyAlignment="1">
      <alignment horizontal="center" wrapText="1"/>
    </xf>
    <xf numFmtId="0" fontId="3" fillId="10" borderId="9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10" borderId="1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15" fontId="12" fillId="0" borderId="0" xfId="0" quotePrefix="1" applyNumberFormat="1" applyFont="1" applyAlignment="1">
      <alignment vertical="center" wrapText="1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0" fontId="21" fillId="0" borderId="0" xfId="0" applyFont="1"/>
    <xf numFmtId="43" fontId="12" fillId="0" borderId="0" xfId="1" quotePrefix="1" applyFont="1"/>
    <xf numFmtId="0" fontId="10" fillId="0" borderId="0" xfId="0" quotePrefix="1" applyFont="1"/>
    <xf numFmtId="0" fontId="14" fillId="0" borderId="0" xfId="0" quotePrefix="1" applyFont="1"/>
    <xf numFmtId="0" fontId="20" fillId="0" borderId="0" xfId="0" quotePrefix="1" applyFont="1"/>
    <xf numFmtId="164" fontId="2" fillId="0" borderId="16" xfId="0" applyNumberFormat="1" applyFont="1" applyBorder="1" applyAlignment="1">
      <alignment horizontal="left"/>
    </xf>
    <xf numFmtId="164" fontId="28" fillId="0" borderId="2" xfId="0" applyNumberFormat="1" applyFont="1" applyBorder="1" applyAlignment="1">
      <alignment horizontal="left"/>
    </xf>
    <xf numFmtId="43" fontId="3" fillId="0" borderId="0" xfId="1" applyFont="1" applyAlignment="1">
      <alignment horizontal="left"/>
    </xf>
    <xf numFmtId="0" fontId="2" fillId="2" borderId="18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29" fillId="0" borderId="0" xfId="0" applyFont="1"/>
    <xf numFmtId="0" fontId="24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1" xfId="0" applyFont="1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2" fillId="12" borderId="15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164" fontId="3" fillId="0" borderId="9" xfId="0" applyNumberFormat="1" applyFont="1" applyBorder="1" applyAlignment="1">
      <alignment horizontal="left" vertical="top"/>
    </xf>
    <xf numFmtId="164" fontId="3" fillId="0" borderId="17" xfId="0" applyNumberFormat="1" applyFont="1" applyBorder="1" applyAlignment="1">
      <alignment horizontal="left" vertical="top"/>
    </xf>
    <xf numFmtId="164" fontId="28" fillId="0" borderId="15" xfId="0" applyNumberFormat="1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Normal_BOMBO RADYO PHILS. EZPRO 737 750 LT220" xfId="2" xr:uid="{2D624275-B7B9-4838-A0ED-E4F3A8A6C7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133349</xdr:colOff>
      <xdr:row>276</xdr:row>
      <xdr:rowOff>0</xdr:rowOff>
    </xdr:from>
    <xdr:to>
      <xdr:col>6</xdr:col>
      <xdr:colOff>107934</xdr:colOff>
      <xdr:row>280</xdr:row>
      <xdr:rowOff>40736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292D8A-22D9-4C53-BEEB-F65F8D9A90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2" r="27746" b="42692"/>
        <a:stretch/>
      </xdr:blipFill>
      <xdr:spPr>
        <a:xfrm>
          <a:off x="4200524" y="38271450"/>
          <a:ext cx="847709" cy="8789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</xdr:rowOff>
    </xdr:from>
    <xdr:to>
      <xdr:col>2</xdr:col>
      <xdr:colOff>122462</xdr:colOff>
      <xdr:row>4</xdr:row>
      <xdr:rowOff>168276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F9674-10CA-4639-82D4-F1D1BB0844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351" t="12033" r="36412" b="35104"/>
        <a:stretch/>
      </xdr:blipFill>
      <xdr:spPr>
        <a:xfrm>
          <a:off x="0" y="6"/>
          <a:ext cx="1751237" cy="98107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47</xdr:row>
      <xdr:rowOff>0</xdr:rowOff>
    </xdr:from>
    <xdr:to>
      <xdr:col>20</xdr:col>
      <xdr:colOff>637399</xdr:colOff>
      <xdr:row>51</xdr:row>
      <xdr:rowOff>183682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B01707-9559-4F4A-A371-D8BCA5F68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2525" y="9934575"/>
          <a:ext cx="1218424" cy="101870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101</xdr:row>
      <xdr:rowOff>26168</xdr:rowOff>
    </xdr:from>
    <xdr:to>
      <xdr:col>8</xdr:col>
      <xdr:colOff>419100</xdr:colOff>
      <xdr:row>110</xdr:row>
      <xdr:rowOff>1909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7F2AA4-DAC3-4241-9FA5-C8C2AD8295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07" t="1536" r="55898" b="-1536"/>
        <a:stretch/>
      </xdr:blipFill>
      <xdr:spPr>
        <a:xfrm>
          <a:off x="4914900" y="20200118"/>
          <a:ext cx="2124075" cy="1861691"/>
        </a:xfrm>
        <a:prstGeom prst="rect">
          <a:avLst/>
        </a:prstGeom>
      </xdr:spPr>
    </xdr:pic>
    <xdr:clientData/>
  </xdr:twoCellAnchor>
  <xdr:twoCellAnchor editAs="oneCell">
    <xdr:from>
      <xdr:col>1</xdr:col>
      <xdr:colOff>2951</xdr:colOff>
      <xdr:row>67</xdr:row>
      <xdr:rowOff>89051</xdr:rowOff>
    </xdr:from>
    <xdr:to>
      <xdr:col>2</xdr:col>
      <xdr:colOff>677181</xdr:colOff>
      <xdr:row>72</xdr:row>
      <xdr:rowOff>130509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00847D-47A8-4C1C-B7D3-6A91EC73D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25" y="13877622"/>
          <a:ext cx="1566254" cy="986399"/>
        </a:xfrm>
        <a:prstGeom prst="rect">
          <a:avLst/>
        </a:prstGeom>
      </xdr:spPr>
    </xdr:pic>
    <xdr:clientData/>
  </xdr:twoCellAnchor>
  <xdr:twoCellAnchor editAs="oneCell">
    <xdr:from>
      <xdr:col>2</xdr:col>
      <xdr:colOff>699257</xdr:colOff>
      <xdr:row>67</xdr:row>
      <xdr:rowOff>79526</xdr:rowOff>
    </xdr:from>
    <xdr:to>
      <xdr:col>4</xdr:col>
      <xdr:colOff>736745</xdr:colOff>
      <xdr:row>72</xdr:row>
      <xdr:rowOff>140398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2FC0E88-507C-4F8F-9894-6E7836816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555" y="13868097"/>
          <a:ext cx="1587190" cy="1005813"/>
        </a:xfrm>
        <a:prstGeom prst="rect">
          <a:avLst/>
        </a:prstGeom>
      </xdr:spPr>
    </xdr:pic>
    <xdr:clientData/>
  </xdr:twoCellAnchor>
  <xdr:twoCellAnchor editAs="oneCell">
    <xdr:from>
      <xdr:col>6</xdr:col>
      <xdr:colOff>427280</xdr:colOff>
      <xdr:row>67</xdr:row>
      <xdr:rowOff>89052</xdr:rowOff>
    </xdr:from>
    <xdr:to>
      <xdr:col>8</xdr:col>
      <xdr:colOff>204109</xdr:colOff>
      <xdr:row>72</xdr:row>
      <xdr:rowOff>151977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229B619-140F-440D-B601-751E36CEA1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6" r="12233" b="1186"/>
        <a:stretch/>
      </xdr:blipFill>
      <xdr:spPr>
        <a:xfrm>
          <a:off x="5439244" y="13877623"/>
          <a:ext cx="1507960" cy="1007866"/>
        </a:xfrm>
        <a:prstGeom prst="rect">
          <a:avLst/>
        </a:prstGeom>
      </xdr:spPr>
    </xdr:pic>
    <xdr:clientData/>
  </xdr:twoCellAnchor>
  <xdr:twoCellAnchor editAs="oneCell">
    <xdr:from>
      <xdr:col>4</xdr:col>
      <xdr:colOff>823182</xdr:colOff>
      <xdr:row>67</xdr:row>
      <xdr:rowOff>89051</xdr:rowOff>
    </xdr:from>
    <xdr:to>
      <xdr:col>6</xdr:col>
      <xdr:colOff>397178</xdr:colOff>
      <xdr:row>72</xdr:row>
      <xdr:rowOff>152292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470EA1E-35FF-42F3-BBB4-07A339A4B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8182" y="13877622"/>
          <a:ext cx="1410960" cy="1008182"/>
        </a:xfrm>
        <a:prstGeom prst="rect">
          <a:avLst/>
        </a:prstGeom>
      </xdr:spPr>
    </xdr:pic>
    <xdr:clientData/>
  </xdr:twoCellAnchor>
  <xdr:twoCellAnchor editAs="oneCell">
    <xdr:from>
      <xdr:col>21</xdr:col>
      <xdr:colOff>154044</xdr:colOff>
      <xdr:row>127</xdr:row>
      <xdr:rowOff>0</xdr:rowOff>
    </xdr:from>
    <xdr:to>
      <xdr:col>23</xdr:col>
      <xdr:colOff>455132</xdr:colOff>
      <xdr:row>136</xdr:row>
      <xdr:rowOff>200295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10FE852-B8D2-4363-AA87-D181385EB1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758"/>
        <a:stretch/>
      </xdr:blipFill>
      <xdr:spPr>
        <a:xfrm>
          <a:off x="17813394" y="33442275"/>
          <a:ext cx="1520288" cy="2083070"/>
        </a:xfrm>
        <a:prstGeom prst="rect">
          <a:avLst/>
        </a:prstGeom>
      </xdr:spPr>
    </xdr:pic>
    <xdr:clientData/>
  </xdr:twoCellAnchor>
  <xdr:twoCellAnchor editAs="oneCell">
    <xdr:from>
      <xdr:col>0</xdr:col>
      <xdr:colOff>35703</xdr:colOff>
      <xdr:row>89</xdr:row>
      <xdr:rowOff>105890</xdr:rowOff>
    </xdr:from>
    <xdr:to>
      <xdr:col>0</xdr:col>
      <xdr:colOff>625781</xdr:colOff>
      <xdr:row>92</xdr:row>
      <xdr:rowOff>58318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A66CF4C-930D-4EDC-8694-48172B7E3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03" y="10665940"/>
          <a:ext cx="590078" cy="581078"/>
        </a:xfrm>
        <a:prstGeom prst="rect">
          <a:avLst/>
        </a:prstGeom>
      </xdr:spPr>
    </xdr:pic>
    <xdr:clientData/>
  </xdr:twoCellAnchor>
  <xdr:twoCellAnchor editAs="oneCell">
    <xdr:from>
      <xdr:col>2</xdr:col>
      <xdr:colOff>873125</xdr:colOff>
      <xdr:row>112</xdr:row>
      <xdr:rowOff>19882</xdr:rowOff>
    </xdr:from>
    <xdr:to>
      <xdr:col>5</xdr:col>
      <xdr:colOff>36058</xdr:colOff>
      <xdr:row>122</xdr:row>
      <xdr:rowOff>73026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319353-3E20-4E84-89F5-2418FC55E4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32" t="19261" r="17774"/>
        <a:stretch/>
      </xdr:blipFill>
      <xdr:spPr>
        <a:xfrm>
          <a:off x="2501900" y="22498882"/>
          <a:ext cx="1672544" cy="2148643"/>
        </a:xfrm>
        <a:prstGeom prst="rect">
          <a:avLst/>
        </a:prstGeom>
      </xdr:spPr>
    </xdr:pic>
    <xdr:clientData/>
  </xdr:twoCellAnchor>
  <xdr:twoCellAnchor editAs="oneCell">
    <xdr:from>
      <xdr:col>6</xdr:col>
      <xdr:colOff>17386</xdr:colOff>
      <xdr:row>134</xdr:row>
      <xdr:rowOff>4164</xdr:rowOff>
    </xdr:from>
    <xdr:to>
      <xdr:col>8</xdr:col>
      <xdr:colOff>153911</xdr:colOff>
      <xdr:row>142</xdr:row>
      <xdr:rowOff>192919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ACE9B25-6082-4B31-92E1-680E278EE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350" y="27785414"/>
          <a:ext cx="1867656" cy="1882089"/>
        </a:xfrm>
        <a:prstGeom prst="rect">
          <a:avLst/>
        </a:prstGeom>
      </xdr:spPr>
    </xdr:pic>
    <xdr:clientData/>
  </xdr:twoCellAnchor>
  <xdr:twoCellAnchor editAs="oneCell">
    <xdr:from>
      <xdr:col>12</xdr:col>
      <xdr:colOff>2520950</xdr:colOff>
      <xdr:row>11</xdr:row>
      <xdr:rowOff>85725</xdr:rowOff>
    </xdr:from>
    <xdr:to>
      <xdr:col>13</xdr:col>
      <xdr:colOff>47094</xdr:colOff>
      <xdr:row>12</xdr:row>
      <xdr:rowOff>135825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E19D073-6CC4-4F71-A31B-E2DBFE996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3550" y="2219325"/>
          <a:ext cx="262994" cy="259650"/>
        </a:xfrm>
        <a:prstGeom prst="rect">
          <a:avLst/>
        </a:prstGeom>
      </xdr:spPr>
    </xdr:pic>
    <xdr:clientData/>
  </xdr:twoCellAnchor>
  <xdr:twoCellAnchor editAs="oneCell">
    <xdr:from>
      <xdr:col>11</xdr:col>
      <xdr:colOff>105550</xdr:colOff>
      <xdr:row>11</xdr:row>
      <xdr:rowOff>16482</xdr:rowOff>
    </xdr:from>
    <xdr:to>
      <xdr:col>11</xdr:col>
      <xdr:colOff>495300</xdr:colOff>
      <xdr:row>12</xdr:row>
      <xdr:rowOff>200113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4B9F77A-A84E-42D0-A4D8-E622E0D9D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900" y="2150082"/>
          <a:ext cx="389750" cy="390006"/>
        </a:xfrm>
        <a:prstGeom prst="rect">
          <a:avLst/>
        </a:prstGeom>
      </xdr:spPr>
    </xdr:pic>
    <xdr:clientData/>
  </xdr:twoCellAnchor>
  <xdr:twoCellAnchor editAs="oneCell">
    <xdr:from>
      <xdr:col>11</xdr:col>
      <xdr:colOff>677825</xdr:colOff>
      <xdr:row>2</xdr:row>
      <xdr:rowOff>182525</xdr:rowOff>
    </xdr:from>
    <xdr:to>
      <xdr:col>11</xdr:col>
      <xdr:colOff>928608</xdr:colOff>
      <xdr:row>4</xdr:row>
      <xdr:rowOff>16725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6B70970-DC3B-4F8E-8C9D-86679395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0000" y="598450"/>
          <a:ext cx="260157" cy="259650"/>
        </a:xfrm>
        <a:prstGeom prst="rect">
          <a:avLst/>
        </a:prstGeom>
      </xdr:spPr>
    </xdr:pic>
    <xdr:clientData/>
  </xdr:twoCellAnchor>
  <xdr:twoCellAnchor editAs="oneCell">
    <xdr:from>
      <xdr:col>12</xdr:col>
      <xdr:colOff>227750</xdr:colOff>
      <xdr:row>3</xdr:row>
      <xdr:rowOff>37250</xdr:rowOff>
    </xdr:from>
    <xdr:to>
      <xdr:col>12</xdr:col>
      <xdr:colOff>484225</xdr:colOff>
      <xdr:row>4</xdr:row>
      <xdr:rowOff>93700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F26750D-3C01-4004-BED6-B75DAEAD8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0350" y="665900"/>
          <a:ext cx="259650" cy="26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1019100</xdr:colOff>
      <xdr:row>11</xdr:row>
      <xdr:rowOff>117400</xdr:rowOff>
    </xdr:from>
    <xdr:to>
      <xdr:col>12</xdr:col>
      <xdr:colOff>1278750</xdr:colOff>
      <xdr:row>12</xdr:row>
      <xdr:rowOff>161150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A339E59-6933-40FC-9465-AA88A354A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00" y="2251000"/>
          <a:ext cx="259650" cy="256475"/>
        </a:xfrm>
        <a:prstGeom prst="rect">
          <a:avLst/>
        </a:prstGeom>
      </xdr:spPr>
    </xdr:pic>
    <xdr:clientData/>
  </xdr:twoCellAnchor>
  <xdr:twoCellAnchor editAs="oneCell">
    <xdr:from>
      <xdr:col>12</xdr:col>
      <xdr:colOff>140399</xdr:colOff>
      <xdr:row>7</xdr:row>
      <xdr:rowOff>104775</xdr:rowOff>
    </xdr:from>
    <xdr:to>
      <xdr:col>12</xdr:col>
      <xdr:colOff>892874</xdr:colOff>
      <xdr:row>11</xdr:row>
      <xdr:rowOff>19050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B14ACC2-9AF7-4F86-A19F-A9306E768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6174" y="1397000"/>
          <a:ext cx="749300" cy="755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55525</xdr:rowOff>
    </xdr:from>
    <xdr:to>
      <xdr:col>1</xdr:col>
      <xdr:colOff>753551</xdr:colOff>
      <xdr:row>62</xdr:row>
      <xdr:rowOff>20238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B123C9F-E996-4F31-80B0-2C13A6DE4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2504700"/>
          <a:ext cx="753551" cy="744553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101</xdr:row>
      <xdr:rowOff>25402</xdr:rowOff>
    </xdr:from>
    <xdr:to>
      <xdr:col>5</xdr:col>
      <xdr:colOff>104041</xdr:colOff>
      <xdr:row>109</xdr:row>
      <xdr:rowOff>190499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C7AF9E1-C6B5-4765-8352-A1CF778EE1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3574" r="7559" b="9469"/>
        <a:stretch/>
      </xdr:blipFill>
      <xdr:spPr>
        <a:xfrm>
          <a:off x="2514601" y="19180177"/>
          <a:ext cx="1653440" cy="1841498"/>
        </a:xfrm>
        <a:prstGeom prst="rect">
          <a:avLst/>
        </a:prstGeom>
      </xdr:spPr>
    </xdr:pic>
    <xdr:clientData/>
  </xdr:twoCellAnchor>
  <xdr:twoCellAnchor editAs="oneCell">
    <xdr:from>
      <xdr:col>5</xdr:col>
      <xdr:colOff>865150</xdr:colOff>
      <xdr:row>228</xdr:row>
      <xdr:rowOff>19050</xdr:rowOff>
    </xdr:from>
    <xdr:to>
      <xdr:col>8</xdr:col>
      <xdr:colOff>400051</xdr:colOff>
      <xdr:row>233</xdr:row>
      <xdr:rowOff>191034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769E13F-5240-452F-8D85-07EFDAC853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62"/>
        <a:stretch/>
      </xdr:blipFill>
      <xdr:spPr>
        <a:xfrm>
          <a:off x="4932325" y="41900475"/>
          <a:ext cx="2144750" cy="1219734"/>
        </a:xfrm>
        <a:prstGeom prst="rect">
          <a:avLst/>
        </a:prstGeom>
      </xdr:spPr>
    </xdr:pic>
    <xdr:clientData/>
  </xdr:twoCellAnchor>
  <xdr:twoCellAnchor editAs="oneCell">
    <xdr:from>
      <xdr:col>3</xdr:col>
      <xdr:colOff>180125</xdr:colOff>
      <xdr:row>228</xdr:row>
      <xdr:rowOff>21375</xdr:rowOff>
    </xdr:from>
    <xdr:to>
      <xdr:col>5</xdr:col>
      <xdr:colOff>835350</xdr:colOff>
      <xdr:row>234</xdr:row>
      <xdr:rowOff>6350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71FAE9D-94BE-46EA-A3CA-4F8EAAC6D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725" y="41902800"/>
          <a:ext cx="2207800" cy="1245450"/>
        </a:xfrm>
        <a:prstGeom prst="rect">
          <a:avLst/>
        </a:prstGeom>
      </xdr:spPr>
    </xdr:pic>
    <xdr:clientData/>
  </xdr:twoCellAnchor>
  <xdr:twoCellAnchor editAs="oneCell">
    <xdr:from>
      <xdr:col>0</xdr:col>
      <xdr:colOff>708858</xdr:colOff>
      <xdr:row>175</xdr:row>
      <xdr:rowOff>14894</xdr:rowOff>
    </xdr:from>
    <xdr:to>
      <xdr:col>3</xdr:col>
      <xdr:colOff>219404</xdr:colOff>
      <xdr:row>181</xdr:row>
      <xdr:rowOff>154669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1002D46-BAAE-429B-AB3B-4260EF139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858" y="36474477"/>
          <a:ext cx="2095903" cy="1409775"/>
        </a:xfrm>
        <a:prstGeom prst="rect">
          <a:avLst/>
        </a:prstGeom>
      </xdr:spPr>
    </xdr:pic>
    <xdr:clientData/>
  </xdr:twoCellAnchor>
  <xdr:twoCellAnchor editAs="oneCell">
    <xdr:from>
      <xdr:col>6</xdr:col>
      <xdr:colOff>170785</xdr:colOff>
      <xdr:row>193</xdr:row>
      <xdr:rowOff>120953</xdr:rowOff>
    </xdr:from>
    <xdr:to>
      <xdr:col>7</xdr:col>
      <xdr:colOff>586167</xdr:colOff>
      <xdr:row>202</xdr:row>
      <xdr:rowOff>73550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C8E7C3D7-3627-4A4F-8CD4-174D9D20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2749" y="40390536"/>
          <a:ext cx="1375442" cy="1857597"/>
        </a:xfrm>
        <a:prstGeom prst="rect">
          <a:avLst/>
        </a:prstGeom>
      </xdr:spPr>
    </xdr:pic>
    <xdr:clientData/>
  </xdr:twoCellAnchor>
  <xdr:twoCellAnchor editAs="oneCell">
    <xdr:from>
      <xdr:col>6</xdr:col>
      <xdr:colOff>96159</xdr:colOff>
      <xdr:row>175</xdr:row>
      <xdr:rowOff>15421</xdr:rowOff>
    </xdr:from>
    <xdr:to>
      <xdr:col>8</xdr:col>
      <xdr:colOff>247457</xdr:colOff>
      <xdr:row>181</xdr:row>
      <xdr:rowOff>174171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9E6771B-96C2-422D-8E7B-838C6520E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8123" y="36475004"/>
          <a:ext cx="1882429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250521</xdr:colOff>
      <xdr:row>175</xdr:row>
      <xdr:rowOff>18231</xdr:rowOff>
    </xdr:from>
    <xdr:to>
      <xdr:col>6</xdr:col>
      <xdr:colOff>56847</xdr:colOff>
      <xdr:row>181</xdr:row>
      <xdr:rowOff>163183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3F2AAD3-1D57-4396-A05C-D284F6AA95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972"/>
        <a:stretch/>
      </xdr:blipFill>
      <xdr:spPr>
        <a:xfrm>
          <a:off x="2835878" y="36477814"/>
          <a:ext cx="2232933" cy="1414952"/>
        </a:xfrm>
        <a:prstGeom prst="rect">
          <a:avLst/>
        </a:prstGeom>
      </xdr:spPr>
    </xdr:pic>
    <xdr:clientData/>
  </xdr:twoCellAnchor>
  <xdr:twoCellAnchor editAs="oneCell">
    <xdr:from>
      <xdr:col>6</xdr:col>
      <xdr:colOff>83460</xdr:colOff>
      <xdr:row>168</xdr:row>
      <xdr:rowOff>160714</xdr:rowOff>
    </xdr:from>
    <xdr:to>
      <xdr:col>8</xdr:col>
      <xdr:colOff>249918</xdr:colOff>
      <xdr:row>174</xdr:row>
      <xdr:rowOff>168889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7EFA1D2-BB73-4537-B784-A8D614C5A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424" y="35138631"/>
          <a:ext cx="1897589" cy="1278175"/>
        </a:xfrm>
        <a:prstGeom prst="rect">
          <a:avLst/>
        </a:prstGeom>
      </xdr:spPr>
    </xdr:pic>
    <xdr:clientData/>
  </xdr:twoCellAnchor>
  <xdr:twoCellAnchor editAs="oneCell">
    <xdr:from>
      <xdr:col>1</xdr:col>
      <xdr:colOff>2267</xdr:colOff>
      <xdr:row>153</xdr:row>
      <xdr:rowOff>97064</xdr:rowOff>
    </xdr:from>
    <xdr:to>
      <xdr:col>3</xdr:col>
      <xdr:colOff>8315</xdr:colOff>
      <xdr:row>165</xdr:row>
      <xdr:rowOff>60022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E750DB7-3D0F-47C4-9DD1-207E6D5E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541" y="31899981"/>
          <a:ext cx="1858131" cy="2502958"/>
        </a:xfrm>
        <a:prstGeom prst="rect">
          <a:avLst/>
        </a:prstGeom>
      </xdr:spPr>
    </xdr:pic>
    <xdr:clientData/>
  </xdr:twoCellAnchor>
  <xdr:twoCellAnchor editAs="oneCell">
    <xdr:from>
      <xdr:col>2</xdr:col>
      <xdr:colOff>22679</xdr:colOff>
      <xdr:row>193</xdr:row>
      <xdr:rowOff>117694</xdr:rowOff>
    </xdr:from>
    <xdr:to>
      <xdr:col>4</xdr:col>
      <xdr:colOff>109971</xdr:colOff>
      <xdr:row>202</xdr:row>
      <xdr:rowOff>74299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96735BD-A9D9-4C8E-BD99-681AF0BB7A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986"/>
        <a:stretch/>
      </xdr:blipFill>
      <xdr:spPr>
        <a:xfrm>
          <a:off x="1647977" y="40387277"/>
          <a:ext cx="1636994" cy="1861605"/>
        </a:xfrm>
        <a:prstGeom prst="rect">
          <a:avLst/>
        </a:prstGeom>
      </xdr:spPr>
    </xdr:pic>
    <xdr:clientData/>
  </xdr:twoCellAnchor>
  <xdr:twoCellAnchor editAs="oneCell">
    <xdr:from>
      <xdr:col>4</xdr:col>
      <xdr:colOff>157167</xdr:colOff>
      <xdr:row>193</xdr:row>
      <xdr:rowOff>117075</xdr:rowOff>
    </xdr:from>
    <xdr:to>
      <xdr:col>6</xdr:col>
      <xdr:colOff>117322</xdr:colOff>
      <xdr:row>202</xdr:row>
      <xdr:rowOff>81697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10E06A62-40A2-497E-B6D1-FF40E8DE6D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76" r="12136"/>
        <a:stretch/>
      </xdr:blipFill>
      <xdr:spPr>
        <a:xfrm>
          <a:off x="3332167" y="40386658"/>
          <a:ext cx="1797119" cy="18696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213</xdr:row>
      <xdr:rowOff>75835</xdr:rowOff>
    </xdr:from>
    <xdr:to>
      <xdr:col>8</xdr:col>
      <xdr:colOff>380999</xdr:colOff>
      <xdr:row>226</xdr:row>
      <xdr:rowOff>178931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FE0CB740-27D4-4490-B3BC-1E7D1AB05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39023560"/>
          <a:ext cx="2114549" cy="283042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228</xdr:row>
      <xdr:rowOff>25399</xdr:rowOff>
    </xdr:from>
    <xdr:to>
      <xdr:col>3</xdr:col>
      <xdr:colOff>97063</xdr:colOff>
      <xdr:row>234</xdr:row>
      <xdr:rowOff>6963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3384716-CB04-446A-94F9-5F7F59070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41906824"/>
          <a:ext cx="1924049" cy="123568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</xdr:colOff>
      <xdr:row>112</xdr:row>
      <xdr:rowOff>0</xdr:rowOff>
    </xdr:from>
    <xdr:to>
      <xdr:col>9</xdr:col>
      <xdr:colOff>25399</xdr:colOff>
      <xdr:row>122</xdr:row>
      <xdr:rowOff>101601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3EF8FB9-BAF0-4810-8D8F-1C6ECDC310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5" r="23999"/>
        <a:stretch/>
      </xdr:blipFill>
      <xdr:spPr>
        <a:xfrm>
          <a:off x="4949825" y="22812375"/>
          <a:ext cx="2184400" cy="2200275"/>
        </a:xfrm>
        <a:prstGeom prst="rect">
          <a:avLst/>
        </a:prstGeom>
      </xdr:spPr>
    </xdr:pic>
    <xdr:clientData/>
  </xdr:twoCellAnchor>
  <xdr:twoCellAnchor editAs="oneCell">
    <xdr:from>
      <xdr:col>3</xdr:col>
      <xdr:colOff>68036</xdr:colOff>
      <xdr:row>153</xdr:row>
      <xdr:rowOff>75595</xdr:rowOff>
    </xdr:from>
    <xdr:to>
      <xdr:col>7</xdr:col>
      <xdr:colOff>37799</xdr:colOff>
      <xdr:row>165</xdr:row>
      <xdr:rowOff>52917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E538CB-075F-4DFE-86B3-1F7919C07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393" y="31878512"/>
          <a:ext cx="3356430" cy="2517322"/>
        </a:xfrm>
        <a:prstGeom prst="rect">
          <a:avLst/>
        </a:prstGeom>
      </xdr:spPr>
    </xdr:pic>
    <xdr:clientData/>
  </xdr:twoCellAnchor>
  <xdr:twoCellAnchor editAs="oneCell">
    <xdr:from>
      <xdr:col>1</xdr:col>
      <xdr:colOff>30238</xdr:colOff>
      <xdr:row>169</xdr:row>
      <xdr:rowOff>37798</xdr:rowOff>
    </xdr:from>
    <xdr:to>
      <xdr:col>1</xdr:col>
      <xdr:colOff>783487</xdr:colOff>
      <xdr:row>172</xdr:row>
      <xdr:rowOff>153701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449E93E-F5BC-4742-9CBD-80FDE2258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512" y="35227381"/>
          <a:ext cx="753249" cy="750903"/>
        </a:xfrm>
        <a:prstGeom prst="rect">
          <a:avLst/>
        </a:prstGeom>
      </xdr:spPr>
    </xdr:pic>
    <xdr:clientData/>
  </xdr:twoCellAnchor>
  <xdr:twoCellAnchor editAs="oneCell">
    <xdr:from>
      <xdr:col>1</xdr:col>
      <xdr:colOff>15121</xdr:colOff>
      <xdr:row>134</xdr:row>
      <xdr:rowOff>22676</xdr:rowOff>
    </xdr:from>
    <xdr:to>
      <xdr:col>1</xdr:col>
      <xdr:colOff>768370</xdr:colOff>
      <xdr:row>137</xdr:row>
      <xdr:rowOff>138579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E27987A-B2F4-4BB6-A7DE-487EDB3D8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5" y="27803926"/>
          <a:ext cx="753249" cy="7509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753249</xdr:colOff>
      <xdr:row>220</xdr:row>
      <xdr:rowOff>115903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2F36F99-FAFB-46D8-ADA3-83FB8982D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274" y="45349583"/>
          <a:ext cx="753249" cy="750903"/>
        </a:xfrm>
        <a:prstGeom prst="rect">
          <a:avLst/>
        </a:prstGeom>
      </xdr:spPr>
    </xdr:pic>
    <xdr:clientData/>
  </xdr:twoCellAnchor>
  <xdr:twoCellAnchor editAs="oneCell">
    <xdr:from>
      <xdr:col>12</xdr:col>
      <xdr:colOff>896557</xdr:colOff>
      <xdr:row>16</xdr:row>
      <xdr:rowOff>204104</xdr:rowOff>
    </xdr:from>
    <xdr:to>
      <xdr:col>12</xdr:col>
      <xdr:colOff>1699676</xdr:colOff>
      <xdr:row>20</xdr:row>
      <xdr:rowOff>177188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4B6A10-A1A6-4054-AB51-0FE191263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4557" y="3370033"/>
          <a:ext cx="803119" cy="807655"/>
        </a:xfrm>
        <a:prstGeom prst="rect">
          <a:avLst/>
        </a:prstGeom>
      </xdr:spPr>
    </xdr:pic>
    <xdr:clientData/>
  </xdr:twoCellAnchor>
  <xdr:twoCellAnchor editAs="oneCell">
    <xdr:from>
      <xdr:col>0</xdr:col>
      <xdr:colOff>398275</xdr:colOff>
      <xdr:row>13</xdr:row>
      <xdr:rowOff>52915</xdr:rowOff>
    </xdr:from>
    <xdr:to>
      <xdr:col>1</xdr:col>
      <xdr:colOff>415772</xdr:colOff>
      <xdr:row>16</xdr:row>
      <xdr:rowOff>168686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09516A2-9C2C-4EF2-BD42-FCFFB3803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275" y="2630713"/>
          <a:ext cx="750771" cy="750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CFE1-45CA-480F-8370-4A64CD39207B}">
  <dimension ref="A1:V296"/>
  <sheetViews>
    <sheetView tabSelected="1" topLeftCell="A5" zoomScale="84" zoomScaleNormal="84" workbookViewId="0">
      <selection activeCell="H32" sqref="H32"/>
    </sheetView>
  </sheetViews>
  <sheetFormatPr defaultColWidth="8.77734375" defaultRowHeight="13.8" x14ac:dyDescent="0.25"/>
  <cols>
    <col min="1" max="1" width="10.44140625" style="15" customWidth="1"/>
    <col min="2" max="2" width="12.77734375" style="15" customWidth="1"/>
    <col min="3" max="3" width="13.77734375" style="15" customWidth="1"/>
    <col min="4" max="4" width="8.44140625" style="15" customWidth="1"/>
    <col min="5" max="5" width="13.77734375" style="15" customWidth="1"/>
    <col min="6" max="6" width="12.5546875" style="15" customWidth="1"/>
    <col min="7" max="7" width="13.77734375" style="15" customWidth="1"/>
    <col min="8" max="8" width="11" style="15" customWidth="1"/>
    <col min="9" max="9" width="6.21875" style="15" customWidth="1"/>
    <col min="10" max="10" width="8.77734375" style="15"/>
    <col min="11" max="11" width="12.21875" style="15" customWidth="1"/>
    <col min="12" max="12" width="13.33203125" style="4" customWidth="1"/>
    <col min="13" max="13" width="39.21875" style="15" customWidth="1"/>
    <col min="14" max="14" width="8.77734375" style="15"/>
    <col min="15" max="16" width="10.44140625" style="15" bestFit="1" customWidth="1"/>
    <col min="17" max="17" width="12.5546875" style="15" customWidth="1"/>
    <col min="18" max="19" width="8.77734375" style="15"/>
    <col min="20" max="20" width="9.88671875" style="15" bestFit="1" customWidth="1"/>
    <col min="21" max="21" width="9.77734375" style="15" bestFit="1" customWidth="1"/>
    <col min="22" max="16384" width="8.77734375" style="15"/>
  </cols>
  <sheetData>
    <row r="1" spans="1:20" ht="16.5" customHeight="1" x14ac:dyDescent="0.25">
      <c r="A1" s="142"/>
      <c r="B1" s="142"/>
      <c r="C1" s="142"/>
      <c r="D1" s="1"/>
      <c r="E1" s="2"/>
      <c r="F1" s="2"/>
      <c r="G1" s="3"/>
      <c r="H1" s="3"/>
    </row>
    <row r="2" spans="1:20" ht="16.5" customHeight="1" x14ac:dyDescent="0.25">
      <c r="A2" s="1"/>
      <c r="B2" s="1"/>
      <c r="C2" s="1"/>
      <c r="D2" s="1"/>
      <c r="E2" s="2"/>
      <c r="F2" s="2"/>
      <c r="G2" s="3"/>
      <c r="H2" s="3"/>
    </row>
    <row r="3" spans="1:20" ht="16.5" customHeight="1" x14ac:dyDescent="0.25">
      <c r="A3" s="1"/>
      <c r="B3" s="1"/>
      <c r="C3" s="1"/>
      <c r="D3" s="1"/>
      <c r="E3" s="2"/>
      <c r="F3" s="2"/>
      <c r="H3" s="94" t="s">
        <v>0</v>
      </c>
    </row>
    <row r="4" spans="1:20" ht="16.5" customHeight="1" x14ac:dyDescent="0.25">
      <c r="A4" s="1"/>
      <c r="B4" s="1"/>
      <c r="C4" s="1"/>
      <c r="D4" s="1"/>
      <c r="E4" s="2"/>
      <c r="H4" s="5" t="s">
        <v>101</v>
      </c>
    </row>
    <row r="5" spans="1:20" ht="16.5" customHeight="1" x14ac:dyDescent="0.25">
      <c r="A5" s="1"/>
      <c r="B5" s="1"/>
      <c r="C5" s="1"/>
      <c r="D5" s="1"/>
      <c r="E5" s="2"/>
    </row>
    <row r="6" spans="1:20" ht="16.5" customHeight="1" x14ac:dyDescent="0.25">
      <c r="A6" s="95" t="s">
        <v>1</v>
      </c>
      <c r="B6" s="1"/>
      <c r="C6" s="1"/>
      <c r="D6" s="1"/>
      <c r="E6" s="2"/>
      <c r="F6" s="2"/>
    </row>
    <row r="7" spans="1:20" ht="3" customHeight="1" x14ac:dyDescent="0.25">
      <c r="A7" s="95"/>
      <c r="B7" s="1"/>
      <c r="C7" s="1"/>
      <c r="D7" s="1"/>
      <c r="E7" s="2"/>
      <c r="F7" s="2"/>
    </row>
    <row r="8" spans="1:20" ht="16.5" customHeight="1" x14ac:dyDescent="0.3">
      <c r="A8" s="143" t="s">
        <v>2</v>
      </c>
      <c r="B8" s="144"/>
      <c r="C8" s="144"/>
      <c r="D8" s="144"/>
      <c r="E8" s="144"/>
      <c r="F8" s="144"/>
      <c r="G8" s="144"/>
      <c r="H8" s="144"/>
      <c r="I8" s="96"/>
      <c r="J8" s="6"/>
    </row>
    <row r="9" spans="1:20" ht="16.5" customHeight="1" x14ac:dyDescent="0.25">
      <c r="A9" s="97" t="s">
        <v>3</v>
      </c>
      <c r="E9" s="7"/>
      <c r="F9" s="7"/>
      <c r="G9" s="8"/>
      <c r="H9" s="8"/>
      <c r="J9" s="6"/>
      <c r="N9" s="6"/>
    </row>
    <row r="10" spans="1:20" ht="16.5" customHeight="1" x14ac:dyDescent="0.4">
      <c r="A10" s="140" t="s">
        <v>102</v>
      </c>
      <c r="E10" s="7"/>
      <c r="F10" s="7"/>
      <c r="G10" s="8"/>
      <c r="H10" s="8"/>
      <c r="J10" s="6"/>
      <c r="M10" s="9"/>
      <c r="N10" s="6"/>
    </row>
    <row r="11" spans="1:20" ht="16.5" customHeight="1" x14ac:dyDescent="0.25">
      <c r="A11" s="88" t="s">
        <v>236</v>
      </c>
      <c r="B11" s="10"/>
      <c r="C11" s="10"/>
      <c r="D11" s="10"/>
      <c r="E11" s="11"/>
      <c r="F11" s="11"/>
      <c r="G11" s="12"/>
      <c r="H11" s="12"/>
      <c r="I11" s="10"/>
      <c r="J11" s="6"/>
      <c r="N11" s="6"/>
    </row>
    <row r="12" spans="1:20" ht="16.5" customHeight="1" x14ac:dyDescent="0.25">
      <c r="A12" s="97"/>
      <c r="E12" s="7"/>
      <c r="F12" s="7"/>
      <c r="G12" s="8"/>
      <c r="H12" s="8"/>
      <c r="J12" s="6"/>
      <c r="N12" s="6"/>
    </row>
    <row r="13" spans="1:20" ht="16.5" customHeight="1" x14ac:dyDescent="0.25">
      <c r="A13" s="97"/>
      <c r="E13" s="7"/>
      <c r="F13" s="7"/>
      <c r="G13" s="8"/>
      <c r="H13" s="8"/>
      <c r="J13" s="6"/>
      <c r="N13" s="6"/>
    </row>
    <row r="14" spans="1:20" ht="16.5" customHeight="1" x14ac:dyDescent="0.25">
      <c r="C14" s="13" t="s">
        <v>103</v>
      </c>
      <c r="E14" s="7"/>
      <c r="F14" s="7"/>
      <c r="G14" s="8"/>
      <c r="H14" s="8"/>
      <c r="J14" s="6"/>
    </row>
    <row r="15" spans="1:20" ht="16.5" customHeight="1" x14ac:dyDescent="0.3">
      <c r="B15" s="6"/>
      <c r="C15" s="13" t="s">
        <v>238</v>
      </c>
      <c r="E15" s="7"/>
      <c r="F15" s="7"/>
      <c r="G15" s="8"/>
      <c r="H15" s="8"/>
      <c r="J15" s="6"/>
      <c r="L15" s="15"/>
      <c r="M15" s="98"/>
      <c r="N15" s="98"/>
      <c r="O15" s="98"/>
      <c r="P15" s="98"/>
      <c r="Q15" s="98"/>
      <c r="R15" s="98"/>
      <c r="S15" s="98"/>
      <c r="T15" s="98"/>
    </row>
    <row r="16" spans="1:20" ht="16.5" customHeight="1" x14ac:dyDescent="0.25">
      <c r="A16" s="6"/>
      <c r="B16" s="6"/>
      <c r="C16" s="13" t="s">
        <v>231</v>
      </c>
      <c r="E16" s="7"/>
      <c r="F16" s="7"/>
      <c r="G16" s="8"/>
      <c r="H16" s="8"/>
      <c r="J16" s="6"/>
      <c r="N16" s="6"/>
      <c r="O16" s="14"/>
      <c r="Q16" s="14"/>
    </row>
    <row r="17" spans="1:20" ht="16.5" customHeight="1" x14ac:dyDescent="0.3">
      <c r="C17" s="13" t="s">
        <v>105</v>
      </c>
      <c r="E17" s="7"/>
      <c r="F17" s="7"/>
      <c r="G17" s="8"/>
      <c r="H17" s="8"/>
      <c r="J17" s="6"/>
      <c r="L17" s="15"/>
      <c r="M17"/>
      <c r="N17"/>
      <c r="O17"/>
      <c r="P17"/>
      <c r="Q17"/>
      <c r="R17"/>
      <c r="S17"/>
      <c r="T17"/>
    </row>
    <row r="18" spans="1:20" ht="16.5" customHeight="1" x14ac:dyDescent="0.3">
      <c r="A18" s="145" t="s">
        <v>230</v>
      </c>
      <c r="B18" s="146"/>
      <c r="C18" s="13" t="s">
        <v>104</v>
      </c>
      <c r="E18" s="7"/>
      <c r="F18" s="7"/>
      <c r="G18" s="8"/>
      <c r="H18" s="8"/>
      <c r="J18" s="6"/>
      <c r="L18" s="147"/>
      <c r="M18" s="148"/>
      <c r="N18" s="148"/>
      <c r="O18" s="148"/>
      <c r="P18" s="148"/>
      <c r="Q18" s="148"/>
      <c r="R18" s="148"/>
      <c r="S18" s="148"/>
      <c r="T18" s="148"/>
    </row>
    <row r="19" spans="1:20" ht="16.5" customHeight="1" x14ac:dyDescent="0.3">
      <c r="A19" s="149" t="s">
        <v>237</v>
      </c>
      <c r="B19" s="150"/>
      <c r="C19" s="15" t="s">
        <v>111</v>
      </c>
      <c r="E19" s="7"/>
      <c r="F19" s="7"/>
      <c r="G19" s="8"/>
      <c r="H19" s="8"/>
      <c r="J19" s="6"/>
      <c r="L19" s="15"/>
      <c r="M19"/>
      <c r="N19"/>
      <c r="O19"/>
      <c r="P19"/>
      <c r="Q19"/>
      <c r="R19"/>
      <c r="S19"/>
      <c r="T19"/>
    </row>
    <row r="20" spans="1:20" ht="16.5" customHeight="1" x14ac:dyDescent="0.3">
      <c r="A20" s="16"/>
      <c r="B20" s="16"/>
      <c r="C20" s="13"/>
      <c r="D20" s="15" t="s">
        <v>4</v>
      </c>
      <c r="E20" s="7"/>
      <c r="F20" s="7"/>
      <c r="G20" s="8"/>
      <c r="H20" s="8"/>
      <c r="J20" s="6"/>
      <c r="L20" s="15"/>
      <c r="M20"/>
      <c r="N20"/>
      <c r="O20"/>
      <c r="P20"/>
      <c r="Q20"/>
      <c r="R20"/>
      <c r="S20"/>
      <c r="T20"/>
    </row>
    <row r="21" spans="1:20" ht="16.5" customHeight="1" x14ac:dyDescent="0.3">
      <c r="A21" s="16"/>
      <c r="B21" s="16"/>
      <c r="C21" s="13" t="s">
        <v>232</v>
      </c>
      <c r="E21" s="7"/>
      <c r="F21" s="7"/>
      <c r="G21" s="8"/>
      <c r="H21" s="8"/>
      <c r="J21" s="6"/>
      <c r="L21" s="15"/>
      <c r="M21"/>
      <c r="N21"/>
      <c r="O21"/>
      <c r="P21"/>
      <c r="Q21"/>
      <c r="R21"/>
      <c r="S21"/>
      <c r="T21"/>
    </row>
    <row r="22" spans="1:20" ht="16.5" customHeight="1" x14ac:dyDescent="0.25">
      <c r="A22" s="6"/>
      <c r="B22" s="6"/>
      <c r="C22" s="13" t="s">
        <v>239</v>
      </c>
      <c r="F22" s="7"/>
      <c r="G22" s="8"/>
      <c r="H22" s="8"/>
      <c r="J22" s="6"/>
      <c r="N22" s="6"/>
      <c r="O22" s="14"/>
      <c r="Q22" s="14"/>
    </row>
    <row r="23" spans="1:20" ht="16.5" customHeight="1" x14ac:dyDescent="0.25">
      <c r="A23" s="6"/>
      <c r="B23" s="6"/>
      <c r="C23" s="13" t="s">
        <v>185</v>
      </c>
      <c r="F23" s="7"/>
      <c r="G23" s="8"/>
      <c r="H23" s="8"/>
      <c r="J23" s="6"/>
      <c r="N23" s="6"/>
      <c r="O23" s="14"/>
      <c r="Q23" s="14"/>
    </row>
    <row r="24" spans="1:20" ht="16.5" customHeight="1" x14ac:dyDescent="0.25">
      <c r="A24" s="6"/>
      <c r="B24" s="6"/>
      <c r="F24" s="7"/>
      <c r="G24" s="8"/>
      <c r="H24" s="8"/>
      <c r="J24" s="6"/>
      <c r="N24" s="6"/>
      <c r="O24" s="14"/>
      <c r="Q24" s="14"/>
    </row>
    <row r="25" spans="1:20" ht="16.5" customHeight="1" x14ac:dyDescent="0.3">
      <c r="A25" s="17" t="s">
        <v>110</v>
      </c>
      <c r="B25" s="98"/>
      <c r="C25" s="98"/>
      <c r="E25" s="7"/>
      <c r="F25" s="7"/>
      <c r="G25" s="8"/>
      <c r="H25" s="8"/>
      <c r="J25" s="6"/>
      <c r="N25" s="6"/>
      <c r="O25" s="14"/>
      <c r="Q25" s="14"/>
    </row>
    <row r="26" spans="1:20" ht="16.5" customHeight="1" x14ac:dyDescent="0.25">
      <c r="A26" s="6"/>
      <c r="B26" s="6"/>
      <c r="E26" s="7"/>
      <c r="F26" s="7"/>
      <c r="G26" s="8"/>
      <c r="H26" s="8"/>
      <c r="J26" s="6"/>
      <c r="N26" s="6"/>
      <c r="O26" s="6"/>
    </row>
    <row r="27" spans="1:20" ht="16.5" customHeight="1" x14ac:dyDescent="0.4">
      <c r="A27" s="18" t="s">
        <v>250</v>
      </c>
      <c r="J27" s="6"/>
      <c r="N27" s="6"/>
      <c r="O27" s="19" t="s">
        <v>5</v>
      </c>
    </row>
    <row r="28" spans="1:20" ht="16.5" customHeight="1" x14ac:dyDescent="0.25">
      <c r="A28" s="18" t="s">
        <v>251</v>
      </c>
      <c r="J28" s="6"/>
      <c r="N28" s="6"/>
      <c r="O28" s="6"/>
    </row>
    <row r="29" spans="1:20" ht="16.5" customHeight="1" x14ac:dyDescent="0.25">
      <c r="A29" s="58" t="s">
        <v>252</v>
      </c>
      <c r="J29" s="6"/>
      <c r="N29" s="6"/>
      <c r="O29" s="6"/>
    </row>
    <row r="30" spans="1:20" ht="16.5" customHeight="1" x14ac:dyDescent="0.25">
      <c r="J30" s="6"/>
      <c r="K30" s="141" t="s">
        <v>249</v>
      </c>
      <c r="L30" s="141"/>
      <c r="M30" s="141"/>
      <c r="N30" s="6"/>
      <c r="O30" s="6"/>
    </row>
    <row r="31" spans="1:20" ht="16.5" customHeight="1" x14ac:dyDescent="0.25">
      <c r="C31" s="151" t="s">
        <v>235</v>
      </c>
      <c r="D31" s="151"/>
      <c r="E31" s="151"/>
      <c r="F31" s="151"/>
      <c r="G31" s="151"/>
      <c r="J31" s="6"/>
      <c r="K31" s="4" t="s">
        <v>7</v>
      </c>
      <c r="L31" s="4">
        <v>15</v>
      </c>
      <c r="M31" s="15" t="s">
        <v>108</v>
      </c>
      <c r="N31" s="6"/>
      <c r="O31" s="6" t="s">
        <v>119</v>
      </c>
      <c r="P31" s="15">
        <v>10</v>
      </c>
      <c r="Q31" s="15">
        <v>6</v>
      </c>
      <c r="S31" s="15">
        <v>10</v>
      </c>
    </row>
    <row r="32" spans="1:20" ht="16.5" customHeight="1" x14ac:dyDescent="0.25">
      <c r="C32" s="156">
        <f>+L266</f>
        <v>102082.47</v>
      </c>
      <c r="D32" s="152" t="s">
        <v>8</v>
      </c>
      <c r="E32" s="152"/>
      <c r="F32" s="152"/>
      <c r="G32" s="153"/>
      <c r="J32" s="6"/>
      <c r="M32" s="15" t="s">
        <v>109</v>
      </c>
      <c r="N32" s="6"/>
      <c r="O32" s="6" t="s">
        <v>120</v>
      </c>
      <c r="P32" s="15">
        <v>5</v>
      </c>
      <c r="Q32" s="15">
        <v>5</v>
      </c>
      <c r="R32" s="21"/>
      <c r="S32" s="15">
        <v>6</v>
      </c>
    </row>
    <row r="33" spans="1:20" ht="16.5" customHeight="1" x14ac:dyDescent="0.3">
      <c r="B33" s="98"/>
      <c r="C33" s="156"/>
      <c r="D33" s="154" t="s">
        <v>253</v>
      </c>
      <c r="E33" s="154"/>
      <c r="F33" s="154"/>
      <c r="G33" s="155"/>
      <c r="H33" s="98"/>
      <c r="I33" s="98"/>
      <c r="J33" s="6"/>
      <c r="M33" s="15" t="s">
        <v>106</v>
      </c>
      <c r="N33" s="6"/>
      <c r="O33" s="6" t="s">
        <v>121</v>
      </c>
      <c r="P33" s="15">
        <v>3</v>
      </c>
      <c r="Q33" s="15">
        <v>3</v>
      </c>
      <c r="R33" s="21"/>
      <c r="S33" s="15">
        <v>3</v>
      </c>
    </row>
    <row r="34" spans="1:20" ht="16.5" customHeight="1" x14ac:dyDescent="0.25">
      <c r="A34" s="22"/>
      <c r="B34" s="23"/>
      <c r="C34" s="24"/>
      <c r="D34" s="23"/>
      <c r="E34" s="22"/>
      <c r="F34" s="22"/>
      <c r="G34" s="99"/>
      <c r="H34" s="99"/>
      <c r="I34" s="99"/>
      <c r="M34" s="15" t="s">
        <v>107</v>
      </c>
      <c r="N34" s="6"/>
    </row>
    <row r="35" spans="1:20" ht="16.5" customHeight="1" x14ac:dyDescent="0.25">
      <c r="F35" s="25"/>
      <c r="G35" s="17"/>
      <c r="H35" s="1"/>
      <c r="I35" s="1"/>
      <c r="J35" s="6"/>
      <c r="K35" s="4"/>
      <c r="M35" s="1"/>
      <c r="P35" s="15">
        <f>SUM(P31:P33)</f>
        <v>18</v>
      </c>
      <c r="Q35" s="15">
        <f>SUM(Q31:Q33)</f>
        <v>14</v>
      </c>
      <c r="S35" s="15">
        <f>SUM(S31:S33)</f>
        <v>19</v>
      </c>
    </row>
    <row r="36" spans="1:20" ht="16.5" customHeight="1" x14ac:dyDescent="0.25">
      <c r="B36" s="27" t="s">
        <v>191</v>
      </c>
      <c r="F36" s="25"/>
      <c r="G36" s="28"/>
      <c r="H36" s="1"/>
      <c r="I36" s="1"/>
      <c r="J36" s="6"/>
      <c r="K36" s="4"/>
      <c r="M36" s="29"/>
      <c r="S36" s="26"/>
    </row>
    <row r="37" spans="1:20" ht="16.5" customHeight="1" x14ac:dyDescent="0.25">
      <c r="B37" s="30" t="s">
        <v>9</v>
      </c>
      <c r="J37" s="6"/>
      <c r="K37" s="4"/>
      <c r="M37" s="17"/>
    </row>
    <row r="38" spans="1:20" ht="16.5" customHeight="1" x14ac:dyDescent="0.25">
      <c r="B38" s="31"/>
      <c r="C38" s="20"/>
      <c r="D38" s="31"/>
      <c r="G38" s="1"/>
      <c r="H38" s="1"/>
      <c r="I38" s="1"/>
      <c r="J38" s="6"/>
      <c r="K38" s="4"/>
      <c r="M38" s="17"/>
    </row>
    <row r="39" spans="1:20" ht="16.5" customHeight="1" x14ac:dyDescent="0.25">
      <c r="C39" s="135" t="s">
        <v>10</v>
      </c>
      <c r="D39" s="136"/>
      <c r="E39" s="136"/>
      <c r="F39" s="137"/>
      <c r="G39" s="138"/>
      <c r="H39" s="1"/>
      <c r="I39" s="1"/>
      <c r="J39" s="6"/>
      <c r="K39" s="4"/>
      <c r="M39" s="17"/>
      <c r="N39" s="17"/>
      <c r="O39" s="6"/>
    </row>
    <row r="40" spans="1:20" ht="16.5" customHeight="1" x14ac:dyDescent="0.3">
      <c r="C40" s="133">
        <f>+L274</f>
        <v>101469.97517999999</v>
      </c>
      <c r="D40" s="152" t="s">
        <v>8</v>
      </c>
      <c r="E40" s="152"/>
      <c r="F40" s="152"/>
      <c r="G40" s="153"/>
      <c r="H40" s="1"/>
      <c r="I40" s="1"/>
      <c r="J40" s="6"/>
      <c r="K40" s="4"/>
      <c r="M40" s="17"/>
      <c r="P40" s="4"/>
    </row>
    <row r="41" spans="1:20" ht="16.5" customHeight="1" x14ac:dyDescent="0.25">
      <c r="B41" s="32"/>
      <c r="C41" s="132"/>
      <c r="D41" s="154" t="s">
        <v>253</v>
      </c>
      <c r="E41" s="154"/>
      <c r="F41" s="154"/>
      <c r="G41" s="155"/>
      <c r="H41" s="1"/>
      <c r="I41" s="1"/>
      <c r="J41" s="6"/>
      <c r="K41" s="4"/>
      <c r="M41" s="17"/>
      <c r="O41" s="14"/>
      <c r="P41" s="4"/>
    </row>
    <row r="42" spans="1:20" ht="16.5" customHeight="1" x14ac:dyDescent="0.25">
      <c r="H42" s="6"/>
      <c r="I42" s="6"/>
      <c r="O42" s="14"/>
      <c r="P42" s="4"/>
    </row>
    <row r="43" spans="1:20" ht="18" customHeight="1" x14ac:dyDescent="0.3">
      <c r="A43" s="139" t="s">
        <v>247</v>
      </c>
      <c r="B43" s="98"/>
      <c r="C43" s="98"/>
      <c r="D43" s="98"/>
      <c r="E43" s="98"/>
      <c r="F43" s="98"/>
      <c r="G43" s="98"/>
      <c r="H43" s="98"/>
      <c r="I43" s="98"/>
      <c r="J43" s="6"/>
      <c r="O43" s="14"/>
      <c r="P43" s="4"/>
    </row>
    <row r="44" spans="1:20" ht="16.5" customHeight="1" x14ac:dyDescent="0.25">
      <c r="D44" s="6"/>
      <c r="F44" s="6"/>
      <c r="G44" s="6"/>
      <c r="H44" s="6"/>
      <c r="I44" s="6"/>
    </row>
    <row r="45" spans="1:20" ht="16.5" customHeight="1" x14ac:dyDescent="0.3">
      <c r="A45" s="100" t="s">
        <v>11</v>
      </c>
      <c r="B45" s="59" t="s">
        <v>112</v>
      </c>
      <c r="C45" s="101"/>
      <c r="D45" s="101"/>
      <c r="E45" s="101"/>
      <c r="F45" s="101"/>
      <c r="G45" s="102" t="s">
        <v>12</v>
      </c>
      <c r="I45" s="98"/>
      <c r="J45" s="6"/>
      <c r="K45" s="103" t="s">
        <v>13</v>
      </c>
      <c r="L45" s="104" t="s">
        <v>14</v>
      </c>
      <c r="M45" s="105" t="s">
        <v>15</v>
      </c>
      <c r="P45" s="4"/>
      <c r="R45" s="21"/>
      <c r="T45" s="34"/>
    </row>
    <row r="46" spans="1:20" ht="16.5" customHeight="1" x14ac:dyDescent="0.3">
      <c r="A46" s="6"/>
      <c r="B46" s="46" t="s">
        <v>113</v>
      </c>
      <c r="C46" s="98"/>
      <c r="D46" s="98"/>
      <c r="E46" s="98"/>
      <c r="F46" s="98"/>
      <c r="G46" s="89" t="s">
        <v>34</v>
      </c>
      <c r="I46" s="98"/>
      <c r="J46" s="6"/>
      <c r="K46" s="35"/>
      <c r="L46" s="36"/>
    </row>
    <row r="47" spans="1:20" ht="16.5" customHeight="1" x14ac:dyDescent="0.3">
      <c r="A47" s="6"/>
      <c r="B47" s="18" t="s">
        <v>208</v>
      </c>
      <c r="C47" s="98"/>
      <c r="D47" s="98"/>
      <c r="E47" s="98"/>
      <c r="F47" s="98"/>
      <c r="G47" s="89" t="s">
        <v>175</v>
      </c>
      <c r="H47" s="98"/>
      <c r="I47" s="98"/>
      <c r="J47" s="6"/>
      <c r="K47" s="37"/>
      <c r="L47" s="38"/>
      <c r="M47" s="17"/>
    </row>
    <row r="48" spans="1:20" ht="16.5" customHeight="1" x14ac:dyDescent="0.3">
      <c r="A48" s="6"/>
      <c r="D48" s="98"/>
      <c r="E48" s="98"/>
      <c r="F48" s="98"/>
      <c r="G48" s="130"/>
      <c r="H48" s="98"/>
      <c r="I48" s="98"/>
      <c r="J48" s="6"/>
      <c r="K48" s="35"/>
      <c r="L48" s="36"/>
      <c r="M48" s="39"/>
      <c r="N48" s="17"/>
      <c r="O48" s="6"/>
    </row>
    <row r="49" spans="1:17" ht="16.5" customHeight="1" x14ac:dyDescent="0.3">
      <c r="A49" s="6"/>
      <c r="B49" s="21" t="s">
        <v>116</v>
      </c>
      <c r="D49" s="98"/>
      <c r="E49" s="98"/>
      <c r="F49" s="98"/>
      <c r="H49" s="98"/>
      <c r="I49" s="98"/>
      <c r="J49" s="6"/>
      <c r="K49" s="35"/>
      <c r="L49" s="38"/>
      <c r="M49" s="17"/>
      <c r="N49" s="46"/>
      <c r="P49" s="4"/>
    </row>
    <row r="50" spans="1:17" ht="16.5" customHeight="1" x14ac:dyDescent="0.3">
      <c r="A50" s="6"/>
      <c r="B50" s="46" t="s">
        <v>114</v>
      </c>
      <c r="D50" s="98"/>
      <c r="E50" s="98"/>
      <c r="F50" s="98"/>
      <c r="H50" s="98"/>
      <c r="I50" s="98"/>
      <c r="J50" s="6"/>
      <c r="K50" s="35"/>
      <c r="L50" s="38"/>
      <c r="M50" s="17"/>
      <c r="P50" s="4"/>
    </row>
    <row r="51" spans="1:17" ht="16.5" customHeight="1" x14ac:dyDescent="0.3">
      <c r="A51" s="6"/>
      <c r="B51" s="46" t="s">
        <v>115</v>
      </c>
      <c r="D51" s="98"/>
      <c r="E51" s="98"/>
      <c r="F51" s="98"/>
      <c r="G51" s="40"/>
      <c r="H51" s="98"/>
      <c r="I51" s="98"/>
      <c r="J51" s="6"/>
      <c r="K51" s="35"/>
      <c r="L51" s="38"/>
      <c r="M51" s="17"/>
      <c r="P51" s="4"/>
    </row>
    <row r="52" spans="1:17" ht="16.5" customHeight="1" x14ac:dyDescent="0.3">
      <c r="A52" s="6"/>
      <c r="D52" s="98"/>
      <c r="E52" s="98"/>
      <c r="F52" s="98"/>
      <c r="G52" s="40"/>
      <c r="H52" s="98"/>
      <c r="I52" s="98"/>
      <c r="J52" s="6"/>
      <c r="K52" s="35"/>
      <c r="L52" s="38"/>
      <c r="M52" s="17"/>
      <c r="P52" s="4"/>
    </row>
    <row r="53" spans="1:17" ht="16.5" customHeight="1" x14ac:dyDescent="0.3">
      <c r="A53" s="6"/>
      <c r="B53" s="46" t="s">
        <v>207</v>
      </c>
      <c r="D53" s="98"/>
      <c r="E53" s="98"/>
      <c r="F53" s="98"/>
      <c r="G53" s="40"/>
      <c r="H53" s="98"/>
      <c r="I53" s="98"/>
      <c r="J53" s="6"/>
      <c r="K53" s="35"/>
      <c r="L53" s="38"/>
      <c r="M53" s="17"/>
      <c r="P53" s="4"/>
    </row>
    <row r="54" spans="1:17" ht="16.5" customHeight="1" x14ac:dyDescent="0.3">
      <c r="A54" s="6"/>
      <c r="B54" s="46"/>
      <c r="D54" s="98"/>
      <c r="E54" s="98"/>
      <c r="F54" s="98"/>
      <c r="G54" s="40"/>
      <c r="H54" s="98"/>
      <c r="I54" s="98"/>
      <c r="J54" s="6"/>
      <c r="K54" s="35"/>
      <c r="L54" s="38"/>
      <c r="M54" s="17"/>
      <c r="P54" s="4"/>
    </row>
    <row r="55" spans="1:17" ht="16.5" customHeight="1" x14ac:dyDescent="0.3">
      <c r="A55" s="6"/>
      <c r="B55" s="46" t="s">
        <v>192</v>
      </c>
      <c r="D55" s="98"/>
      <c r="E55" s="98"/>
      <c r="F55" s="98"/>
      <c r="H55" s="98"/>
      <c r="I55" s="98"/>
      <c r="J55" s="6"/>
      <c r="K55" s="37">
        <f>L55/L31</f>
        <v>280</v>
      </c>
      <c r="L55" s="38">
        <f>2000+1500+500+100+100</f>
        <v>4200</v>
      </c>
      <c r="M55" s="17" t="s">
        <v>224</v>
      </c>
      <c r="N55" s="6"/>
      <c r="O55" s="6"/>
    </row>
    <row r="56" spans="1:17" ht="16.5" customHeight="1" x14ac:dyDescent="0.3">
      <c r="A56" s="6"/>
      <c r="B56" s="15" t="s">
        <v>229</v>
      </c>
      <c r="D56" s="98"/>
      <c r="E56" s="98"/>
      <c r="F56" s="98"/>
      <c r="H56" s="98"/>
      <c r="I56" s="98"/>
      <c r="J56" s="6"/>
      <c r="K56" s="35"/>
      <c r="L56" s="36"/>
      <c r="N56" s="6"/>
      <c r="O56" s="6"/>
    </row>
    <row r="57" spans="1:17" ht="16.5" customHeight="1" x14ac:dyDescent="0.3">
      <c r="A57" s="6"/>
      <c r="B57" s="58" t="s">
        <v>36</v>
      </c>
      <c r="D57" s="98"/>
      <c r="E57" s="98"/>
      <c r="F57" s="98"/>
      <c r="G57" s="40"/>
      <c r="H57" s="98"/>
      <c r="I57" s="98"/>
      <c r="J57" s="6"/>
      <c r="K57" s="35"/>
      <c r="L57" s="36"/>
      <c r="N57" s="6"/>
      <c r="O57" s="6"/>
    </row>
    <row r="58" spans="1:17" ht="7.5" customHeight="1" x14ac:dyDescent="0.3">
      <c r="C58" s="98"/>
      <c r="H58" s="75"/>
      <c r="J58" s="6"/>
      <c r="K58" s="42"/>
      <c r="L58" s="36"/>
      <c r="M58" s="17"/>
    </row>
    <row r="59" spans="1:17" ht="16.5" customHeight="1" x14ac:dyDescent="0.25">
      <c r="C59" s="41" t="s">
        <v>37</v>
      </c>
      <c r="G59" s="40"/>
      <c r="H59" s="75"/>
      <c r="J59" s="6"/>
      <c r="K59" s="42"/>
      <c r="L59" s="36"/>
      <c r="M59" s="17"/>
    </row>
    <row r="60" spans="1:17" ht="16.5" customHeight="1" x14ac:dyDescent="0.25">
      <c r="C60" s="60" t="s">
        <v>38</v>
      </c>
      <c r="G60" s="61"/>
      <c r="H60" s="75"/>
      <c r="J60" s="6"/>
      <c r="K60" s="37"/>
      <c r="L60" s="38"/>
      <c r="M60" s="17"/>
    </row>
    <row r="61" spans="1:17" ht="16.5" customHeight="1" x14ac:dyDescent="0.25">
      <c r="C61" s="41" t="s">
        <v>176</v>
      </c>
      <c r="G61" s="61" t="s">
        <v>248</v>
      </c>
      <c r="J61" s="6"/>
      <c r="K61" s="37">
        <v>850</v>
      </c>
      <c r="L61" s="38">
        <f>K61*13</f>
        <v>11050</v>
      </c>
      <c r="M61" s="17" t="s">
        <v>108</v>
      </c>
      <c r="O61" s="15">
        <v>775</v>
      </c>
      <c r="P61" s="15">
        <v>25</v>
      </c>
      <c r="Q61" s="15">
        <f>O61+P61</f>
        <v>800</v>
      </c>
    </row>
    <row r="62" spans="1:17" ht="12" customHeight="1" x14ac:dyDescent="0.25">
      <c r="C62" s="90" t="s">
        <v>209</v>
      </c>
      <c r="G62" s="40"/>
      <c r="J62" s="6"/>
      <c r="K62" s="37">
        <v>680</v>
      </c>
      <c r="L62" s="38">
        <f>K62*2</f>
        <v>1360</v>
      </c>
      <c r="M62" s="17" t="s">
        <v>109</v>
      </c>
      <c r="O62" s="64">
        <f>K61-(K61*0.2)</f>
        <v>680</v>
      </c>
    </row>
    <row r="63" spans="1:17" ht="12" customHeight="1" x14ac:dyDescent="0.25">
      <c r="C63" s="90" t="s">
        <v>210</v>
      </c>
      <c r="G63" s="40"/>
      <c r="J63" s="6"/>
      <c r="K63" s="37"/>
      <c r="L63" s="38"/>
      <c r="M63" s="17"/>
      <c r="O63" s="64"/>
    </row>
    <row r="64" spans="1:17" ht="16.5" customHeight="1" x14ac:dyDescent="0.25">
      <c r="C64" s="41" t="s">
        <v>39</v>
      </c>
      <c r="D64" s="41"/>
      <c r="J64" s="6"/>
      <c r="K64" s="37"/>
      <c r="L64" s="38"/>
    </row>
    <row r="65" spans="2:15" ht="16.5" customHeight="1" x14ac:dyDescent="0.25">
      <c r="C65" s="41" t="s">
        <v>40</v>
      </c>
      <c r="D65" s="62"/>
      <c r="J65" s="6"/>
      <c r="K65" s="37"/>
      <c r="L65" s="38"/>
      <c r="M65" s="17"/>
    </row>
    <row r="66" spans="2:15" ht="16.5" customHeight="1" x14ac:dyDescent="0.25">
      <c r="C66" s="41" t="s">
        <v>41</v>
      </c>
      <c r="J66" s="6"/>
      <c r="K66" s="37"/>
      <c r="L66" s="38"/>
      <c r="M66" s="17"/>
    </row>
    <row r="67" spans="2:15" ht="16.5" customHeight="1" x14ac:dyDescent="0.25">
      <c r="C67" s="60" t="s">
        <v>42</v>
      </c>
      <c r="J67" s="6"/>
      <c r="K67" s="37"/>
      <c r="L67" s="38"/>
      <c r="M67" s="17"/>
    </row>
    <row r="68" spans="2:15" ht="16.5" customHeight="1" x14ac:dyDescent="0.25">
      <c r="J68" s="6"/>
      <c r="K68" s="37"/>
      <c r="L68" s="38"/>
      <c r="M68" s="17"/>
    </row>
    <row r="69" spans="2:15" ht="16.5" customHeight="1" x14ac:dyDescent="0.25">
      <c r="H69" s="75"/>
      <c r="J69" s="6"/>
      <c r="K69" s="37">
        <v>250</v>
      </c>
      <c r="L69" s="63">
        <f>K69*3</f>
        <v>750</v>
      </c>
      <c r="M69" s="17" t="s">
        <v>117</v>
      </c>
    </row>
    <row r="70" spans="2:15" ht="16.5" customHeight="1" x14ac:dyDescent="0.25">
      <c r="H70" s="75"/>
      <c r="J70" s="6"/>
      <c r="K70" s="37"/>
      <c r="L70" s="63"/>
      <c r="M70" s="127" t="s">
        <v>184</v>
      </c>
      <c r="N70" s="64">
        <f>L69*0.25</f>
        <v>187.5</v>
      </c>
    </row>
    <row r="71" spans="2:15" ht="16.5" customHeight="1" x14ac:dyDescent="0.25">
      <c r="H71" s="75"/>
      <c r="J71" s="6"/>
      <c r="K71" s="42"/>
      <c r="L71" s="36"/>
    </row>
    <row r="72" spans="2:15" ht="7.5" customHeight="1" x14ac:dyDescent="0.25">
      <c r="H72" s="75"/>
      <c r="J72" s="6"/>
      <c r="K72" s="42"/>
      <c r="L72" s="36"/>
    </row>
    <row r="73" spans="2:15" ht="16.5" customHeight="1" x14ac:dyDescent="0.25">
      <c r="H73" s="75"/>
      <c r="J73" s="6"/>
      <c r="K73" s="42"/>
      <c r="L73" s="36"/>
    </row>
    <row r="74" spans="2:15" ht="16.5" customHeight="1" x14ac:dyDescent="0.25">
      <c r="B74" s="15" t="s">
        <v>44</v>
      </c>
      <c r="C74" s="41"/>
      <c r="H74" s="75"/>
      <c r="J74" s="6"/>
      <c r="K74" s="42"/>
      <c r="L74" s="36"/>
    </row>
    <row r="75" spans="2:15" ht="16.5" customHeight="1" x14ac:dyDescent="0.25">
      <c r="C75" s="41" t="s">
        <v>45</v>
      </c>
      <c r="H75" s="75"/>
      <c r="J75" s="6"/>
      <c r="K75" s="42"/>
      <c r="L75" s="36"/>
    </row>
    <row r="76" spans="2:15" ht="16.5" customHeight="1" x14ac:dyDescent="0.25">
      <c r="C76" s="41" t="s">
        <v>46</v>
      </c>
      <c r="H76" s="75"/>
      <c r="J76" s="6"/>
      <c r="K76" s="42"/>
      <c r="L76" s="36"/>
    </row>
    <row r="77" spans="2:15" ht="16.5" customHeight="1" x14ac:dyDescent="0.25">
      <c r="C77" s="41"/>
      <c r="H77" s="75"/>
      <c r="J77" s="6"/>
      <c r="K77" s="42"/>
      <c r="L77" s="36"/>
    </row>
    <row r="78" spans="2:15" ht="16.5" customHeight="1" x14ac:dyDescent="0.25">
      <c r="C78" s="41" t="s">
        <v>148</v>
      </c>
      <c r="H78" s="75"/>
      <c r="J78" s="6"/>
      <c r="K78" s="37"/>
      <c r="L78" s="63"/>
      <c r="M78" s="17"/>
    </row>
    <row r="79" spans="2:15" ht="16.5" customHeight="1" x14ac:dyDescent="0.25">
      <c r="C79" s="41" t="s">
        <v>158</v>
      </c>
      <c r="F79" s="41" t="s">
        <v>160</v>
      </c>
      <c r="H79" s="75"/>
      <c r="J79" s="6"/>
      <c r="K79" s="37"/>
      <c r="L79" s="63"/>
      <c r="M79" s="17"/>
    </row>
    <row r="80" spans="2:15" ht="16.5" customHeight="1" x14ac:dyDescent="0.25">
      <c r="C80" s="41" t="s">
        <v>159</v>
      </c>
      <c r="F80" s="41" t="s">
        <v>163</v>
      </c>
      <c r="H80" s="75"/>
      <c r="J80" s="6"/>
      <c r="K80" s="37"/>
      <c r="L80" s="63"/>
      <c r="O80" s="64"/>
    </row>
    <row r="81" spans="1:22" ht="16.5" customHeight="1" x14ac:dyDescent="0.3">
      <c r="A81" s="6"/>
      <c r="C81" s="41" t="s">
        <v>162</v>
      </c>
      <c r="F81" s="41" t="s">
        <v>161</v>
      </c>
      <c r="H81" s="98"/>
      <c r="I81" s="98"/>
      <c r="J81" s="6"/>
      <c r="K81" s="35"/>
      <c r="L81" s="36"/>
      <c r="M81" s="39"/>
      <c r="N81" s="17"/>
      <c r="O81" s="6"/>
    </row>
    <row r="82" spans="1:22" ht="16.5" customHeight="1" x14ac:dyDescent="0.3">
      <c r="A82" s="6"/>
      <c r="C82" s="41"/>
      <c r="H82" s="98"/>
      <c r="I82" s="98"/>
      <c r="J82" s="6"/>
      <c r="K82" s="35"/>
      <c r="L82" s="36"/>
      <c r="M82" s="39"/>
      <c r="N82" s="17"/>
      <c r="O82" s="6"/>
    </row>
    <row r="83" spans="1:22" ht="16.5" customHeight="1" x14ac:dyDescent="0.3">
      <c r="A83" s="6"/>
      <c r="B83" s="15" t="s">
        <v>47</v>
      </c>
      <c r="C83" s="41"/>
      <c r="H83" s="98"/>
      <c r="I83" s="98"/>
      <c r="J83" s="6"/>
      <c r="K83" s="35"/>
      <c r="L83" s="36"/>
      <c r="M83" s="39"/>
      <c r="N83" s="17"/>
      <c r="O83" s="6"/>
    </row>
    <row r="84" spans="1:22" ht="16.5" customHeight="1" x14ac:dyDescent="0.3">
      <c r="A84" s="6"/>
      <c r="C84" s="41" t="s">
        <v>48</v>
      </c>
      <c r="H84" s="98"/>
      <c r="I84" s="98"/>
      <c r="J84" s="6"/>
      <c r="K84" s="35"/>
      <c r="L84" s="36"/>
      <c r="M84" s="39"/>
      <c r="N84" s="17"/>
      <c r="O84" s="6"/>
    </row>
    <row r="85" spans="1:22" ht="16.5" customHeight="1" x14ac:dyDescent="0.3">
      <c r="A85" s="6"/>
      <c r="B85" s="41"/>
      <c r="C85" s="41" t="s">
        <v>50</v>
      </c>
      <c r="H85" s="98"/>
      <c r="I85" s="98"/>
      <c r="J85" s="6"/>
      <c r="K85" s="35"/>
      <c r="L85" s="36"/>
      <c r="M85" s="39"/>
      <c r="N85" s="17"/>
      <c r="O85" s="6"/>
    </row>
    <row r="86" spans="1:22" ht="16.5" customHeight="1" x14ac:dyDescent="0.3">
      <c r="A86" s="125"/>
      <c r="B86" s="22"/>
      <c r="C86" s="22"/>
      <c r="D86" s="126"/>
      <c r="E86" s="126"/>
      <c r="F86" s="126"/>
      <c r="G86" s="22"/>
      <c r="H86" s="126"/>
      <c r="I86" s="126"/>
      <c r="J86" s="6"/>
      <c r="K86" s="35"/>
      <c r="L86" s="36"/>
      <c r="M86" s="39"/>
      <c r="N86" s="17"/>
      <c r="O86" s="6"/>
    </row>
    <row r="87" spans="1:22" ht="16.5" customHeight="1" x14ac:dyDescent="0.3">
      <c r="A87" s="6"/>
      <c r="D87" s="98"/>
      <c r="E87" s="98"/>
      <c r="F87" s="98"/>
      <c r="H87" s="98"/>
      <c r="I87" s="98"/>
      <c r="J87" s="6"/>
      <c r="K87" s="35"/>
      <c r="L87" s="36"/>
      <c r="M87" s="39"/>
      <c r="N87" s="17"/>
      <c r="O87" s="6"/>
    </row>
    <row r="88" spans="1:22" ht="16.5" customHeight="1" x14ac:dyDescent="0.3">
      <c r="A88" s="6"/>
      <c r="B88" s="106" t="s">
        <v>16</v>
      </c>
      <c r="D88" s="98"/>
      <c r="E88" s="98"/>
      <c r="F88" s="98"/>
      <c r="G88" s="40"/>
      <c r="H88" s="98"/>
      <c r="I88" s="98"/>
      <c r="J88" s="6"/>
      <c r="K88" s="35"/>
      <c r="L88" s="36"/>
      <c r="M88" s="39"/>
      <c r="P88" s="4"/>
    </row>
    <row r="89" spans="1:22" ht="16.5" customHeight="1" x14ac:dyDescent="0.25">
      <c r="B89" s="21" t="s">
        <v>118</v>
      </c>
      <c r="C89" s="41"/>
      <c r="H89" s="75"/>
      <c r="J89" s="6"/>
      <c r="K89" s="42"/>
      <c r="L89" s="36"/>
      <c r="O89" s="14"/>
      <c r="P89" s="4"/>
    </row>
    <row r="90" spans="1:22" ht="16.5" customHeight="1" thickBot="1" x14ac:dyDescent="0.3">
      <c r="C90" s="41"/>
      <c r="H90" s="75"/>
      <c r="J90" s="6"/>
      <c r="K90" s="42"/>
      <c r="L90" s="36"/>
      <c r="O90" s="14"/>
      <c r="P90" s="4"/>
    </row>
    <row r="91" spans="1:22" ht="16.5" customHeight="1" x14ac:dyDescent="0.25">
      <c r="B91" s="107" t="s">
        <v>122</v>
      </c>
      <c r="C91" s="43"/>
      <c r="D91" s="44"/>
      <c r="E91" s="44"/>
      <c r="F91" s="44"/>
      <c r="G91" s="44"/>
      <c r="H91" s="108"/>
      <c r="I91" s="109"/>
      <c r="J91" s="6"/>
      <c r="K91" s="42"/>
      <c r="L91" s="36"/>
      <c r="O91" s="14"/>
      <c r="P91" s="4"/>
    </row>
    <row r="92" spans="1:22" ht="16.5" customHeight="1" x14ac:dyDescent="0.25">
      <c r="B92" s="110" t="s">
        <v>17</v>
      </c>
      <c r="C92" s="22"/>
      <c r="D92" s="22"/>
      <c r="E92" s="22"/>
      <c r="F92" s="22" t="s">
        <v>18</v>
      </c>
      <c r="G92" s="22" t="s">
        <v>19</v>
      </c>
      <c r="H92" s="111" t="s">
        <v>20</v>
      </c>
      <c r="I92" s="112"/>
      <c r="J92" s="6"/>
      <c r="K92" s="35"/>
      <c r="L92" s="36"/>
      <c r="O92" s="14"/>
      <c r="P92" s="4" t="s">
        <v>196</v>
      </c>
      <c r="Q92" s="4" t="s">
        <v>197</v>
      </c>
      <c r="S92" s="15" t="s">
        <v>198</v>
      </c>
      <c r="T92" s="15" t="s">
        <v>109</v>
      </c>
      <c r="V92" s="15" t="s">
        <v>199</v>
      </c>
    </row>
    <row r="93" spans="1:22" ht="16.5" customHeight="1" x14ac:dyDescent="0.25">
      <c r="B93" s="45" t="s">
        <v>123</v>
      </c>
      <c r="F93" s="17" t="s">
        <v>124</v>
      </c>
      <c r="G93" s="46" t="s">
        <v>23</v>
      </c>
      <c r="I93" s="47" t="s">
        <v>24</v>
      </c>
      <c r="J93" s="6"/>
      <c r="K93" s="35"/>
      <c r="L93" s="53">
        <f>V93*3</f>
        <v>4680</v>
      </c>
      <c r="M93" s="15" t="s">
        <v>195</v>
      </c>
      <c r="O93" s="14">
        <v>1800</v>
      </c>
      <c r="P93" s="4">
        <f>O93/3</f>
        <v>600</v>
      </c>
      <c r="Q93" s="4">
        <f>P93-(P93*0.2)</f>
        <v>480</v>
      </c>
      <c r="S93" s="15">
        <f>+P93</f>
        <v>600</v>
      </c>
      <c r="T93" s="15">
        <f>Q93*2</f>
        <v>960</v>
      </c>
      <c r="V93" s="15">
        <f>S93+T93</f>
        <v>1560</v>
      </c>
    </row>
    <row r="94" spans="1:22" ht="16.5" customHeight="1" x14ac:dyDescent="0.25">
      <c r="B94" s="45" t="s">
        <v>21</v>
      </c>
      <c r="F94" s="17" t="s">
        <v>22</v>
      </c>
      <c r="G94" s="46" t="s">
        <v>23</v>
      </c>
      <c r="I94" s="47" t="s">
        <v>24</v>
      </c>
      <c r="J94" s="6"/>
      <c r="K94" s="37"/>
      <c r="L94" s="38">
        <f>O94*3</f>
        <v>7752</v>
      </c>
      <c r="M94" s="17"/>
      <c r="O94" s="14">
        <v>2584</v>
      </c>
      <c r="P94" s="4"/>
    </row>
    <row r="95" spans="1:22" ht="16.5" customHeight="1" thickBot="1" x14ac:dyDescent="0.3">
      <c r="B95" s="48" t="s">
        <v>25</v>
      </c>
      <c r="C95" s="33"/>
      <c r="D95" s="33"/>
      <c r="E95" s="33"/>
      <c r="F95" s="49" t="s">
        <v>26</v>
      </c>
      <c r="G95" s="50" t="s">
        <v>23</v>
      </c>
      <c r="H95" s="33"/>
      <c r="I95" s="51" t="s">
        <v>27</v>
      </c>
      <c r="J95" s="6"/>
      <c r="K95" s="37"/>
      <c r="L95" s="38">
        <f>O95*3</f>
        <v>13632</v>
      </c>
      <c r="M95" s="17"/>
      <c r="O95" s="14">
        <v>4544</v>
      </c>
      <c r="P95" s="4"/>
    </row>
    <row r="96" spans="1:22" ht="16.5" customHeight="1" x14ac:dyDescent="0.25">
      <c r="J96" s="6"/>
      <c r="K96" s="42"/>
      <c r="L96" s="38"/>
      <c r="M96" s="17"/>
    </row>
    <row r="97" spans="2:21" ht="16.5" customHeight="1" x14ac:dyDescent="0.25">
      <c r="B97" s="52" t="s">
        <v>129</v>
      </c>
      <c r="D97" s="15" t="s">
        <v>28</v>
      </c>
      <c r="H97" s="75"/>
      <c r="J97" s="6"/>
      <c r="K97" s="42"/>
      <c r="L97" s="38"/>
      <c r="M97" s="17"/>
      <c r="O97" s="15" t="s">
        <v>240</v>
      </c>
    </row>
    <row r="98" spans="2:21" ht="16.5" customHeight="1" x14ac:dyDescent="0.25">
      <c r="B98" s="52" t="s">
        <v>130</v>
      </c>
      <c r="D98" s="15" t="s">
        <v>127</v>
      </c>
      <c r="H98" s="75"/>
      <c r="J98" s="6"/>
      <c r="K98" s="35"/>
      <c r="L98" s="36"/>
      <c r="O98" s="15">
        <f>V93/2</f>
        <v>780</v>
      </c>
      <c r="P98" s="17" t="s">
        <v>121</v>
      </c>
    </row>
    <row r="99" spans="2:21" ht="16.5" customHeight="1" x14ac:dyDescent="0.25">
      <c r="B99" s="46"/>
      <c r="C99" s="14"/>
      <c r="D99" s="15" t="s">
        <v>128</v>
      </c>
      <c r="H99" s="75"/>
      <c r="J99" s="6"/>
      <c r="K99" s="35"/>
      <c r="L99" s="53"/>
      <c r="O99" s="54">
        <f>O94/2</f>
        <v>1292</v>
      </c>
      <c r="P99" s="134" t="s">
        <v>241</v>
      </c>
      <c r="Q99" s="34"/>
      <c r="U99" s="55"/>
    </row>
    <row r="100" spans="2:21" ht="16.5" customHeight="1" x14ac:dyDescent="0.25">
      <c r="J100" s="6"/>
      <c r="K100" s="42"/>
      <c r="L100" s="113">
        <f>SUM(L46:L99)</f>
        <v>43424</v>
      </c>
      <c r="M100" s="114" t="s">
        <v>29</v>
      </c>
      <c r="O100" s="55">
        <f>O95/2</f>
        <v>2272</v>
      </c>
      <c r="P100" s="17" t="s">
        <v>242</v>
      </c>
      <c r="Q100" s="55"/>
      <c r="R100" s="56"/>
    </row>
    <row r="101" spans="2:21" ht="16.5" customHeight="1" x14ac:dyDescent="0.25">
      <c r="B101" s="15" t="s">
        <v>126</v>
      </c>
      <c r="D101" s="15" t="s">
        <v>125</v>
      </c>
      <c r="G101" s="15" t="s">
        <v>131</v>
      </c>
      <c r="J101" s="6"/>
      <c r="K101" s="4"/>
      <c r="L101" s="115"/>
      <c r="M101" s="17"/>
      <c r="O101" s="55"/>
      <c r="Q101" s="55"/>
      <c r="R101" s="56"/>
    </row>
    <row r="102" spans="2:21" ht="16.5" customHeight="1" x14ac:dyDescent="0.25">
      <c r="J102" s="6"/>
      <c r="K102" s="4"/>
      <c r="L102" s="115"/>
      <c r="M102" s="17"/>
      <c r="O102" s="55">
        <f>SUM(O98:O100)</f>
        <v>4344</v>
      </c>
      <c r="Q102" s="55"/>
      <c r="R102" s="56"/>
    </row>
    <row r="103" spans="2:21" ht="16.5" customHeight="1" x14ac:dyDescent="0.25">
      <c r="J103" s="6"/>
      <c r="K103" s="4"/>
      <c r="L103" s="115"/>
      <c r="M103" s="17"/>
      <c r="O103" s="55"/>
      <c r="Q103" s="55"/>
      <c r="R103" s="56"/>
    </row>
    <row r="104" spans="2:21" ht="16.5" customHeight="1" x14ac:dyDescent="0.25">
      <c r="J104" s="6"/>
      <c r="K104" s="4"/>
      <c r="L104" s="115"/>
      <c r="M104" s="17"/>
      <c r="O104" s="55"/>
      <c r="Q104" s="55"/>
      <c r="R104" s="56"/>
    </row>
    <row r="105" spans="2:21" ht="16.5" customHeight="1" x14ac:dyDescent="0.25">
      <c r="J105" s="6"/>
      <c r="K105" s="4"/>
      <c r="L105" s="115"/>
      <c r="M105" s="17"/>
      <c r="O105" s="55"/>
      <c r="Q105" s="55"/>
      <c r="R105" s="56"/>
    </row>
    <row r="106" spans="2:21" ht="16.5" customHeight="1" x14ac:dyDescent="0.25">
      <c r="J106" s="6"/>
      <c r="K106" s="4"/>
      <c r="L106" s="115"/>
      <c r="M106" s="17"/>
      <c r="O106" s="55"/>
      <c r="Q106" s="55"/>
      <c r="R106" s="56"/>
    </row>
    <row r="107" spans="2:21" ht="16.5" customHeight="1" x14ac:dyDescent="0.25">
      <c r="J107" s="6"/>
      <c r="K107" s="4"/>
      <c r="L107" s="115"/>
      <c r="M107" s="17"/>
      <c r="O107" s="55"/>
      <c r="Q107" s="55"/>
      <c r="R107" s="56"/>
    </row>
    <row r="108" spans="2:21" ht="16.5" customHeight="1" x14ac:dyDescent="0.25">
      <c r="J108" s="6"/>
      <c r="K108" s="4"/>
      <c r="L108" s="115"/>
      <c r="M108" s="17"/>
      <c r="O108" s="55"/>
      <c r="Q108" s="55"/>
      <c r="R108" s="56"/>
    </row>
    <row r="109" spans="2:21" ht="16.5" customHeight="1" x14ac:dyDescent="0.25">
      <c r="J109" s="6"/>
      <c r="K109" s="4"/>
      <c r="L109" s="115"/>
      <c r="M109" s="17"/>
      <c r="O109" s="55"/>
      <c r="Q109" s="55"/>
      <c r="R109" s="56"/>
    </row>
    <row r="110" spans="2:21" ht="16.5" customHeight="1" x14ac:dyDescent="0.25">
      <c r="J110" s="6"/>
      <c r="K110" s="4"/>
      <c r="L110" s="115"/>
      <c r="M110" s="17"/>
      <c r="O110" s="55"/>
      <c r="Q110" s="55"/>
      <c r="R110" s="56"/>
    </row>
    <row r="111" spans="2:21" ht="16.5" customHeight="1" x14ac:dyDescent="0.25">
      <c r="D111" s="57"/>
      <c r="J111" s="6"/>
      <c r="K111" s="4"/>
      <c r="L111" s="115"/>
      <c r="M111" s="17"/>
      <c r="O111" s="55"/>
      <c r="Q111" s="55"/>
      <c r="R111" s="56"/>
    </row>
    <row r="112" spans="2:21" ht="16.5" customHeight="1" x14ac:dyDescent="0.25">
      <c r="D112" s="58" t="s">
        <v>132</v>
      </c>
      <c r="G112" s="15" t="s">
        <v>133</v>
      </c>
      <c r="J112" s="6"/>
      <c r="K112" s="4"/>
      <c r="L112" s="115"/>
      <c r="M112" s="17"/>
      <c r="O112" s="55"/>
      <c r="Q112" s="55"/>
      <c r="R112" s="56"/>
    </row>
    <row r="113" spans="1:18" ht="16.5" customHeight="1" x14ac:dyDescent="0.25">
      <c r="D113" s="58"/>
      <c r="J113" s="6"/>
      <c r="K113" s="4"/>
      <c r="L113" s="115"/>
      <c r="M113" s="17"/>
      <c r="O113" s="55"/>
      <c r="Q113" s="55"/>
      <c r="R113" s="56"/>
    </row>
    <row r="114" spans="1:18" ht="16.5" customHeight="1" x14ac:dyDescent="0.25">
      <c r="D114" s="58"/>
      <c r="J114" s="6"/>
      <c r="K114" s="4"/>
      <c r="L114" s="115"/>
      <c r="M114" s="17"/>
      <c r="O114" s="55"/>
      <c r="Q114" s="55"/>
      <c r="R114" s="56"/>
    </row>
    <row r="115" spans="1:18" ht="16.5" customHeight="1" x14ac:dyDescent="0.25">
      <c r="D115" s="58"/>
      <c r="J115" s="6"/>
      <c r="K115" s="4"/>
      <c r="L115" s="115"/>
      <c r="M115" s="17"/>
      <c r="O115" s="55"/>
      <c r="Q115" s="55"/>
      <c r="R115" s="56"/>
    </row>
    <row r="116" spans="1:18" ht="16.5" customHeight="1" x14ac:dyDescent="0.25">
      <c r="D116" s="58"/>
      <c r="J116" s="6"/>
      <c r="K116" s="4"/>
      <c r="L116" s="115"/>
      <c r="M116" s="17"/>
      <c r="O116" s="55"/>
      <c r="Q116" s="55"/>
      <c r="R116" s="56"/>
    </row>
    <row r="117" spans="1:18" ht="16.5" customHeight="1" x14ac:dyDescent="0.25">
      <c r="D117" s="58"/>
      <c r="J117" s="6"/>
      <c r="K117" s="4"/>
      <c r="L117" s="115"/>
      <c r="M117" s="17"/>
      <c r="O117" s="55"/>
      <c r="Q117" s="55"/>
      <c r="R117" s="56"/>
    </row>
    <row r="118" spans="1:18" ht="16.5" customHeight="1" x14ac:dyDescent="0.25">
      <c r="D118" s="58"/>
      <c r="J118" s="6"/>
      <c r="K118" s="4"/>
      <c r="L118" s="115"/>
      <c r="M118" s="17"/>
      <c r="O118" s="55"/>
      <c r="Q118" s="55"/>
      <c r="R118" s="56"/>
    </row>
    <row r="119" spans="1:18" ht="16.5" customHeight="1" x14ac:dyDescent="0.25">
      <c r="D119" s="58"/>
      <c r="J119" s="6"/>
      <c r="K119" s="4"/>
      <c r="L119" s="115"/>
      <c r="M119" s="17"/>
      <c r="O119" s="55"/>
      <c r="Q119" s="55"/>
      <c r="R119" s="56"/>
    </row>
    <row r="120" spans="1:18" ht="16.5" customHeight="1" x14ac:dyDescent="0.25">
      <c r="J120" s="6"/>
      <c r="K120" s="4"/>
      <c r="L120" s="115"/>
      <c r="M120" s="17"/>
      <c r="O120" s="55"/>
      <c r="Q120" s="55"/>
      <c r="R120" s="56"/>
    </row>
    <row r="121" spans="1:18" ht="16.5" customHeight="1" x14ac:dyDescent="0.25">
      <c r="J121" s="6"/>
      <c r="K121" s="4"/>
      <c r="L121" s="115"/>
      <c r="M121" s="17"/>
      <c r="O121" s="55"/>
      <c r="Q121" s="55"/>
      <c r="R121" s="56"/>
    </row>
    <row r="122" spans="1:18" ht="16.5" customHeight="1" x14ac:dyDescent="0.25">
      <c r="J122" s="6"/>
      <c r="K122" s="4"/>
      <c r="L122" s="115"/>
      <c r="M122" s="17"/>
      <c r="O122" s="55"/>
      <c r="Q122" s="55"/>
      <c r="R122" s="56"/>
    </row>
    <row r="123" spans="1:18" ht="16.5" customHeight="1" x14ac:dyDescent="0.25">
      <c r="J123" s="6"/>
      <c r="K123" s="4"/>
      <c r="L123" s="115"/>
      <c r="M123" s="17"/>
      <c r="O123" s="55"/>
      <c r="Q123" s="55"/>
      <c r="R123" s="56"/>
    </row>
    <row r="124" spans="1:18" ht="16.5" customHeight="1" x14ac:dyDescent="0.25">
      <c r="J124" s="6"/>
      <c r="K124" s="4"/>
      <c r="L124" s="115"/>
      <c r="M124" s="17"/>
      <c r="O124" s="55"/>
      <c r="Q124" s="55"/>
      <c r="R124" s="56"/>
    </row>
    <row r="125" spans="1:18" ht="16.5" customHeight="1" x14ac:dyDescent="0.25">
      <c r="J125" s="6"/>
      <c r="K125" s="4"/>
      <c r="L125" s="115"/>
      <c r="M125" s="17"/>
      <c r="O125" s="55"/>
      <c r="Q125" s="55"/>
      <c r="R125" s="56"/>
    </row>
    <row r="126" spans="1:18" ht="16.5" customHeight="1" x14ac:dyDescent="0.25">
      <c r="J126" s="6"/>
      <c r="K126" s="4"/>
      <c r="L126" s="115"/>
      <c r="M126" s="17"/>
      <c r="O126" s="55"/>
      <c r="Q126" s="55"/>
      <c r="R126" s="56"/>
    </row>
    <row r="127" spans="1:18" ht="16.5" customHeight="1" x14ac:dyDescent="0.3">
      <c r="A127" s="100" t="s">
        <v>30</v>
      </c>
      <c r="B127" s="59" t="s">
        <v>134</v>
      </c>
      <c r="C127" s="101"/>
      <c r="D127" s="59"/>
      <c r="E127" s="59"/>
      <c r="F127" s="59"/>
      <c r="G127" s="102" t="s">
        <v>31</v>
      </c>
      <c r="H127" s="75"/>
      <c r="J127" s="6"/>
      <c r="K127" s="103" t="s">
        <v>13</v>
      </c>
      <c r="L127" s="104" t="s">
        <v>14</v>
      </c>
      <c r="M127" s="105" t="s">
        <v>15</v>
      </c>
    </row>
    <row r="128" spans="1:18" ht="16.5" customHeight="1" x14ac:dyDescent="0.3">
      <c r="A128" s="1"/>
      <c r="B128" s="15" t="s">
        <v>53</v>
      </c>
      <c r="C128" s="98"/>
      <c r="G128" s="89" t="s">
        <v>234</v>
      </c>
      <c r="H128" s="75"/>
      <c r="J128" s="6"/>
      <c r="K128" s="37">
        <v>199</v>
      </c>
      <c r="L128" s="38">
        <f>K128*13</f>
        <v>2587</v>
      </c>
      <c r="M128" s="17" t="s">
        <v>135</v>
      </c>
    </row>
    <row r="129" spans="1:19" ht="16.5" customHeight="1" x14ac:dyDescent="0.3">
      <c r="A129" s="1"/>
      <c r="B129" s="15" t="s">
        <v>200</v>
      </c>
      <c r="C129" s="98"/>
      <c r="G129" s="89" t="s">
        <v>175</v>
      </c>
      <c r="H129" s="75"/>
      <c r="J129" s="6"/>
      <c r="K129" s="37">
        <v>199</v>
      </c>
      <c r="L129" s="38">
        <f>K129*2</f>
        <v>398</v>
      </c>
      <c r="M129" s="17" t="s">
        <v>136</v>
      </c>
    </row>
    <row r="130" spans="1:19" ht="16.5" customHeight="1" x14ac:dyDescent="0.3">
      <c r="A130" s="1"/>
      <c r="C130" s="98"/>
      <c r="G130" s="130"/>
      <c r="H130" s="75"/>
      <c r="J130" s="6"/>
      <c r="K130" s="37">
        <v>199</v>
      </c>
      <c r="L130" s="38">
        <f>K130*2</f>
        <v>398</v>
      </c>
      <c r="M130" s="17" t="s">
        <v>137</v>
      </c>
    </row>
    <row r="131" spans="1:19" ht="16.5" customHeight="1" x14ac:dyDescent="0.3">
      <c r="A131" s="1"/>
      <c r="B131" s="15" t="s">
        <v>193</v>
      </c>
      <c r="C131" s="98"/>
      <c r="H131" s="75"/>
      <c r="J131" s="6"/>
      <c r="K131" s="37">
        <f>K130/2</f>
        <v>99.5</v>
      </c>
      <c r="L131" s="38">
        <f>K131*2</f>
        <v>199</v>
      </c>
      <c r="M131" s="17" t="s">
        <v>138</v>
      </c>
    </row>
    <row r="132" spans="1:19" ht="16.5" customHeight="1" x14ac:dyDescent="0.3">
      <c r="A132" s="1"/>
      <c r="B132" s="15" t="s">
        <v>217</v>
      </c>
      <c r="C132" s="98"/>
      <c r="H132" s="75"/>
      <c r="J132" s="6"/>
      <c r="K132" s="42"/>
      <c r="L132" s="36"/>
      <c r="M132" s="17" t="s">
        <v>139</v>
      </c>
    </row>
    <row r="133" spans="1:19" ht="16.5" customHeight="1" x14ac:dyDescent="0.25">
      <c r="B133" s="15" t="s">
        <v>55</v>
      </c>
      <c r="C133" s="41"/>
      <c r="E133" s="34"/>
      <c r="F133" s="34"/>
      <c r="G133" s="91"/>
      <c r="H133" s="54"/>
      <c r="I133" s="34"/>
      <c r="J133" s="17"/>
      <c r="K133" s="65"/>
      <c r="L133" s="63"/>
      <c r="M133" s="17"/>
      <c r="O133" s="15">
        <v>300</v>
      </c>
      <c r="P133" s="15" t="s">
        <v>56</v>
      </c>
    </row>
    <row r="134" spans="1:19" ht="16.5" customHeight="1" x14ac:dyDescent="0.25">
      <c r="B134" s="46"/>
      <c r="C134" s="41"/>
      <c r="E134" s="34"/>
      <c r="F134" s="34"/>
      <c r="G134" s="40"/>
      <c r="H134" s="54"/>
      <c r="I134" s="34"/>
      <c r="J134" s="17"/>
      <c r="K134" s="65"/>
      <c r="L134" s="63"/>
      <c r="M134" s="17"/>
      <c r="O134" s="15">
        <v>150</v>
      </c>
      <c r="P134" s="15" t="s">
        <v>57</v>
      </c>
    </row>
    <row r="135" spans="1:19" ht="16.5" customHeight="1" x14ac:dyDescent="0.25">
      <c r="A135" s="1"/>
      <c r="C135" s="41" t="s">
        <v>58</v>
      </c>
      <c r="E135" s="34"/>
      <c r="F135" s="34"/>
      <c r="G135" s="40"/>
      <c r="H135" s="54"/>
      <c r="I135" s="34"/>
      <c r="J135" s="17"/>
      <c r="K135" s="65"/>
      <c r="L135" s="116"/>
      <c r="M135" s="17"/>
    </row>
    <row r="136" spans="1:19" ht="16.5" customHeight="1" x14ac:dyDescent="0.25">
      <c r="A136" s="1"/>
      <c r="C136" s="41" t="s">
        <v>59</v>
      </c>
      <c r="E136" s="34"/>
      <c r="F136" s="34"/>
      <c r="G136" s="40"/>
      <c r="H136" s="54"/>
      <c r="I136" s="34"/>
      <c r="J136" s="17"/>
      <c r="K136" s="65"/>
      <c r="L136" s="116"/>
      <c r="M136" s="17"/>
      <c r="O136" s="15">
        <v>30</v>
      </c>
      <c r="P136" s="15" t="s">
        <v>60</v>
      </c>
    </row>
    <row r="137" spans="1:19" ht="16.5" customHeight="1" x14ac:dyDescent="0.25">
      <c r="A137" s="1"/>
      <c r="C137" s="41" t="s">
        <v>61</v>
      </c>
      <c r="E137" s="34"/>
      <c r="F137" s="34"/>
      <c r="G137" s="40"/>
      <c r="H137" s="54"/>
      <c r="I137" s="34"/>
      <c r="K137" s="37"/>
      <c r="L137" s="38"/>
      <c r="M137" s="17"/>
      <c r="O137" s="15">
        <v>100</v>
      </c>
      <c r="P137" s="15" t="s">
        <v>62</v>
      </c>
      <c r="R137" s="15" t="s">
        <v>63</v>
      </c>
      <c r="S137" s="66">
        <v>2200</v>
      </c>
    </row>
    <row r="138" spans="1:19" ht="16.5" customHeight="1" x14ac:dyDescent="0.3">
      <c r="C138" s="41" t="s">
        <v>64</v>
      </c>
      <c r="E138" s="34"/>
      <c r="F138" s="34"/>
      <c r="G138" s="40"/>
      <c r="H138" s="54"/>
      <c r="I138" s="34"/>
      <c r="J138" s="67"/>
      <c r="K138" s="37">
        <f>L138/4</f>
        <v>1050</v>
      </c>
      <c r="L138" s="38">
        <f>2000+1500+500+100+100</f>
        <v>4200</v>
      </c>
      <c r="M138" s="17" t="s">
        <v>225</v>
      </c>
      <c r="R138" s="15" t="s">
        <v>65</v>
      </c>
      <c r="S138" s="15">
        <v>2500</v>
      </c>
    </row>
    <row r="139" spans="1:19" ht="16.5" customHeight="1" x14ac:dyDescent="0.25">
      <c r="A139" s="1"/>
      <c r="E139" s="34"/>
      <c r="F139" s="34"/>
      <c r="G139" s="34"/>
      <c r="H139" s="54"/>
      <c r="I139" s="34"/>
      <c r="J139" s="17"/>
      <c r="K139" s="37"/>
      <c r="L139" s="38">
        <f>S138*2</f>
        <v>5000</v>
      </c>
      <c r="M139" s="17" t="s">
        <v>66</v>
      </c>
      <c r="O139" s="15">
        <f>300+150+30</f>
        <v>480</v>
      </c>
      <c r="R139" s="15" t="s">
        <v>67</v>
      </c>
      <c r="S139" s="66">
        <v>3000</v>
      </c>
    </row>
    <row r="140" spans="1:19" ht="16.5" customHeight="1" x14ac:dyDescent="0.25">
      <c r="A140" s="1"/>
      <c r="C140" s="41" t="s">
        <v>212</v>
      </c>
      <c r="E140" s="34"/>
      <c r="F140" s="34"/>
      <c r="G140" s="34"/>
      <c r="H140" s="54"/>
      <c r="I140" s="34"/>
      <c r="J140" s="17"/>
      <c r="K140" s="37">
        <f>450+30</f>
        <v>480</v>
      </c>
      <c r="L140" s="38">
        <f>K140*18</f>
        <v>8640</v>
      </c>
      <c r="M140" s="17" t="s">
        <v>211</v>
      </c>
    </row>
    <row r="141" spans="1:19" ht="16.5" customHeight="1" x14ac:dyDescent="0.3">
      <c r="A141" s="1"/>
      <c r="C141" s="41" t="s">
        <v>186</v>
      </c>
      <c r="E141" s="34"/>
      <c r="F141" s="34"/>
      <c r="G141" s="34"/>
      <c r="H141" s="54"/>
      <c r="I141" s="34"/>
      <c r="J141" s="17"/>
      <c r="K141" s="37"/>
      <c r="L141" s="38"/>
      <c r="M141" s="52" t="s">
        <v>213</v>
      </c>
      <c r="O141" s="68" t="s">
        <v>68</v>
      </c>
    </row>
    <row r="142" spans="1:19" ht="16.5" customHeight="1" x14ac:dyDescent="0.3">
      <c r="A142" s="1"/>
      <c r="C142" s="46" t="s">
        <v>69</v>
      </c>
      <c r="E142" s="34"/>
      <c r="F142" s="34"/>
      <c r="G142" s="34"/>
      <c r="H142" s="54"/>
      <c r="I142" s="34"/>
      <c r="J142" s="17"/>
      <c r="K142" s="37"/>
      <c r="L142" s="38"/>
      <c r="M142" s="17"/>
      <c r="O142" s="68"/>
    </row>
    <row r="143" spans="1:19" ht="16.5" customHeight="1" x14ac:dyDescent="0.3">
      <c r="A143" s="1"/>
      <c r="C143" s="46" t="s">
        <v>70</v>
      </c>
      <c r="E143" s="34"/>
      <c r="F143" s="34"/>
      <c r="G143" s="34"/>
      <c r="H143" s="54"/>
      <c r="I143" s="34"/>
      <c r="J143" s="17"/>
      <c r="K143" s="37"/>
      <c r="L143" s="38"/>
      <c r="M143" s="17"/>
      <c r="O143" s="68"/>
    </row>
    <row r="144" spans="1:19" ht="16.5" customHeight="1" x14ac:dyDescent="0.3">
      <c r="A144" s="1"/>
      <c r="E144" s="34"/>
      <c r="F144" s="34"/>
      <c r="G144" s="34"/>
      <c r="H144" s="54"/>
      <c r="I144" s="34"/>
      <c r="J144" s="17"/>
      <c r="K144" s="37"/>
      <c r="L144" s="38"/>
      <c r="M144" s="17"/>
      <c r="O144" s="68"/>
    </row>
    <row r="145" spans="1:15" ht="16.5" customHeight="1" x14ac:dyDescent="0.3">
      <c r="A145" s="1"/>
      <c r="B145" s="15" t="s">
        <v>140</v>
      </c>
      <c r="E145" s="34"/>
      <c r="F145" s="34"/>
      <c r="G145" s="34"/>
      <c r="H145" s="54"/>
      <c r="I145" s="34"/>
      <c r="J145" s="17"/>
      <c r="K145" s="37"/>
      <c r="L145" s="38"/>
      <c r="O145" s="68" t="s">
        <v>71</v>
      </c>
    </row>
    <row r="146" spans="1:15" ht="16.5" customHeight="1" x14ac:dyDescent="0.3">
      <c r="A146" s="1"/>
      <c r="B146" s="15" t="s">
        <v>180</v>
      </c>
      <c r="E146" s="34"/>
      <c r="F146" s="34"/>
      <c r="G146" s="34"/>
      <c r="H146" s="54"/>
      <c r="I146" s="34"/>
      <c r="J146" s="17"/>
      <c r="K146" s="37"/>
      <c r="L146" s="38">
        <v>3000</v>
      </c>
      <c r="M146" s="15" t="s">
        <v>201</v>
      </c>
      <c r="O146" s="68" t="s">
        <v>72</v>
      </c>
    </row>
    <row r="147" spans="1:15" ht="16.5" customHeight="1" x14ac:dyDescent="0.25">
      <c r="A147" s="1"/>
      <c r="B147" s="15" t="s">
        <v>181</v>
      </c>
      <c r="E147" s="34"/>
      <c r="F147" s="34"/>
      <c r="G147" s="34"/>
      <c r="H147" s="54"/>
      <c r="I147" s="34"/>
      <c r="J147" s="17"/>
      <c r="K147" s="37"/>
      <c r="L147" s="38"/>
    </row>
    <row r="148" spans="1:15" ht="16.5" customHeight="1" x14ac:dyDescent="0.25">
      <c r="A148" s="1"/>
      <c r="E148" s="34"/>
      <c r="F148" s="34"/>
      <c r="G148" s="34"/>
      <c r="H148" s="54"/>
      <c r="I148" s="34"/>
      <c r="J148" s="17"/>
      <c r="K148" s="37"/>
      <c r="L148" s="38"/>
    </row>
    <row r="149" spans="1:15" ht="16.5" customHeight="1" x14ac:dyDescent="0.4">
      <c r="A149" s="1"/>
      <c r="B149" s="15" t="s">
        <v>177</v>
      </c>
      <c r="E149" s="34"/>
      <c r="F149" s="34"/>
      <c r="G149" s="34"/>
      <c r="H149" s="54"/>
      <c r="I149" s="34"/>
      <c r="J149" s="17"/>
      <c r="K149" s="37"/>
      <c r="L149" s="38"/>
      <c r="M149" s="17"/>
      <c r="O149" s="9" t="s">
        <v>73</v>
      </c>
    </row>
    <row r="150" spans="1:15" ht="16.5" customHeight="1" x14ac:dyDescent="0.4">
      <c r="A150" s="1"/>
      <c r="B150" s="15" t="s">
        <v>141</v>
      </c>
      <c r="E150" s="34"/>
      <c r="F150" s="34"/>
      <c r="G150" s="34"/>
      <c r="H150" s="54"/>
      <c r="I150" s="34"/>
      <c r="J150" s="17"/>
      <c r="K150" s="37"/>
      <c r="L150" s="38">
        <v>1000</v>
      </c>
      <c r="M150" s="17" t="s">
        <v>233</v>
      </c>
      <c r="O150" s="9"/>
    </row>
    <row r="151" spans="1:15" ht="16.5" customHeight="1" x14ac:dyDescent="0.4">
      <c r="A151" s="1"/>
      <c r="C151" s="41" t="s">
        <v>187</v>
      </c>
      <c r="E151" s="34"/>
      <c r="F151" s="34"/>
      <c r="G151" s="34"/>
      <c r="H151" s="54"/>
      <c r="I151" s="34"/>
      <c r="J151" s="17"/>
      <c r="K151" s="37"/>
      <c r="L151" s="38">
        <v>1000</v>
      </c>
      <c r="M151" s="17" t="s">
        <v>202</v>
      </c>
      <c r="O151" s="9"/>
    </row>
    <row r="152" spans="1:15" ht="16.5" customHeight="1" x14ac:dyDescent="0.4">
      <c r="A152" s="1"/>
      <c r="C152" s="41" t="s">
        <v>188</v>
      </c>
      <c r="E152" s="34"/>
      <c r="F152" s="34"/>
      <c r="G152" s="34"/>
      <c r="H152" s="54"/>
      <c r="I152" s="34"/>
      <c r="J152" s="17"/>
      <c r="K152" s="37"/>
      <c r="L152" s="38">
        <v>7500</v>
      </c>
      <c r="M152" s="17" t="s">
        <v>203</v>
      </c>
      <c r="O152" s="9"/>
    </row>
    <row r="153" spans="1:15" ht="16.5" customHeight="1" x14ac:dyDescent="0.4">
      <c r="A153" s="1"/>
      <c r="C153" s="41" t="s">
        <v>189</v>
      </c>
      <c r="E153" s="34"/>
      <c r="F153" s="34"/>
      <c r="G153" s="34"/>
      <c r="H153" s="54"/>
      <c r="I153" s="34"/>
      <c r="J153" s="17"/>
      <c r="K153" s="37">
        <v>450</v>
      </c>
      <c r="L153" s="38">
        <f>K153*17</f>
        <v>7650</v>
      </c>
      <c r="M153" s="17" t="s">
        <v>214</v>
      </c>
      <c r="O153" s="9"/>
    </row>
    <row r="154" spans="1:15" ht="16.5" customHeight="1" x14ac:dyDescent="0.4">
      <c r="A154" s="1"/>
      <c r="E154" s="34"/>
      <c r="F154" s="34"/>
      <c r="G154" s="34"/>
      <c r="H154" s="54"/>
      <c r="I154" s="34"/>
      <c r="J154" s="17"/>
      <c r="K154" s="37">
        <v>250</v>
      </c>
      <c r="L154" s="38">
        <f>K154*2</f>
        <v>500</v>
      </c>
      <c r="M154" s="17" t="s">
        <v>215</v>
      </c>
      <c r="O154" s="9"/>
    </row>
    <row r="155" spans="1:15" ht="16.5" customHeight="1" x14ac:dyDescent="0.25">
      <c r="A155" s="1"/>
      <c r="G155" s="40"/>
      <c r="H155" s="75"/>
      <c r="J155" s="6"/>
      <c r="K155" s="42"/>
      <c r="L155" s="36"/>
      <c r="M155" s="17"/>
    </row>
    <row r="156" spans="1:15" ht="16.5" customHeight="1" x14ac:dyDescent="0.25">
      <c r="A156" s="1"/>
      <c r="G156" s="40"/>
      <c r="H156" s="75"/>
      <c r="J156" s="6"/>
      <c r="K156" s="42"/>
      <c r="L156" s="36"/>
      <c r="M156" s="17"/>
    </row>
    <row r="157" spans="1:15" ht="16.5" customHeight="1" x14ac:dyDescent="0.25">
      <c r="A157" s="1"/>
      <c r="H157" s="75"/>
      <c r="J157" s="6"/>
      <c r="K157" s="42"/>
      <c r="L157" s="36"/>
      <c r="M157" s="17"/>
    </row>
    <row r="158" spans="1:15" ht="16.5" customHeight="1" x14ac:dyDescent="0.25">
      <c r="A158" s="1"/>
      <c r="H158" s="75"/>
      <c r="J158" s="6"/>
      <c r="K158" s="42"/>
      <c r="L158" s="36"/>
      <c r="M158" s="17"/>
    </row>
    <row r="159" spans="1:15" ht="16.5" customHeight="1" x14ac:dyDescent="0.25">
      <c r="A159" s="1"/>
      <c r="G159" s="41"/>
      <c r="H159" s="75"/>
      <c r="J159" s="6"/>
      <c r="K159" s="42"/>
      <c r="L159" s="36"/>
      <c r="M159" s="17"/>
    </row>
    <row r="160" spans="1:15" ht="16.5" customHeight="1" x14ac:dyDescent="0.25">
      <c r="A160" s="1"/>
      <c r="H160" s="75"/>
      <c r="J160" s="6"/>
      <c r="K160" s="42"/>
      <c r="L160" s="36"/>
      <c r="M160" s="17"/>
    </row>
    <row r="161" spans="1:13" ht="16.5" customHeight="1" x14ac:dyDescent="0.25">
      <c r="A161" s="1"/>
      <c r="H161" s="75"/>
      <c r="J161" s="6"/>
      <c r="K161" s="42"/>
      <c r="L161" s="36"/>
      <c r="M161" s="17"/>
    </row>
    <row r="162" spans="1:13" ht="16.5" customHeight="1" x14ac:dyDescent="0.25">
      <c r="A162" s="1"/>
      <c r="C162" s="41"/>
      <c r="H162" s="75"/>
      <c r="J162" s="6"/>
      <c r="K162" s="42"/>
      <c r="L162" s="36"/>
      <c r="M162" s="17"/>
    </row>
    <row r="163" spans="1:13" ht="16.5" customHeight="1" x14ac:dyDescent="0.25">
      <c r="A163" s="1"/>
      <c r="C163" s="41"/>
      <c r="H163" s="75"/>
      <c r="J163" s="6"/>
      <c r="K163" s="42"/>
      <c r="L163" s="36"/>
      <c r="M163" s="17"/>
    </row>
    <row r="164" spans="1:13" ht="16.5" customHeight="1" x14ac:dyDescent="0.25">
      <c r="A164" s="1"/>
      <c r="C164" s="41"/>
      <c r="H164" s="75"/>
      <c r="J164" s="6"/>
      <c r="K164" s="42"/>
      <c r="L164" s="36"/>
      <c r="M164" s="17"/>
    </row>
    <row r="165" spans="1:13" ht="16.5" customHeight="1" x14ac:dyDescent="0.25">
      <c r="A165" s="1"/>
      <c r="C165" s="41"/>
      <c r="H165" s="75"/>
      <c r="J165" s="6"/>
      <c r="K165" s="42"/>
      <c r="L165" s="36"/>
      <c r="M165" s="17"/>
    </row>
    <row r="166" spans="1:13" ht="16.5" customHeight="1" x14ac:dyDescent="0.25">
      <c r="A166" s="1"/>
      <c r="C166" s="41"/>
      <c r="H166" s="75"/>
      <c r="J166" s="6"/>
      <c r="K166" s="42"/>
      <c r="L166" s="36"/>
      <c r="M166" s="17"/>
    </row>
    <row r="167" spans="1:13" ht="16.5" customHeight="1" x14ac:dyDescent="0.25">
      <c r="A167" s="1"/>
      <c r="C167" s="41"/>
      <c r="H167" s="75"/>
      <c r="J167" s="6"/>
      <c r="K167" s="42"/>
      <c r="L167" s="36"/>
      <c r="M167" s="17"/>
    </row>
    <row r="168" spans="1:13" ht="16.5" customHeight="1" x14ac:dyDescent="0.3">
      <c r="A168" s="1"/>
      <c r="B168" s="15" t="s">
        <v>142</v>
      </c>
      <c r="C168" s="98"/>
      <c r="H168" s="75"/>
      <c r="J168" s="6"/>
      <c r="K168" s="42"/>
      <c r="L168" s="36"/>
      <c r="M168" s="17"/>
    </row>
    <row r="169" spans="1:13" ht="16.5" customHeight="1" x14ac:dyDescent="0.3">
      <c r="A169" s="1"/>
      <c r="B169" s="15" t="s">
        <v>228</v>
      </c>
      <c r="C169" s="98"/>
      <c r="H169" s="75"/>
      <c r="J169" s="6"/>
      <c r="K169" s="42"/>
      <c r="L169" s="36"/>
      <c r="M169" s="17"/>
    </row>
    <row r="170" spans="1:13" ht="16.5" customHeight="1" x14ac:dyDescent="0.25">
      <c r="A170" s="1"/>
      <c r="C170" s="41" t="s">
        <v>74</v>
      </c>
      <c r="H170" s="75"/>
      <c r="J170" s="6"/>
      <c r="K170" s="42"/>
      <c r="L170" s="36"/>
      <c r="M170" s="17"/>
    </row>
    <row r="171" spans="1:13" ht="16.5" customHeight="1" x14ac:dyDescent="0.25">
      <c r="A171" s="1"/>
      <c r="C171" s="41" t="s">
        <v>75</v>
      </c>
      <c r="H171" s="75"/>
      <c r="J171" s="6"/>
      <c r="K171" s="42"/>
      <c r="L171" s="36"/>
      <c r="M171" s="17"/>
    </row>
    <row r="172" spans="1:13" ht="16.5" customHeight="1" x14ac:dyDescent="0.25">
      <c r="A172" s="1"/>
      <c r="C172" s="41" t="s">
        <v>144</v>
      </c>
      <c r="H172" s="75"/>
      <c r="J172" s="6"/>
      <c r="K172" s="42"/>
      <c r="L172" s="36"/>
      <c r="M172" s="17"/>
    </row>
    <row r="173" spans="1:13" ht="16.5" customHeight="1" x14ac:dyDescent="0.25">
      <c r="A173" s="1"/>
      <c r="C173" s="41" t="s">
        <v>143</v>
      </c>
      <c r="H173" s="75"/>
      <c r="J173" s="6"/>
      <c r="K173" s="42"/>
      <c r="L173" s="36"/>
      <c r="M173" s="17"/>
    </row>
    <row r="174" spans="1:13" ht="16.5" customHeight="1" x14ac:dyDescent="0.25">
      <c r="C174" s="41" t="s">
        <v>179</v>
      </c>
      <c r="H174" s="75"/>
      <c r="J174" s="6"/>
      <c r="K174" s="37">
        <v>250</v>
      </c>
      <c r="L174" s="63">
        <f>K174*2</f>
        <v>500</v>
      </c>
      <c r="M174" s="17" t="s">
        <v>216</v>
      </c>
    </row>
    <row r="175" spans="1:13" ht="16.5" customHeight="1" x14ac:dyDescent="0.25">
      <c r="H175" s="75"/>
      <c r="J175" s="6"/>
      <c r="K175" s="37"/>
      <c r="L175" s="63"/>
    </row>
    <row r="176" spans="1:13" ht="16.5" customHeight="1" x14ac:dyDescent="0.25">
      <c r="H176" s="75"/>
      <c r="J176" s="6"/>
      <c r="K176" s="42"/>
      <c r="L176" s="36"/>
    </row>
    <row r="177" spans="2:15" ht="16.5" customHeight="1" x14ac:dyDescent="0.25">
      <c r="H177" s="75"/>
      <c r="J177" s="6"/>
      <c r="K177" s="42"/>
      <c r="L177" s="36"/>
    </row>
    <row r="178" spans="2:15" ht="16.5" customHeight="1" x14ac:dyDescent="0.25">
      <c r="H178" s="75"/>
      <c r="J178" s="6"/>
      <c r="K178" s="42"/>
      <c r="L178" s="36"/>
    </row>
    <row r="179" spans="2:15" ht="16.5" customHeight="1" x14ac:dyDescent="0.25">
      <c r="H179" s="75"/>
      <c r="J179" s="6"/>
      <c r="K179" s="42"/>
      <c r="L179" s="36"/>
    </row>
    <row r="180" spans="2:15" ht="16.5" customHeight="1" x14ac:dyDescent="0.25">
      <c r="H180" s="75"/>
      <c r="J180" s="6"/>
      <c r="K180" s="37"/>
      <c r="L180" s="63"/>
      <c r="M180" s="17"/>
    </row>
    <row r="181" spans="2:15" ht="16.5" customHeight="1" x14ac:dyDescent="0.25">
      <c r="H181" s="75"/>
      <c r="J181" s="6"/>
      <c r="K181" s="37"/>
      <c r="L181" s="63"/>
      <c r="M181" s="17"/>
    </row>
    <row r="182" spans="2:15" ht="16.5" customHeight="1" x14ac:dyDescent="0.25">
      <c r="H182" s="75"/>
      <c r="J182" s="6"/>
      <c r="K182" s="37"/>
      <c r="L182" s="113">
        <f>SUM(L128:L181)</f>
        <v>42572</v>
      </c>
      <c r="M182" s="114" t="s">
        <v>51</v>
      </c>
      <c r="O182" s="64"/>
    </row>
    <row r="183" spans="2:15" ht="16.5" customHeight="1" x14ac:dyDescent="0.25">
      <c r="B183" s="41"/>
      <c r="C183" s="41"/>
      <c r="H183" s="75"/>
      <c r="J183" s="6"/>
      <c r="K183" s="72"/>
      <c r="L183" s="92"/>
      <c r="O183" s="64"/>
    </row>
    <row r="184" spans="2:15" ht="16.5" customHeight="1" x14ac:dyDescent="0.25">
      <c r="H184" s="75"/>
      <c r="J184" s="6"/>
      <c r="K184" s="72"/>
      <c r="L184" s="92"/>
      <c r="O184" s="64"/>
    </row>
    <row r="185" spans="2:15" ht="16.5" customHeight="1" x14ac:dyDescent="0.25">
      <c r="B185" s="15" t="s">
        <v>44</v>
      </c>
      <c r="C185" s="41"/>
      <c r="H185" s="75"/>
      <c r="J185" s="6"/>
      <c r="K185" s="72"/>
      <c r="L185" s="92"/>
      <c r="O185" s="64"/>
    </row>
    <row r="186" spans="2:15" ht="16.5" customHeight="1" x14ac:dyDescent="0.25">
      <c r="C186" s="41" t="s">
        <v>45</v>
      </c>
      <c r="H186" s="75"/>
      <c r="J186" s="6"/>
      <c r="K186" s="72"/>
      <c r="L186" s="92"/>
      <c r="O186" s="64"/>
    </row>
    <row r="187" spans="2:15" ht="16.5" customHeight="1" x14ac:dyDescent="0.25">
      <c r="C187" s="41" t="s">
        <v>46</v>
      </c>
      <c r="H187" s="75"/>
      <c r="J187" s="6"/>
      <c r="K187" s="72"/>
      <c r="L187" s="92"/>
      <c r="O187" s="64"/>
    </row>
    <row r="188" spans="2:15" ht="16.5" customHeight="1" x14ac:dyDescent="0.25">
      <c r="B188" s="41"/>
      <c r="C188" s="41"/>
      <c r="H188" s="75"/>
      <c r="J188" s="6"/>
      <c r="K188" s="72"/>
      <c r="L188" s="92"/>
      <c r="O188" s="64"/>
    </row>
    <row r="189" spans="2:15" ht="16.5" customHeight="1" x14ac:dyDescent="0.25">
      <c r="B189" s="41" t="s">
        <v>178</v>
      </c>
      <c r="H189" s="75"/>
      <c r="J189" s="6"/>
      <c r="K189" s="72"/>
      <c r="L189" s="92"/>
      <c r="O189" s="64"/>
    </row>
    <row r="190" spans="2:15" ht="16.5" customHeight="1" x14ac:dyDescent="0.25">
      <c r="C190" s="41" t="s">
        <v>147</v>
      </c>
      <c r="H190" s="75"/>
      <c r="J190" s="6"/>
      <c r="K190" s="72"/>
      <c r="L190" s="92"/>
      <c r="O190" s="64"/>
    </row>
    <row r="191" spans="2:15" ht="16.5" customHeight="1" x14ac:dyDescent="0.25">
      <c r="C191" s="41" t="s">
        <v>145</v>
      </c>
      <c r="H191" s="75"/>
      <c r="J191" s="6"/>
      <c r="K191" s="72"/>
      <c r="L191" s="92"/>
      <c r="O191" s="64"/>
    </row>
    <row r="192" spans="2:15" ht="16.5" customHeight="1" x14ac:dyDescent="0.25">
      <c r="C192" s="41" t="s">
        <v>146</v>
      </c>
      <c r="H192" s="75"/>
      <c r="J192" s="6"/>
      <c r="K192" s="72"/>
      <c r="L192" s="92"/>
      <c r="O192" s="64"/>
    </row>
    <row r="193" spans="2:15" ht="16.5" customHeight="1" x14ac:dyDescent="0.25">
      <c r="C193" s="41" t="s">
        <v>182</v>
      </c>
      <c r="H193" s="75"/>
      <c r="J193" s="6"/>
      <c r="K193" s="72"/>
      <c r="L193" s="92"/>
      <c r="O193" s="64"/>
    </row>
    <row r="194" spans="2:15" ht="16.5" customHeight="1" x14ac:dyDescent="0.25">
      <c r="H194" s="75"/>
      <c r="J194" s="6"/>
      <c r="K194" s="72"/>
      <c r="L194" s="92"/>
      <c r="O194" s="64"/>
    </row>
    <row r="195" spans="2:15" ht="16.5" customHeight="1" x14ac:dyDescent="0.25">
      <c r="B195" s="41"/>
      <c r="C195" s="41"/>
      <c r="H195" s="75"/>
      <c r="J195" s="6"/>
      <c r="K195" s="72"/>
      <c r="L195" s="92"/>
      <c r="O195" s="64"/>
    </row>
    <row r="196" spans="2:15" ht="16.5" customHeight="1" x14ac:dyDescent="0.25">
      <c r="B196" s="41"/>
      <c r="C196" s="41"/>
      <c r="H196" s="75"/>
      <c r="J196" s="6"/>
      <c r="K196" s="72"/>
      <c r="L196" s="92"/>
      <c r="O196" s="64"/>
    </row>
    <row r="197" spans="2:15" ht="16.5" customHeight="1" x14ac:dyDescent="0.25">
      <c r="B197" s="41"/>
      <c r="C197" s="41"/>
      <c r="H197" s="75"/>
      <c r="J197" s="6"/>
      <c r="K197" s="72"/>
      <c r="L197" s="92"/>
      <c r="O197" s="64"/>
    </row>
    <row r="198" spans="2:15" ht="16.5" customHeight="1" x14ac:dyDescent="0.25">
      <c r="B198" s="41"/>
      <c r="C198" s="41"/>
      <c r="H198" s="75"/>
      <c r="J198" s="6"/>
      <c r="K198" s="72"/>
      <c r="L198" s="92"/>
      <c r="O198" s="64"/>
    </row>
    <row r="199" spans="2:15" ht="16.5" customHeight="1" x14ac:dyDescent="0.25">
      <c r="B199" s="41"/>
      <c r="C199" s="41"/>
      <c r="H199" s="75"/>
      <c r="J199" s="6"/>
      <c r="K199" s="72"/>
      <c r="L199" s="92"/>
      <c r="O199" s="64"/>
    </row>
    <row r="200" spans="2:15" ht="16.5" customHeight="1" x14ac:dyDescent="0.25">
      <c r="B200" s="41"/>
      <c r="C200" s="41"/>
      <c r="H200" s="75"/>
      <c r="J200" s="6"/>
      <c r="K200" s="72"/>
      <c r="L200" s="92"/>
      <c r="O200" s="64"/>
    </row>
    <row r="201" spans="2:15" ht="16.5" customHeight="1" x14ac:dyDescent="0.25">
      <c r="B201" s="41"/>
      <c r="C201" s="41"/>
      <c r="H201" s="75"/>
      <c r="J201" s="6"/>
      <c r="K201" s="72"/>
      <c r="L201" s="92"/>
      <c r="O201" s="64"/>
    </row>
    <row r="202" spans="2:15" ht="16.5" customHeight="1" x14ac:dyDescent="0.25">
      <c r="B202" s="41"/>
      <c r="C202" s="41"/>
      <c r="H202" s="75"/>
      <c r="J202" s="6"/>
      <c r="K202" s="72"/>
      <c r="L202" s="92"/>
      <c r="O202" s="64"/>
    </row>
    <row r="203" spans="2:15" ht="16.5" customHeight="1" x14ac:dyDescent="0.25">
      <c r="B203" s="41"/>
      <c r="C203" s="41"/>
      <c r="H203" s="75"/>
      <c r="J203" s="6"/>
      <c r="K203" s="72"/>
      <c r="L203" s="92"/>
      <c r="O203" s="64"/>
    </row>
    <row r="204" spans="2:15" ht="16.5" customHeight="1" x14ac:dyDescent="0.25">
      <c r="B204" s="15" t="s">
        <v>47</v>
      </c>
      <c r="C204" s="41"/>
      <c r="H204" s="75"/>
      <c r="J204" s="6"/>
      <c r="K204" s="72"/>
      <c r="L204" s="92"/>
      <c r="O204" s="64"/>
    </row>
    <row r="205" spans="2:15" ht="16.5" customHeight="1" x14ac:dyDescent="0.25">
      <c r="C205" s="41" t="s">
        <v>167</v>
      </c>
      <c r="H205" s="75"/>
      <c r="J205" s="6"/>
      <c r="K205" s="72"/>
      <c r="L205" s="92"/>
      <c r="O205" s="64"/>
    </row>
    <row r="206" spans="2:15" ht="16.5" customHeight="1" x14ac:dyDescent="0.25">
      <c r="B206" s="41"/>
      <c r="C206" s="41" t="s">
        <v>48</v>
      </c>
      <c r="H206" s="75"/>
      <c r="J206" s="6"/>
      <c r="K206" s="72"/>
      <c r="L206" s="92"/>
      <c r="O206" s="64"/>
    </row>
    <row r="207" spans="2:15" ht="16.5" customHeight="1" x14ac:dyDescent="0.25">
      <c r="B207" s="41"/>
      <c r="C207" s="41" t="s">
        <v>50</v>
      </c>
      <c r="H207" s="75"/>
      <c r="J207" s="6"/>
      <c r="K207" s="72"/>
      <c r="L207" s="92"/>
      <c r="O207" s="64"/>
    </row>
    <row r="208" spans="2:15" ht="16.5" customHeight="1" x14ac:dyDescent="0.25">
      <c r="B208" s="41"/>
      <c r="C208" s="41"/>
      <c r="H208" s="75"/>
      <c r="J208" s="6"/>
      <c r="K208" s="72"/>
      <c r="L208" s="92"/>
      <c r="O208" s="64"/>
    </row>
    <row r="209" spans="1:19" ht="16.5" customHeight="1" x14ac:dyDescent="0.3">
      <c r="A209" s="100" t="s">
        <v>52</v>
      </c>
      <c r="B209" s="59" t="s">
        <v>152</v>
      </c>
      <c r="C209" s="101"/>
      <c r="D209" s="59"/>
      <c r="E209" s="59"/>
      <c r="F209" s="59"/>
      <c r="G209" s="102" t="s">
        <v>223</v>
      </c>
      <c r="H209" s="75"/>
      <c r="J209" s="6"/>
      <c r="K209" s="103" t="s">
        <v>13</v>
      </c>
      <c r="L209" s="104" t="s">
        <v>14</v>
      </c>
      <c r="M209" s="105" t="s">
        <v>15</v>
      </c>
    </row>
    <row r="210" spans="1:19" ht="16.5" customHeight="1" x14ac:dyDescent="0.3">
      <c r="A210" s="1"/>
      <c r="B210" s="15" t="s">
        <v>32</v>
      </c>
      <c r="C210" s="98"/>
      <c r="G210" s="89" t="s">
        <v>34</v>
      </c>
      <c r="H210" s="75"/>
      <c r="J210" s="6"/>
      <c r="K210" s="37">
        <v>199</v>
      </c>
      <c r="L210" s="38">
        <f>K210*13</f>
        <v>2587</v>
      </c>
      <c r="M210" s="17" t="s">
        <v>135</v>
      </c>
    </row>
    <row r="211" spans="1:19" ht="16.5" customHeight="1" x14ac:dyDescent="0.3">
      <c r="A211" s="1"/>
      <c r="B211" s="15" t="s">
        <v>33</v>
      </c>
      <c r="C211" s="98"/>
      <c r="G211" s="130"/>
      <c r="H211" s="75"/>
      <c r="J211" s="6"/>
      <c r="K211" s="37">
        <v>199</v>
      </c>
      <c r="L211" s="38">
        <f>K211*2</f>
        <v>398</v>
      </c>
      <c r="M211" s="17" t="s">
        <v>136</v>
      </c>
    </row>
    <row r="212" spans="1:19" ht="16.5" customHeight="1" x14ac:dyDescent="0.3">
      <c r="A212" s="1"/>
      <c r="B212" s="15" t="s">
        <v>246</v>
      </c>
      <c r="C212" s="98"/>
      <c r="G212" s="130"/>
      <c r="H212" s="75"/>
      <c r="J212" s="6"/>
      <c r="K212" s="37">
        <v>199</v>
      </c>
      <c r="L212" s="38">
        <f>K212*2</f>
        <v>398</v>
      </c>
      <c r="M212" s="17" t="s">
        <v>137</v>
      </c>
    </row>
    <row r="213" spans="1:19" ht="16.5" customHeight="1" x14ac:dyDescent="0.3">
      <c r="A213" s="1"/>
      <c r="C213" s="98"/>
      <c r="H213" s="75"/>
      <c r="J213" s="6"/>
      <c r="K213" s="37">
        <f>K212/2</f>
        <v>99.5</v>
      </c>
      <c r="L213" s="38">
        <f>K213*2</f>
        <v>199</v>
      </c>
      <c r="M213" s="17" t="s">
        <v>138</v>
      </c>
    </row>
    <row r="214" spans="1:19" ht="16.5" customHeight="1" x14ac:dyDescent="0.3">
      <c r="A214" s="6"/>
      <c r="B214" s="46" t="s">
        <v>194</v>
      </c>
      <c r="D214" s="98"/>
      <c r="E214" s="98"/>
      <c r="F214" s="98"/>
      <c r="G214" s="131" t="s">
        <v>35</v>
      </c>
      <c r="H214" s="98"/>
      <c r="I214" s="98"/>
      <c r="J214" s="6"/>
      <c r="K214" s="42"/>
      <c r="L214" s="36"/>
      <c r="M214" s="17" t="s">
        <v>139</v>
      </c>
      <c r="N214" s="6"/>
      <c r="O214" s="6"/>
      <c r="S214" s="41" t="s">
        <v>37</v>
      </c>
    </row>
    <row r="215" spans="1:19" ht="16.5" customHeight="1" x14ac:dyDescent="0.3">
      <c r="A215" s="6"/>
      <c r="B215" s="15" t="s">
        <v>227</v>
      </c>
      <c r="D215" s="98"/>
      <c r="E215" s="98"/>
      <c r="F215" s="98"/>
      <c r="H215" s="98"/>
      <c r="I215" s="98"/>
      <c r="J215" s="6"/>
      <c r="K215" s="35"/>
      <c r="L215" s="36"/>
      <c r="N215" s="6"/>
      <c r="O215" s="6"/>
      <c r="S215" s="60" t="s">
        <v>149</v>
      </c>
    </row>
    <row r="216" spans="1:19" ht="16.5" customHeight="1" x14ac:dyDescent="0.3">
      <c r="A216" s="6"/>
      <c r="B216" s="58" t="s">
        <v>36</v>
      </c>
      <c r="D216" s="98"/>
      <c r="E216" s="98"/>
      <c r="F216" s="98"/>
      <c r="G216" s="40"/>
      <c r="H216" s="98"/>
      <c r="I216" s="98"/>
      <c r="J216" s="6"/>
      <c r="K216" s="35"/>
      <c r="L216" s="36"/>
      <c r="N216" s="6"/>
      <c r="O216" s="6"/>
      <c r="S216" s="41" t="s">
        <v>150</v>
      </c>
    </row>
    <row r="217" spans="1:19" ht="16.5" customHeight="1" x14ac:dyDescent="0.3">
      <c r="C217" s="98"/>
      <c r="H217" s="75"/>
      <c r="J217" s="6"/>
      <c r="K217" s="37">
        <f>L217/2</f>
        <v>2100</v>
      </c>
      <c r="L217" s="38">
        <f>2000+1500+500+100+100</f>
        <v>4200</v>
      </c>
      <c r="M217" s="17" t="s">
        <v>226</v>
      </c>
      <c r="S217" s="41" t="s">
        <v>151</v>
      </c>
    </row>
    <row r="218" spans="1:19" ht="16.5" customHeight="1" x14ac:dyDescent="0.25">
      <c r="C218" s="15" t="s">
        <v>205</v>
      </c>
      <c r="H218" s="75"/>
      <c r="J218" s="6"/>
      <c r="K218" s="42"/>
      <c r="L218" s="36"/>
      <c r="M218" s="17"/>
      <c r="S218" s="41"/>
    </row>
    <row r="219" spans="1:19" ht="16.5" customHeight="1" x14ac:dyDescent="0.25">
      <c r="C219" s="41" t="s">
        <v>153</v>
      </c>
      <c r="G219" s="40"/>
      <c r="H219" s="75"/>
      <c r="J219" s="6"/>
      <c r="K219" s="42"/>
      <c r="L219" s="36"/>
      <c r="M219" s="17"/>
      <c r="S219" s="41" t="s">
        <v>39</v>
      </c>
    </row>
    <row r="220" spans="1:19" ht="16.5" customHeight="1" x14ac:dyDescent="0.25">
      <c r="B220" s="41"/>
      <c r="C220" s="41" t="s">
        <v>154</v>
      </c>
      <c r="H220" s="75"/>
      <c r="J220" s="6"/>
      <c r="K220" s="37"/>
      <c r="L220" s="63"/>
      <c r="O220" s="64"/>
    </row>
    <row r="221" spans="1:19" ht="16.5" customHeight="1" x14ac:dyDescent="0.25">
      <c r="B221" s="41"/>
      <c r="C221" s="41" t="s">
        <v>155</v>
      </c>
      <c r="H221" s="75"/>
      <c r="J221" s="6"/>
      <c r="K221" s="37"/>
      <c r="L221" s="63"/>
      <c r="O221" s="64"/>
    </row>
    <row r="222" spans="1:19" ht="16.5" customHeight="1" x14ac:dyDescent="0.25">
      <c r="B222" s="41"/>
      <c r="C222" s="41" t="s">
        <v>156</v>
      </c>
      <c r="H222" s="75"/>
      <c r="J222" s="6"/>
      <c r="K222" s="37"/>
      <c r="L222" s="63"/>
      <c r="O222" s="64"/>
    </row>
    <row r="223" spans="1:19" ht="16.5" customHeight="1" x14ac:dyDescent="0.25">
      <c r="B223" s="41"/>
      <c r="C223" s="128" t="s">
        <v>218</v>
      </c>
      <c r="H223" s="75"/>
      <c r="J223" s="6"/>
      <c r="K223" s="37"/>
      <c r="L223" s="63"/>
      <c r="O223" s="64"/>
    </row>
    <row r="224" spans="1:19" ht="16.5" customHeight="1" x14ac:dyDescent="0.25">
      <c r="B224" s="41"/>
      <c r="H224" s="75"/>
      <c r="J224" s="6"/>
      <c r="K224" s="37"/>
      <c r="L224" s="63"/>
      <c r="O224" s="64"/>
    </row>
    <row r="225" spans="2:15" ht="16.5" customHeight="1" x14ac:dyDescent="0.25">
      <c r="B225" s="41"/>
      <c r="C225" s="41" t="s">
        <v>206</v>
      </c>
      <c r="H225" s="75"/>
      <c r="J225" s="6"/>
      <c r="K225" s="37"/>
      <c r="L225" s="63"/>
      <c r="O225" s="64"/>
    </row>
    <row r="226" spans="2:15" ht="16.5" customHeight="1" x14ac:dyDescent="0.25">
      <c r="B226" s="41"/>
      <c r="C226" s="41" t="s">
        <v>43</v>
      </c>
      <c r="H226" s="75"/>
      <c r="J226" s="6"/>
      <c r="K226" s="37"/>
      <c r="L226" s="63"/>
      <c r="O226" s="64"/>
    </row>
    <row r="227" spans="2:15" ht="16.5" customHeight="1" x14ac:dyDescent="0.25">
      <c r="B227" s="41"/>
      <c r="C227" s="128" t="s">
        <v>157</v>
      </c>
      <c r="H227" s="75"/>
      <c r="J227" s="6"/>
      <c r="K227" s="37"/>
      <c r="L227" s="63"/>
      <c r="O227" s="64"/>
    </row>
    <row r="228" spans="2:15" ht="16.5" customHeight="1" x14ac:dyDescent="0.25">
      <c r="B228" s="41"/>
      <c r="C228" s="41"/>
      <c r="H228" s="75"/>
      <c r="J228" s="6"/>
      <c r="K228" s="37"/>
      <c r="L228" s="63"/>
      <c r="O228" s="64"/>
    </row>
    <row r="229" spans="2:15" ht="16.5" customHeight="1" x14ac:dyDescent="0.25">
      <c r="B229" s="41"/>
      <c r="C229" s="41"/>
      <c r="H229" s="75"/>
      <c r="J229" s="6"/>
      <c r="K229" s="37"/>
      <c r="L229" s="63"/>
      <c r="O229" s="64"/>
    </row>
    <row r="230" spans="2:15" ht="16.5" customHeight="1" x14ac:dyDescent="0.25">
      <c r="B230" s="41"/>
      <c r="C230" s="41"/>
      <c r="H230" s="75"/>
      <c r="J230" s="6"/>
      <c r="K230" s="37"/>
      <c r="L230" s="63"/>
      <c r="O230" s="64"/>
    </row>
    <row r="231" spans="2:15" ht="16.5" customHeight="1" x14ac:dyDescent="0.25">
      <c r="B231" s="41"/>
      <c r="C231" s="41"/>
      <c r="H231" s="75"/>
      <c r="J231" s="6"/>
      <c r="K231" s="37"/>
      <c r="L231" s="63"/>
      <c r="O231" s="64"/>
    </row>
    <row r="232" spans="2:15" ht="16.5" customHeight="1" x14ac:dyDescent="0.25">
      <c r="B232" s="41"/>
      <c r="C232" s="41"/>
      <c r="H232" s="75"/>
      <c r="J232" s="6"/>
      <c r="K232" s="37"/>
      <c r="L232" s="63"/>
      <c r="O232" s="64"/>
    </row>
    <row r="233" spans="2:15" ht="16.5" customHeight="1" x14ac:dyDescent="0.25">
      <c r="B233" s="41"/>
      <c r="C233" s="41"/>
      <c r="H233" s="75"/>
      <c r="J233" s="6"/>
      <c r="K233" s="37"/>
      <c r="L233" s="63"/>
      <c r="O233" s="64"/>
    </row>
    <row r="234" spans="2:15" ht="16.5" customHeight="1" x14ac:dyDescent="0.25">
      <c r="B234" s="41"/>
      <c r="C234" s="41"/>
      <c r="H234" s="75"/>
      <c r="J234" s="6"/>
      <c r="K234" s="37"/>
      <c r="L234" s="63"/>
      <c r="O234" s="64"/>
    </row>
    <row r="235" spans="2:15" ht="16.5" customHeight="1" x14ac:dyDescent="0.25">
      <c r="B235" s="15" t="s">
        <v>44</v>
      </c>
      <c r="C235" s="41"/>
      <c r="H235" s="75"/>
      <c r="J235" s="6"/>
      <c r="K235" s="37">
        <v>250</v>
      </c>
      <c r="L235" s="63">
        <f>K235*5</f>
        <v>1250</v>
      </c>
      <c r="M235" s="17" t="s">
        <v>49</v>
      </c>
    </row>
    <row r="236" spans="2:15" ht="16.5" customHeight="1" x14ac:dyDescent="0.25">
      <c r="C236" s="41" t="s">
        <v>45</v>
      </c>
      <c r="H236" s="75"/>
      <c r="J236" s="6"/>
      <c r="K236" s="37"/>
      <c r="L236" s="63"/>
      <c r="M236" s="15" t="s">
        <v>219</v>
      </c>
      <c r="N236" s="64">
        <f>L235*0.25</f>
        <v>312.5</v>
      </c>
    </row>
    <row r="237" spans="2:15" ht="16.5" customHeight="1" x14ac:dyDescent="0.25">
      <c r="C237" s="41" t="s">
        <v>183</v>
      </c>
      <c r="H237" s="75"/>
      <c r="J237" s="6"/>
      <c r="K237" s="42"/>
      <c r="L237" s="36"/>
    </row>
    <row r="238" spans="2:15" ht="16.5" customHeight="1" x14ac:dyDescent="0.25">
      <c r="C238" s="41"/>
      <c r="H238" s="75"/>
      <c r="J238" s="6"/>
      <c r="K238" s="42"/>
      <c r="L238" s="36"/>
    </row>
    <row r="239" spans="2:15" ht="16.5" customHeight="1" x14ac:dyDescent="0.25">
      <c r="C239" s="41" t="s">
        <v>204</v>
      </c>
      <c r="H239" s="75"/>
      <c r="J239" s="6"/>
      <c r="K239" s="42"/>
      <c r="L239" s="36"/>
    </row>
    <row r="240" spans="2:15" ht="16.5" customHeight="1" x14ac:dyDescent="0.25">
      <c r="C240" s="41" t="s">
        <v>164</v>
      </c>
      <c r="H240" s="75"/>
      <c r="J240" s="6"/>
      <c r="K240" s="42"/>
      <c r="L240" s="36"/>
    </row>
    <row r="241" spans="1:16" ht="16.5" customHeight="1" x14ac:dyDescent="0.25">
      <c r="C241" s="41" t="s">
        <v>165</v>
      </c>
      <c r="H241" s="75"/>
      <c r="J241" s="6"/>
      <c r="K241" s="42"/>
      <c r="L241" s="36"/>
    </row>
    <row r="242" spans="1:16" ht="16.5" customHeight="1" x14ac:dyDescent="0.25">
      <c r="C242" s="41" t="s">
        <v>166</v>
      </c>
      <c r="H242" s="75"/>
      <c r="J242" s="6"/>
      <c r="K242" s="42"/>
      <c r="L242" s="36"/>
    </row>
    <row r="243" spans="1:16" ht="16.5" customHeight="1" x14ac:dyDescent="0.25">
      <c r="C243" s="41"/>
      <c r="H243" s="75"/>
      <c r="J243" s="6"/>
      <c r="K243" s="42"/>
      <c r="L243" s="36"/>
    </row>
    <row r="244" spans="1:16" ht="16.5" customHeight="1" x14ac:dyDescent="0.25">
      <c r="B244" s="15" t="s">
        <v>47</v>
      </c>
      <c r="C244" s="41"/>
      <c r="H244" s="75"/>
      <c r="J244" s="6"/>
      <c r="K244" s="37"/>
      <c r="L244" s="63"/>
      <c r="M244" s="17"/>
    </row>
    <row r="245" spans="1:16" ht="16.5" customHeight="1" x14ac:dyDescent="0.25">
      <c r="C245" s="41" t="s">
        <v>167</v>
      </c>
      <c r="H245" s="75"/>
      <c r="J245" s="6"/>
      <c r="K245" s="37"/>
      <c r="L245" s="63"/>
      <c r="M245" s="17"/>
    </row>
    <row r="246" spans="1:16" ht="16.5" customHeight="1" x14ac:dyDescent="0.25">
      <c r="B246" s="41"/>
      <c r="C246" s="41" t="s">
        <v>48</v>
      </c>
      <c r="H246" s="75"/>
      <c r="J246" s="6"/>
      <c r="K246" s="37"/>
      <c r="L246" s="63"/>
      <c r="O246" s="64"/>
    </row>
    <row r="247" spans="1:16" ht="16.5" customHeight="1" x14ac:dyDescent="0.25">
      <c r="B247" s="41"/>
      <c r="C247" s="41" t="s">
        <v>50</v>
      </c>
      <c r="H247" s="75"/>
      <c r="J247" s="6"/>
      <c r="K247" s="37"/>
      <c r="L247" s="113">
        <f>SUM(L210:L246)</f>
        <v>9032</v>
      </c>
      <c r="M247" s="114" t="s">
        <v>76</v>
      </c>
      <c r="O247" s="64"/>
    </row>
    <row r="248" spans="1:16" ht="16.5" customHeight="1" x14ac:dyDescent="0.25">
      <c r="B248" s="93"/>
      <c r="C248" s="93"/>
      <c r="H248" s="75"/>
      <c r="J248" s="6"/>
      <c r="K248" s="72"/>
      <c r="L248" s="115"/>
      <c r="M248" s="17"/>
      <c r="O248" s="64"/>
    </row>
    <row r="249" spans="1:16" ht="16.5" customHeight="1" x14ac:dyDescent="0.25">
      <c r="B249" s="41"/>
      <c r="C249" s="41"/>
      <c r="H249" s="75"/>
      <c r="J249" s="6"/>
      <c r="K249" s="72"/>
      <c r="L249" s="92"/>
      <c r="O249" s="64"/>
    </row>
    <row r="250" spans="1:16" ht="16.5" customHeight="1" x14ac:dyDescent="0.3">
      <c r="A250" s="100" t="s">
        <v>168</v>
      </c>
      <c r="B250" s="59" t="s">
        <v>169</v>
      </c>
      <c r="C250" s="101"/>
      <c r="D250" s="59"/>
      <c r="E250" s="59"/>
      <c r="F250" s="59"/>
      <c r="G250" s="102" t="s">
        <v>222</v>
      </c>
      <c r="H250" s="75"/>
      <c r="J250" s="6"/>
      <c r="K250" s="103" t="s">
        <v>13</v>
      </c>
      <c r="L250" s="104" t="s">
        <v>14</v>
      </c>
      <c r="M250" s="105" t="s">
        <v>15</v>
      </c>
    </row>
    <row r="251" spans="1:16" ht="16.5" customHeight="1" x14ac:dyDescent="0.3">
      <c r="A251" s="1"/>
      <c r="B251" s="15" t="s">
        <v>220</v>
      </c>
      <c r="C251" s="98"/>
      <c r="G251" s="89" t="s">
        <v>221</v>
      </c>
      <c r="H251" s="75"/>
      <c r="J251" s="6"/>
      <c r="K251" s="37">
        <v>199</v>
      </c>
      <c r="L251" s="38">
        <f>K251*13</f>
        <v>2587</v>
      </c>
      <c r="M251" s="17" t="s">
        <v>135</v>
      </c>
    </row>
    <row r="252" spans="1:16" ht="16.5" customHeight="1" x14ac:dyDescent="0.3">
      <c r="A252" s="1"/>
      <c r="B252" s="15" t="s">
        <v>33</v>
      </c>
      <c r="C252" s="98"/>
      <c r="G252" s="89" t="s">
        <v>54</v>
      </c>
      <c r="H252" s="75"/>
      <c r="J252" s="6"/>
      <c r="K252" s="37">
        <v>199</v>
      </c>
      <c r="L252" s="38">
        <f>K252*2</f>
        <v>398</v>
      </c>
      <c r="M252" s="17" t="s">
        <v>136</v>
      </c>
    </row>
    <row r="253" spans="1:16" ht="16.5" customHeight="1" x14ac:dyDescent="0.3">
      <c r="A253" s="1"/>
      <c r="B253" s="15" t="s">
        <v>246</v>
      </c>
      <c r="C253" s="98"/>
      <c r="G253" s="129"/>
      <c r="H253" s="75"/>
      <c r="J253" s="6"/>
      <c r="K253" s="37">
        <v>199</v>
      </c>
      <c r="L253" s="38">
        <f>K253*2</f>
        <v>398</v>
      </c>
      <c r="M253" s="17" t="s">
        <v>137</v>
      </c>
    </row>
    <row r="254" spans="1:16" ht="16.5" customHeight="1" x14ac:dyDescent="0.3">
      <c r="A254" s="1"/>
      <c r="C254" s="98"/>
      <c r="H254" s="75"/>
      <c r="J254" s="6"/>
      <c r="K254" s="37">
        <f>K253/2</f>
        <v>99.5</v>
      </c>
      <c r="L254" s="38">
        <f>K254*2</f>
        <v>199</v>
      </c>
      <c r="M254" s="17" t="s">
        <v>138</v>
      </c>
    </row>
    <row r="255" spans="1:16" ht="16.5" customHeight="1" x14ac:dyDescent="0.3">
      <c r="A255" s="1"/>
      <c r="B255" s="46" t="s">
        <v>170</v>
      </c>
      <c r="C255" s="98"/>
      <c r="H255" s="75"/>
      <c r="J255" s="6"/>
      <c r="K255" s="42"/>
      <c r="L255" s="36"/>
      <c r="M255" s="17" t="s">
        <v>139</v>
      </c>
    </row>
    <row r="256" spans="1:16" ht="16.5" customHeight="1" x14ac:dyDescent="0.25">
      <c r="B256" s="15" t="s">
        <v>171</v>
      </c>
      <c r="C256" s="41"/>
      <c r="E256" s="34"/>
      <c r="F256" s="34"/>
      <c r="G256" s="40"/>
      <c r="H256" s="54"/>
      <c r="I256" s="34"/>
      <c r="J256" s="17"/>
      <c r="K256" s="65"/>
      <c r="L256" s="63"/>
      <c r="M256" s="17"/>
      <c r="O256" s="15">
        <v>300</v>
      </c>
      <c r="P256" s="15" t="s">
        <v>56</v>
      </c>
    </row>
    <row r="257" spans="1:18" ht="16.5" customHeight="1" x14ac:dyDescent="0.25">
      <c r="A257" s="1"/>
      <c r="B257" s="15" t="s">
        <v>173</v>
      </c>
      <c r="G257" s="40"/>
      <c r="H257" s="75"/>
      <c r="J257" s="6"/>
      <c r="K257" s="37">
        <v>75</v>
      </c>
      <c r="L257" s="38">
        <f>K257*17</f>
        <v>1275</v>
      </c>
      <c r="M257" s="15" t="s">
        <v>172</v>
      </c>
    </row>
    <row r="258" spans="1:18" ht="16.5" customHeight="1" x14ac:dyDescent="0.25">
      <c r="A258" s="1"/>
      <c r="B258" s="58"/>
      <c r="G258" s="40"/>
      <c r="H258" s="75"/>
      <c r="J258" s="6"/>
      <c r="K258" s="42"/>
      <c r="L258" s="36"/>
    </row>
    <row r="259" spans="1:18" ht="16.5" customHeight="1" x14ac:dyDescent="0.25">
      <c r="A259" s="1"/>
      <c r="B259" s="58"/>
      <c r="G259" s="40"/>
      <c r="H259" s="75"/>
      <c r="J259" s="6"/>
      <c r="K259" s="42"/>
      <c r="L259" s="113">
        <f>SUM(L251:L258)</f>
        <v>4857</v>
      </c>
      <c r="M259" s="114" t="s">
        <v>174</v>
      </c>
    </row>
    <row r="260" spans="1:18" ht="16.5" customHeight="1" x14ac:dyDescent="0.25">
      <c r="A260" s="117" t="s">
        <v>77</v>
      </c>
      <c r="B260" s="118" t="s">
        <v>78</v>
      </c>
      <c r="C260" s="69"/>
      <c r="D260" s="70"/>
      <c r="E260" s="70"/>
      <c r="F260" s="70"/>
      <c r="G260" s="70"/>
      <c r="H260" s="71"/>
      <c r="I260" s="71"/>
      <c r="J260" s="6"/>
      <c r="K260" s="72"/>
      <c r="L260" s="15"/>
    </row>
    <row r="261" spans="1:18" ht="20.25" customHeight="1" x14ac:dyDescent="0.4">
      <c r="A261" s="73" t="s">
        <v>79</v>
      </c>
      <c r="B261" s="15" t="s">
        <v>80</v>
      </c>
      <c r="C261" s="15" t="s">
        <v>243</v>
      </c>
      <c r="H261" s="79"/>
      <c r="I261" s="34"/>
      <c r="J261" s="6"/>
      <c r="K261" s="39"/>
      <c r="L261" s="72"/>
      <c r="M261" s="17"/>
      <c r="O261" s="25"/>
      <c r="Q261" s="15">
        <f>5228/2</f>
        <v>2614</v>
      </c>
      <c r="R261" s="15" t="s">
        <v>81</v>
      </c>
    </row>
    <row r="262" spans="1:18" ht="16.5" customHeight="1" x14ac:dyDescent="0.4">
      <c r="A262" s="73"/>
      <c r="C262" s="15" t="s">
        <v>244</v>
      </c>
      <c r="H262" s="74"/>
      <c r="I262" s="34"/>
      <c r="J262" s="6"/>
      <c r="K262" s="39"/>
      <c r="L262" s="75">
        <f>(L100+L182+L247+L259)*0.022</f>
        <v>2197.4699999999998</v>
      </c>
      <c r="M262" s="17" t="s">
        <v>82</v>
      </c>
      <c r="O262" s="25">
        <f>L262/3</f>
        <v>732.4899999999999</v>
      </c>
    </row>
    <row r="263" spans="1:18" ht="16.5" customHeight="1" x14ac:dyDescent="0.4">
      <c r="A263" s="73"/>
      <c r="H263" s="74"/>
      <c r="I263" s="34"/>
      <c r="J263" s="6"/>
      <c r="K263" s="39"/>
      <c r="L263" s="75"/>
      <c r="M263" s="17"/>
      <c r="Q263" s="15">
        <f>Q261+Q262</f>
        <v>2614</v>
      </c>
    </row>
    <row r="264" spans="1:18" ht="16.5" customHeight="1" x14ac:dyDescent="0.4">
      <c r="A264" s="73"/>
      <c r="C264" s="58" t="s">
        <v>83</v>
      </c>
      <c r="D264" s="58"/>
      <c r="H264" s="77"/>
      <c r="I264" s="34"/>
      <c r="J264" s="6"/>
      <c r="K264" s="25"/>
      <c r="L264" s="15"/>
      <c r="O264" s="25"/>
    </row>
    <row r="265" spans="1:18" ht="16.5" customHeight="1" x14ac:dyDescent="0.25">
      <c r="C265" s="15" t="s">
        <v>190</v>
      </c>
      <c r="D265" s="15" t="s">
        <v>84</v>
      </c>
      <c r="H265" s="77"/>
      <c r="I265" s="34"/>
      <c r="J265" s="6"/>
      <c r="K265" s="141" t="s">
        <v>6</v>
      </c>
      <c r="L265" s="141"/>
      <c r="M265" s="141"/>
      <c r="O265" s="25"/>
    </row>
    <row r="266" spans="1:18" ht="16.5" customHeight="1" x14ac:dyDescent="0.25">
      <c r="C266" s="15" t="s">
        <v>85</v>
      </c>
      <c r="H266" s="76"/>
      <c r="J266" s="6"/>
      <c r="K266" s="84"/>
      <c r="L266" s="119">
        <f>L100+L182+L247+L259+L262</f>
        <v>102082.47</v>
      </c>
      <c r="M266" s="120" t="s">
        <v>86</v>
      </c>
      <c r="Q266" s="64">
        <f>L266/2</f>
        <v>51041.235000000001</v>
      </c>
    </row>
    <row r="267" spans="1:18" ht="16.5" customHeight="1" x14ac:dyDescent="0.25">
      <c r="D267" s="46" t="s">
        <v>87</v>
      </c>
      <c r="H267" s="76"/>
      <c r="I267" s="79"/>
      <c r="J267" s="6"/>
      <c r="L267" s="121">
        <f>L266/15</f>
        <v>6805.4980000000005</v>
      </c>
      <c r="M267" s="122" t="s">
        <v>13</v>
      </c>
    </row>
    <row r="268" spans="1:18" ht="16.5" customHeight="1" x14ac:dyDescent="0.25">
      <c r="D268" s="46" t="s">
        <v>88</v>
      </c>
      <c r="H268" s="77"/>
      <c r="I268" s="74"/>
      <c r="J268" s="6"/>
      <c r="L268" s="15"/>
      <c r="M268" s="17"/>
    </row>
    <row r="269" spans="1:18" s="78" customFormat="1" ht="16.5" customHeight="1" x14ac:dyDescent="0.25">
      <c r="A269" s="15"/>
      <c r="B269" s="15"/>
      <c r="E269" s="15"/>
      <c r="F269" s="15"/>
      <c r="G269" s="15"/>
      <c r="H269" s="123"/>
      <c r="I269" s="77"/>
      <c r="J269" s="79"/>
      <c r="L269" s="80">
        <v>0</v>
      </c>
      <c r="M269" s="78" t="s">
        <v>89</v>
      </c>
      <c r="O269" s="81"/>
    </row>
    <row r="270" spans="1:18" s="78" customFormat="1" ht="16.5" customHeight="1" x14ac:dyDescent="0.4">
      <c r="A270" s="73" t="s">
        <v>79</v>
      </c>
      <c r="B270" s="58" t="s">
        <v>245</v>
      </c>
      <c r="C270" s="15"/>
      <c r="D270" s="15"/>
      <c r="E270" s="15"/>
      <c r="F270" s="15"/>
      <c r="G270" s="15"/>
      <c r="H270" s="123"/>
      <c r="I270" s="77"/>
      <c r="J270" s="79"/>
      <c r="L270" s="81">
        <f>L266-L269</f>
        <v>102082.47</v>
      </c>
      <c r="M270" s="120" t="s">
        <v>86</v>
      </c>
    </row>
    <row r="271" spans="1:18" s="78" customFormat="1" ht="16.5" customHeight="1" x14ac:dyDescent="0.4">
      <c r="A271" s="73" t="s">
        <v>79</v>
      </c>
      <c r="B271" s="58" t="s">
        <v>90</v>
      </c>
      <c r="C271" s="15"/>
      <c r="D271" s="15"/>
      <c r="E271" s="15"/>
      <c r="F271" s="15"/>
      <c r="G271" s="15"/>
      <c r="H271" s="15"/>
      <c r="I271" s="82"/>
      <c r="J271" s="79"/>
      <c r="L271" s="81">
        <f>L270/20</f>
        <v>5104.1234999999997</v>
      </c>
      <c r="M271" s="122" t="s">
        <v>13</v>
      </c>
      <c r="O271" s="81"/>
    </row>
    <row r="272" spans="1:18" s="78" customFormat="1" ht="16.5" customHeight="1" x14ac:dyDescent="0.25">
      <c r="C272" s="15"/>
      <c r="D272" s="15"/>
      <c r="E272" s="15"/>
      <c r="F272" s="15"/>
      <c r="G272" s="15"/>
      <c r="H272" s="15"/>
      <c r="I272" s="82"/>
      <c r="J272" s="79"/>
    </row>
    <row r="273" spans="1:17" s="78" customFormat="1" ht="16.5" customHeight="1" x14ac:dyDescent="0.4">
      <c r="A273" s="73"/>
      <c r="B273" s="58"/>
      <c r="C273" s="15"/>
      <c r="D273" s="15"/>
      <c r="E273" s="15"/>
      <c r="F273" s="15"/>
      <c r="G273" s="15"/>
      <c r="H273" s="15"/>
      <c r="I273" s="77"/>
      <c r="J273" s="79"/>
      <c r="L273" s="83">
        <f>L266*0.006</f>
        <v>612.49482</v>
      </c>
      <c r="M273" s="124" t="s">
        <v>91</v>
      </c>
    </row>
    <row r="274" spans="1:17" ht="16.5" customHeight="1" x14ac:dyDescent="0.25">
      <c r="A274" s="15" t="s">
        <v>92</v>
      </c>
      <c r="L274" s="84">
        <f>L270-L273</f>
        <v>101469.97517999999</v>
      </c>
      <c r="M274" s="120" t="s">
        <v>86</v>
      </c>
      <c r="Q274" s="25">
        <f>L278+L279</f>
        <v>2197.4700000000071</v>
      </c>
    </row>
    <row r="275" spans="1:17" ht="16.5" customHeight="1" x14ac:dyDescent="0.25">
      <c r="A275" s="85" t="s">
        <v>93</v>
      </c>
      <c r="L275" s="84">
        <f>L274/15</f>
        <v>6764.6650119999995</v>
      </c>
      <c r="M275" s="122" t="s">
        <v>13</v>
      </c>
    </row>
    <row r="276" spans="1:17" ht="16.5" customHeight="1" x14ac:dyDescent="0.3">
      <c r="B276"/>
      <c r="C276"/>
      <c r="D276"/>
      <c r="E276"/>
      <c r="F276"/>
      <c r="L276" s="86"/>
      <c r="M276" s="124"/>
    </row>
    <row r="277" spans="1:17" ht="16.5" customHeight="1" x14ac:dyDescent="0.3">
      <c r="B277"/>
      <c r="C277"/>
      <c r="D277"/>
      <c r="E277"/>
      <c r="F277" s="85" t="s">
        <v>94</v>
      </c>
      <c r="G277" s="85"/>
      <c r="L277" s="86"/>
      <c r="M277" s="87"/>
    </row>
    <row r="278" spans="1:17" ht="16.5" customHeight="1" x14ac:dyDescent="0.3">
      <c r="F278"/>
      <c r="G278"/>
      <c r="I278" s="4"/>
      <c r="L278" s="75">
        <f>L270-L274</f>
        <v>612.49482000000717</v>
      </c>
      <c r="M278" s="15" t="s">
        <v>95</v>
      </c>
      <c r="P278" s="4"/>
    </row>
    <row r="279" spans="1:17" ht="16.5" customHeight="1" x14ac:dyDescent="0.25">
      <c r="F279" s="85" t="s">
        <v>96</v>
      </c>
      <c r="G279" s="85"/>
      <c r="I279" s="4"/>
      <c r="L279" s="75">
        <f>L262-L273</f>
        <v>1584.9751799999999</v>
      </c>
      <c r="M279" s="15" t="s">
        <v>97</v>
      </c>
      <c r="P279" s="4"/>
    </row>
    <row r="280" spans="1:17" ht="16.5" customHeight="1" x14ac:dyDescent="0.25">
      <c r="F280" s="85" t="s">
        <v>98</v>
      </c>
      <c r="G280" s="85"/>
      <c r="I280" s="4"/>
      <c r="L280" s="75">
        <f>SUM(L278:L279)</f>
        <v>2197.4700000000071</v>
      </c>
      <c r="P280" s="4"/>
    </row>
    <row r="281" spans="1:17" ht="16.5" customHeight="1" x14ac:dyDescent="0.3">
      <c r="F281" s="46" t="s">
        <v>99</v>
      </c>
      <c r="G281"/>
      <c r="I281" s="4"/>
      <c r="P281" s="4"/>
    </row>
    <row r="282" spans="1:17" ht="16.5" customHeight="1" x14ac:dyDescent="0.3">
      <c r="E282"/>
      <c r="I282" s="4"/>
      <c r="L282" s="75">
        <f>L267-L275</f>
        <v>40.832988000001023</v>
      </c>
      <c r="M282" s="15" t="s">
        <v>100</v>
      </c>
      <c r="P282" s="4"/>
    </row>
    <row r="283" spans="1:17" ht="16.5" customHeight="1" x14ac:dyDescent="0.3">
      <c r="A283" s="85"/>
      <c r="B283"/>
      <c r="C283"/>
      <c r="D283"/>
      <c r="E283"/>
      <c r="I283" s="4"/>
      <c r="P283" s="4"/>
    </row>
    <row r="284" spans="1:17" ht="16.5" customHeight="1" x14ac:dyDescent="0.3">
      <c r="A284"/>
      <c r="B284"/>
      <c r="C284"/>
      <c r="D284"/>
      <c r="E284"/>
      <c r="I284" s="4"/>
      <c r="P284" s="4"/>
    </row>
    <row r="285" spans="1:17" ht="16.5" customHeight="1" x14ac:dyDescent="0.3">
      <c r="A285"/>
      <c r="B285"/>
      <c r="C285"/>
      <c r="E285"/>
      <c r="I285" s="4"/>
      <c r="P285" s="4"/>
    </row>
    <row r="286" spans="1:17" ht="16.5" customHeight="1" x14ac:dyDescent="0.3">
      <c r="A286"/>
      <c r="B286"/>
      <c r="C286"/>
      <c r="E286"/>
    </row>
    <row r="287" spans="1:17" ht="16.5" customHeight="1" x14ac:dyDescent="0.3">
      <c r="A287"/>
      <c r="B287"/>
      <c r="C287"/>
    </row>
    <row r="288" spans="1:17" ht="16.5" customHeight="1" x14ac:dyDescent="0.3">
      <c r="A288"/>
      <c r="B288"/>
      <c r="C288"/>
    </row>
    <row r="289" spans="1:3" ht="16.5" customHeight="1" x14ac:dyDescent="0.3">
      <c r="A289"/>
      <c r="B289"/>
      <c r="C289"/>
    </row>
    <row r="290" spans="1:3" ht="16.5" customHeight="1" x14ac:dyDescent="0.25"/>
    <row r="291" spans="1:3" ht="16.5" customHeight="1" x14ac:dyDescent="0.25"/>
    <row r="292" spans="1:3" ht="16.5" customHeight="1" x14ac:dyDescent="0.25"/>
    <row r="293" spans="1:3" ht="16.5" customHeight="1" x14ac:dyDescent="0.25"/>
    <row r="294" spans="1:3" ht="16.5" customHeight="1" x14ac:dyDescent="0.25"/>
    <row r="295" spans="1:3" ht="16.5" customHeight="1" x14ac:dyDescent="0.25"/>
    <row r="296" spans="1:3" ht="16.5" customHeight="1" x14ac:dyDescent="0.25"/>
  </sheetData>
  <mergeCells count="13">
    <mergeCell ref="K265:M265"/>
    <mergeCell ref="A1:C1"/>
    <mergeCell ref="A8:H8"/>
    <mergeCell ref="A18:B18"/>
    <mergeCell ref="L18:T18"/>
    <mergeCell ref="A19:B19"/>
    <mergeCell ref="K30:M30"/>
    <mergeCell ref="C31:G31"/>
    <mergeCell ref="D32:G32"/>
    <mergeCell ref="D33:G33"/>
    <mergeCell ref="C32:C33"/>
    <mergeCell ref="D40:G40"/>
    <mergeCell ref="D41:G41"/>
  </mergeCells>
  <pageMargins left="0.25" right="0.25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AMZ Casia</cp:lastModifiedBy>
  <cp:lastPrinted>2023-05-26T08:46:15Z</cp:lastPrinted>
  <dcterms:created xsi:type="dcterms:W3CDTF">2023-05-22T03:53:02Z</dcterms:created>
  <dcterms:modified xsi:type="dcterms:W3CDTF">2023-05-27T16:47:07Z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2023-05-27T16:47:07Z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a7171908-3abf-4673-a4c5-1e4fc2f8dd5d</vt:lpwstr>
  </property>
  <property fmtid="{D5CDD505-2E9C-101B-9397-08002B2CF9AE}" pid="7" name="MSIP_Label_defa4170-0d19-0005-0004-bc88714345d2_ActionId">
    <vt:lpwstr>145fbf1f-90ae-47d0-9709-c47a08742093</vt:lpwstr>
  </property>
  <property fmtid="{D5CDD505-2E9C-101B-9397-08002B2CF9AE}" pid="8" name="MSIP_Label_defa4170-0d19-0005-0004-bc88714345d2_ContentBits">
    <vt:lpwstr>0</vt:lpwstr>
  </property>
</Properties>
</file>