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080" windowWidth="13695" windowHeight="10575" firstSheet="80" activeTab="81"/>
  </bookViews>
  <sheets>
    <sheet name="Цены на 08.01.2020" sheetId="133" r:id="rId1"/>
    <sheet name="Цены на 13.01.2020" sheetId="134" r:id="rId2"/>
    <sheet name="Цены на 20.01.2020" sheetId="135" r:id="rId3"/>
    <sheet name="Цены на 27.01.2020" sheetId="136" r:id="rId4"/>
    <sheet name="Цены на 03.02.2020" sheetId="137" r:id="rId5"/>
    <sheet name="Цены на 10.02.2020" sheetId="138" r:id="rId6"/>
    <sheet name="Цены на 17.02.2020" sheetId="139" r:id="rId7"/>
    <sheet name="Цены на 24.02.2020" sheetId="140" r:id="rId8"/>
    <sheet name="Цены на 02.03.2020" sheetId="141" r:id="rId9"/>
    <sheet name="Цены на 09.03.2020" sheetId="142" r:id="rId10"/>
    <sheet name="Цены на 10.03.2020" sheetId="143" r:id="rId11"/>
    <sheet name="Цены на 16.03.2020" sheetId="144" r:id="rId12"/>
    <sheet name="Цены на 23.03.2020" sheetId="145" r:id="rId13"/>
    <sheet name="Цены на 30.03.2020" sheetId="146" r:id="rId14"/>
    <sheet name="Цены на 06.04.2020" sheetId="147" r:id="rId15"/>
    <sheet name="Цены на 13.04.2020" sheetId="148" r:id="rId16"/>
    <sheet name="Цены на 20.04.2020" sheetId="149" r:id="rId17"/>
    <sheet name="Цены на 29.04.2020" sheetId="150" r:id="rId18"/>
    <sheet name="Цены на 04.05.2020" sheetId="151" r:id="rId19"/>
    <sheet name="Цены на 11.05.2020" sheetId="152" r:id="rId20"/>
    <sheet name="Цены на 18.05.2020" sheetId="153" r:id="rId21"/>
    <sheet name="Цены на 25.05.2020" sheetId="154" r:id="rId22"/>
    <sheet name="Цены на 01.06.2020" sheetId="155" r:id="rId23"/>
    <sheet name="Цены на 08.06.2020" sheetId="156" r:id="rId24"/>
    <sheet name="Цены на 15.06.2020" sheetId="157" r:id="rId25"/>
    <sheet name="Цены на 22.06.2020" sheetId="158" r:id="rId26"/>
    <sheet name="Цены на 29.06.2020" sheetId="159" r:id="rId27"/>
    <sheet name="Цены на 06.07.2020" sheetId="160" r:id="rId28"/>
    <sheet name="Цены на 13.07.2020" sheetId="161" r:id="rId29"/>
    <sheet name="Цены на 20.07.2020" sheetId="162" r:id="rId30"/>
    <sheet name="Цены на 27.07.2020" sheetId="163" r:id="rId31"/>
    <sheet name="Цены на 03.08.2020" sheetId="164" r:id="rId32"/>
    <sheet name="Цены на 10.08.2020" sheetId="165" r:id="rId33"/>
    <sheet name="Цены на 17.08.2020" sheetId="166" r:id="rId34"/>
    <sheet name="Цены на 24.08.2020" sheetId="167" r:id="rId35"/>
    <sheet name="Цены на 31.08.2020" sheetId="168" r:id="rId36"/>
    <sheet name="Цены на 07.09.2020" sheetId="169" r:id="rId37"/>
    <sheet name="Цены на 14.09.2020" sheetId="170" r:id="rId38"/>
    <sheet name="Цены на 21.09.2020" sheetId="171" r:id="rId39"/>
    <sheet name="Цены на 28.09.2020" sheetId="172" r:id="rId40"/>
    <sheet name="Цены на 05.10.2020" sheetId="173" r:id="rId41"/>
    <sheet name="Цены на 12.10.2020" sheetId="174" r:id="rId42"/>
    <sheet name="Цены на 19.10.2020" sheetId="175" r:id="rId43"/>
    <sheet name="Цены на 26.10.2020" sheetId="176" r:id="rId44"/>
    <sheet name="Цены на 02.11.2020" sheetId="177" r:id="rId45"/>
    <sheet name="Цены на 09.11.2020" sheetId="178" r:id="rId46"/>
    <sheet name="Цены на 16.11.2020" sheetId="179" r:id="rId47"/>
    <sheet name="Цены на 23.11.2020" sheetId="180" r:id="rId48"/>
    <sheet name="Цены на 30.11.2020" sheetId="181" r:id="rId49"/>
    <sheet name="Цены на 07.12.2020" sheetId="182" r:id="rId50"/>
    <sheet name="Цены на 14.12.2020" sheetId="183" r:id="rId51"/>
    <sheet name="Цены на 21.12.2020" sheetId="184" r:id="rId52"/>
    <sheet name="Цены на 28.12.2020" sheetId="185" r:id="rId53"/>
    <sheet name="Цены на 04.01.2021" sheetId="186" r:id="rId54"/>
    <sheet name="Цены на 11.01.2021" sheetId="187" r:id="rId55"/>
    <sheet name="Цены на 18.01.2021" sheetId="188" r:id="rId56"/>
    <sheet name="Цены на 25.01.2021" sheetId="189" r:id="rId57"/>
    <sheet name="Цены на 01.02.2021" sheetId="190" r:id="rId58"/>
    <sheet name="Цены на 08.02.2021" sheetId="191" r:id="rId59"/>
    <sheet name="Цены на 15.02.2021" sheetId="192" r:id="rId60"/>
    <sheet name="Цены на 22.02.2021" sheetId="193" r:id="rId61"/>
    <sheet name="Цены на 01.03.2021" sheetId="194" r:id="rId62"/>
    <sheet name="Цены на 09.03.2021" sheetId="195" r:id="rId63"/>
    <sheet name="Цены на 15.03.2021" sheetId="196" r:id="rId64"/>
    <sheet name="Цены на 22.03.2021" sheetId="197" r:id="rId65"/>
    <sheet name="Цены на 29.03.2021" sheetId="198" r:id="rId66"/>
    <sheet name="Цены на 05.04.2021" sheetId="199" r:id="rId67"/>
    <sheet name="Цены на 12.04.2021" sheetId="200" r:id="rId68"/>
    <sheet name="Цены на 19.04.2021" sheetId="201" r:id="rId69"/>
    <sheet name="Цены на 26.04.2021" sheetId="202" r:id="rId70"/>
    <sheet name="Цены на 03.05.2021" sheetId="203" r:id="rId71"/>
    <sheet name="Цены на 12.05.2021" sheetId="204" r:id="rId72"/>
    <sheet name="Цены на 17.05.2021" sheetId="205" r:id="rId73"/>
    <sheet name="Цены на 24.05.2021" sheetId="206" r:id="rId74"/>
    <sheet name="Цены на 31.05.2021" sheetId="207" r:id="rId75"/>
    <sheet name="Цены на 07.06.2021" sheetId="208" r:id="rId76"/>
    <sheet name="Цены на 14.06.2021" sheetId="209" r:id="rId77"/>
    <sheet name="Цены на 21.06.2021" sheetId="210" r:id="rId78"/>
    <sheet name="Цены на 28.06.2021" sheetId="211" r:id="rId79"/>
    <sheet name="Цены на 05.07.2021" sheetId="212" r:id="rId80"/>
    <sheet name="Цены на 12.07.2021" sheetId="213" r:id="rId81"/>
    <sheet name="Цены на 19.07.2021" sheetId="214" r:id="rId82"/>
    <sheet name="Цены на приграничных АЗС" sheetId="87" r:id="rId83"/>
  </sheets>
  <definedNames>
    <definedName name="Оглавление">GET.WORKBOOK(1)</definedName>
  </definedNames>
  <calcPr calcId="145621"/>
</workbook>
</file>

<file path=xl/calcChain.xml><?xml version="1.0" encoding="utf-8"?>
<calcChain xmlns="http://schemas.openxmlformats.org/spreadsheetml/2006/main">
  <c r="T15" i="214" l="1"/>
  <c r="N15" i="214"/>
  <c r="X15" i="214" s="1"/>
  <c r="K15" i="214"/>
  <c r="H15" i="214"/>
  <c r="V15" i="214" s="1"/>
  <c r="E15" i="214"/>
  <c r="T14" i="214"/>
  <c r="N14" i="214"/>
  <c r="K14" i="214"/>
  <c r="W14" i="214" s="1"/>
  <c r="H14" i="214"/>
  <c r="E14" i="214"/>
  <c r="T13" i="214"/>
  <c r="N13" i="214"/>
  <c r="K13" i="214"/>
  <c r="H13" i="214"/>
  <c r="E13" i="214"/>
  <c r="N12" i="214"/>
  <c r="K12" i="214"/>
  <c r="H12" i="214"/>
  <c r="E12" i="214"/>
  <c r="B12" i="214"/>
  <c r="N10" i="214"/>
  <c r="K10" i="214"/>
  <c r="H10" i="214"/>
  <c r="E10" i="214"/>
  <c r="B10" i="214"/>
  <c r="N9" i="214"/>
  <c r="K9" i="214"/>
  <c r="H9" i="214"/>
  <c r="E9" i="214"/>
  <c r="B9" i="214"/>
  <c r="N8" i="214"/>
  <c r="K8" i="214"/>
  <c r="H8" i="214"/>
  <c r="E8" i="214"/>
  <c r="B8" i="214"/>
  <c r="N7" i="214"/>
  <c r="N11" i="214" s="1"/>
  <c r="K7" i="214"/>
  <c r="H7" i="214"/>
  <c r="E7" i="214"/>
  <c r="B7" i="214"/>
  <c r="N6" i="214"/>
  <c r="K6" i="214"/>
  <c r="W6" i="214" s="1"/>
  <c r="H6" i="214"/>
  <c r="E6" i="214"/>
  <c r="B6" i="214"/>
  <c r="T6" i="214" s="1"/>
  <c r="X3" i="214"/>
  <c r="W3" i="214"/>
  <c r="V3" i="214"/>
  <c r="U3" i="214"/>
  <c r="T3" i="214"/>
  <c r="T15" i="213"/>
  <c r="N15" i="213"/>
  <c r="X15" i="213" s="1"/>
  <c r="K15" i="213"/>
  <c r="W15" i="213" s="1"/>
  <c r="H15" i="213"/>
  <c r="V15" i="213" s="1"/>
  <c r="E15" i="213"/>
  <c r="U15" i="213" s="1"/>
  <c r="T14" i="213"/>
  <c r="N14" i="213"/>
  <c r="X14" i="213" s="1"/>
  <c r="K14" i="213"/>
  <c r="H14" i="213"/>
  <c r="V14" i="213" s="1"/>
  <c r="E14" i="213"/>
  <c r="U14" i="213" s="1"/>
  <c r="T13" i="213"/>
  <c r="N13" i="213"/>
  <c r="X13" i="213" s="1"/>
  <c r="K13" i="213"/>
  <c r="W13" i="213" s="1"/>
  <c r="H13" i="213"/>
  <c r="V13" i="213" s="1"/>
  <c r="E13" i="213"/>
  <c r="U13" i="213" s="1"/>
  <c r="N12" i="213"/>
  <c r="X12" i="213" s="1"/>
  <c r="K12" i="213"/>
  <c r="H12" i="213"/>
  <c r="V12" i="213" s="1"/>
  <c r="E12" i="213"/>
  <c r="B12" i="213"/>
  <c r="T12" i="213" s="1"/>
  <c r="N10" i="213"/>
  <c r="K10" i="213"/>
  <c r="H10" i="213"/>
  <c r="E10" i="213"/>
  <c r="B10" i="213"/>
  <c r="N9" i="213"/>
  <c r="K9" i="213"/>
  <c r="H9" i="213"/>
  <c r="E9" i="213"/>
  <c r="B9" i="213"/>
  <c r="N8" i="213"/>
  <c r="K8" i="213"/>
  <c r="H8" i="213"/>
  <c r="E8" i="213"/>
  <c r="B8" i="213"/>
  <c r="N7" i="213"/>
  <c r="K7" i="213"/>
  <c r="K11" i="213" s="1"/>
  <c r="H7" i="213"/>
  <c r="E7" i="213"/>
  <c r="B7" i="213"/>
  <c r="N6" i="213"/>
  <c r="K6" i="213"/>
  <c r="W6" i="213" s="1"/>
  <c r="H6" i="213"/>
  <c r="E6" i="213"/>
  <c r="F14" i="213" s="1"/>
  <c r="B6" i="213"/>
  <c r="T6" i="213" s="1"/>
  <c r="X3" i="213"/>
  <c r="W3" i="213"/>
  <c r="V3" i="213"/>
  <c r="U3" i="213"/>
  <c r="T3" i="213"/>
  <c r="B11" i="214" l="1"/>
  <c r="T11" i="214" s="1"/>
  <c r="F9" i="214"/>
  <c r="K11" i="214"/>
  <c r="L11" i="214" s="1"/>
  <c r="I15" i="214"/>
  <c r="O15" i="214"/>
  <c r="U6" i="214"/>
  <c r="F7" i="214"/>
  <c r="W7" i="214"/>
  <c r="G8" i="214"/>
  <c r="J8" i="214"/>
  <c r="L8" i="214"/>
  <c r="U8" i="214"/>
  <c r="D9" i="214"/>
  <c r="M9" i="214"/>
  <c r="P9" i="214"/>
  <c r="W9" i="214"/>
  <c r="G10" i="214"/>
  <c r="J10" i="214"/>
  <c r="L10" i="214"/>
  <c r="U10" i="214"/>
  <c r="D12" i="214"/>
  <c r="J12" i="214"/>
  <c r="P12" i="214"/>
  <c r="J13" i="214"/>
  <c r="P13" i="214"/>
  <c r="V13" i="214"/>
  <c r="G14" i="214"/>
  <c r="J14" i="214"/>
  <c r="L14" i="214"/>
  <c r="E11" i="214"/>
  <c r="F11" i="214" s="1"/>
  <c r="H11" i="214"/>
  <c r="J11" i="214" s="1"/>
  <c r="L7" i="214"/>
  <c r="U7" i="214"/>
  <c r="D8" i="214"/>
  <c r="F8" i="214"/>
  <c r="M8" i="214"/>
  <c r="P8" i="214"/>
  <c r="W8" i="214"/>
  <c r="G9" i="214"/>
  <c r="J9" i="214"/>
  <c r="L9" i="214"/>
  <c r="U9" i="214"/>
  <c r="D10" i="214"/>
  <c r="F10" i="214"/>
  <c r="M10" i="214"/>
  <c r="P10" i="214"/>
  <c r="W10" i="214"/>
  <c r="G12" i="214"/>
  <c r="M12" i="214"/>
  <c r="G13" i="214"/>
  <c r="M13" i="214"/>
  <c r="X13" i="214"/>
  <c r="F14" i="214"/>
  <c r="M14" i="214"/>
  <c r="P14" i="214"/>
  <c r="U14" i="214"/>
  <c r="G15" i="214"/>
  <c r="M15" i="214"/>
  <c r="F12" i="214"/>
  <c r="W12" i="214"/>
  <c r="L12" i="214"/>
  <c r="U12" i="214"/>
  <c r="D11" i="214"/>
  <c r="C11" i="214"/>
  <c r="W11" i="214"/>
  <c r="M11" i="214"/>
  <c r="P11" i="214"/>
  <c r="X11" i="214"/>
  <c r="O11" i="214"/>
  <c r="V11" i="214"/>
  <c r="V6" i="214"/>
  <c r="X6" i="214"/>
  <c r="C7" i="214"/>
  <c r="G7" i="214"/>
  <c r="I7" i="214"/>
  <c r="M7" i="214"/>
  <c r="O7" i="214"/>
  <c r="T7" i="214"/>
  <c r="V7" i="214"/>
  <c r="X7" i="214"/>
  <c r="C8" i="214"/>
  <c r="I8" i="214"/>
  <c r="O8" i="214"/>
  <c r="T8" i="214"/>
  <c r="V8" i="214"/>
  <c r="X8" i="214"/>
  <c r="C9" i="214"/>
  <c r="I9" i="214"/>
  <c r="O9" i="214"/>
  <c r="T9" i="214"/>
  <c r="V9" i="214"/>
  <c r="X9" i="214"/>
  <c r="C10" i="214"/>
  <c r="I10" i="214"/>
  <c r="O10" i="214"/>
  <c r="T10" i="214"/>
  <c r="V10" i="214"/>
  <c r="X10" i="214"/>
  <c r="C12" i="214"/>
  <c r="I12" i="214"/>
  <c r="O12" i="214"/>
  <c r="T12" i="214"/>
  <c r="V12" i="214"/>
  <c r="X12" i="214"/>
  <c r="F13" i="214"/>
  <c r="L13" i="214"/>
  <c r="U13" i="214"/>
  <c r="W13" i="214"/>
  <c r="I14" i="214"/>
  <c r="O14" i="214"/>
  <c r="V14" i="214"/>
  <c r="X14" i="214"/>
  <c r="F15" i="214"/>
  <c r="J15" i="214"/>
  <c r="L15" i="214"/>
  <c r="P15" i="214"/>
  <c r="U15" i="214"/>
  <c r="W15" i="214"/>
  <c r="D7" i="214"/>
  <c r="J7" i="214"/>
  <c r="P7" i="214"/>
  <c r="I13" i="214"/>
  <c r="O13" i="214"/>
  <c r="U6" i="213"/>
  <c r="F7" i="213"/>
  <c r="W7" i="213"/>
  <c r="G8" i="213"/>
  <c r="L8" i="213"/>
  <c r="U8" i="213"/>
  <c r="F9" i="213"/>
  <c r="M9" i="213"/>
  <c r="W9" i="213"/>
  <c r="G10" i="213"/>
  <c r="L10" i="213"/>
  <c r="U10" i="213"/>
  <c r="F12" i="213"/>
  <c r="M12" i="213"/>
  <c r="M14" i="213"/>
  <c r="E11" i="213"/>
  <c r="G11" i="213" s="1"/>
  <c r="L7" i="213"/>
  <c r="U7" i="213"/>
  <c r="F8" i="213"/>
  <c r="M8" i="213"/>
  <c r="W8" i="213"/>
  <c r="G9" i="213"/>
  <c r="L9" i="213"/>
  <c r="U9" i="213"/>
  <c r="F10" i="213"/>
  <c r="M10" i="213"/>
  <c r="W10" i="213"/>
  <c r="G12" i="213"/>
  <c r="G14" i="213"/>
  <c r="L14" i="213"/>
  <c r="W14" i="213"/>
  <c r="L12" i="213"/>
  <c r="U12" i="213"/>
  <c r="W12" i="213"/>
  <c r="T7" i="213"/>
  <c r="C7" i="213"/>
  <c r="V7" i="213"/>
  <c r="I7" i="213"/>
  <c r="M11" i="213"/>
  <c r="W11" i="213"/>
  <c r="X7" i="213"/>
  <c r="O7" i="213"/>
  <c r="T8" i="213"/>
  <c r="C8" i="213"/>
  <c r="V8" i="213"/>
  <c r="I8" i="213"/>
  <c r="X8" i="213"/>
  <c r="O8" i="213"/>
  <c r="T9" i="213"/>
  <c r="C9" i="213"/>
  <c r="V9" i="213"/>
  <c r="I9" i="213"/>
  <c r="X9" i="213"/>
  <c r="O9" i="213"/>
  <c r="T10" i="213"/>
  <c r="C10" i="213"/>
  <c r="V10" i="213"/>
  <c r="I10" i="213"/>
  <c r="X10" i="213"/>
  <c r="O10" i="213"/>
  <c r="B11" i="213"/>
  <c r="N11" i="213"/>
  <c r="V6" i="213"/>
  <c r="I15" i="213"/>
  <c r="I13" i="213"/>
  <c r="X6" i="213"/>
  <c r="O15" i="213"/>
  <c r="O13" i="213"/>
  <c r="D7" i="213"/>
  <c r="J7" i="213"/>
  <c r="P7" i="213"/>
  <c r="D8" i="213"/>
  <c r="J8" i="213"/>
  <c r="P8" i="213"/>
  <c r="D9" i="213"/>
  <c r="J9" i="213"/>
  <c r="P9" i="213"/>
  <c r="D10" i="213"/>
  <c r="J10" i="213"/>
  <c r="P10" i="213"/>
  <c r="H11" i="213"/>
  <c r="L11" i="213"/>
  <c r="J13" i="213"/>
  <c r="P13" i="213"/>
  <c r="J15" i="213"/>
  <c r="D12" i="213"/>
  <c r="J12" i="213"/>
  <c r="P12" i="213"/>
  <c r="G13" i="213"/>
  <c r="M13" i="213"/>
  <c r="J14" i="213"/>
  <c r="P14" i="213"/>
  <c r="G15" i="213"/>
  <c r="M15" i="213"/>
  <c r="G7" i="213"/>
  <c r="M7" i="213"/>
  <c r="C12" i="213"/>
  <c r="I12" i="213"/>
  <c r="O12" i="213"/>
  <c r="F13" i="213"/>
  <c r="L13" i="213"/>
  <c r="I14" i="213"/>
  <c r="O14" i="213"/>
  <c r="F15" i="213"/>
  <c r="L15" i="213"/>
  <c r="P15" i="213"/>
  <c r="U11" i="214" l="1"/>
  <c r="G11" i="214"/>
  <c r="I11" i="214"/>
  <c r="U11" i="213"/>
  <c r="F11" i="213"/>
  <c r="V11" i="213"/>
  <c r="I11" i="213"/>
  <c r="J11" i="213"/>
  <c r="X11" i="213"/>
  <c r="O11" i="213"/>
  <c r="P11" i="213"/>
  <c r="T11" i="213"/>
  <c r="C11" i="213"/>
  <c r="D11" i="213"/>
  <c r="T15" i="212" l="1"/>
  <c r="N15" i="212"/>
  <c r="X15" i="212" s="1"/>
  <c r="K15" i="212"/>
  <c r="H15" i="212"/>
  <c r="V15" i="212" s="1"/>
  <c r="E15" i="212"/>
  <c r="T14" i="212"/>
  <c r="N14" i="212"/>
  <c r="K14" i="212"/>
  <c r="W14" i="212" s="1"/>
  <c r="H14" i="212"/>
  <c r="E14" i="212"/>
  <c r="U14" i="212" s="1"/>
  <c r="T13" i="212"/>
  <c r="N13" i="212"/>
  <c r="X13" i="212" s="1"/>
  <c r="K13" i="212"/>
  <c r="W13" i="212" s="1"/>
  <c r="H13" i="212"/>
  <c r="V13" i="212" s="1"/>
  <c r="E13" i="212"/>
  <c r="U13" i="212" s="1"/>
  <c r="N12" i="212"/>
  <c r="K12" i="212"/>
  <c r="W12" i="212" s="1"/>
  <c r="H12" i="212"/>
  <c r="E12" i="212"/>
  <c r="U12" i="212" s="1"/>
  <c r="B12" i="212"/>
  <c r="N10" i="212"/>
  <c r="K10" i="212"/>
  <c r="W10" i="212" s="1"/>
  <c r="H10" i="212"/>
  <c r="E10" i="212"/>
  <c r="B10" i="212"/>
  <c r="N9" i="212"/>
  <c r="K9" i="212"/>
  <c r="H9" i="212"/>
  <c r="E9" i="212"/>
  <c r="B9" i="212"/>
  <c r="N8" i="212"/>
  <c r="K8" i="212"/>
  <c r="H8" i="212"/>
  <c r="E8" i="212"/>
  <c r="B8" i="212"/>
  <c r="N7" i="212"/>
  <c r="N11" i="212" s="1"/>
  <c r="K7" i="212"/>
  <c r="H7" i="212"/>
  <c r="E7" i="212"/>
  <c r="B7" i="212"/>
  <c r="N6" i="212"/>
  <c r="K6" i="212"/>
  <c r="H6" i="212"/>
  <c r="E6" i="212"/>
  <c r="G8" i="212" s="1"/>
  <c r="B6" i="212"/>
  <c r="T6" i="212" s="1"/>
  <c r="X3" i="212"/>
  <c r="W3" i="212"/>
  <c r="V3" i="212"/>
  <c r="U3" i="212"/>
  <c r="T3" i="212"/>
  <c r="T15" i="211"/>
  <c r="N15" i="211"/>
  <c r="X15" i="211" s="1"/>
  <c r="K15" i="211"/>
  <c r="W15" i="211" s="1"/>
  <c r="H15" i="211"/>
  <c r="V15" i="211" s="1"/>
  <c r="E15" i="211"/>
  <c r="U15" i="211" s="1"/>
  <c r="T14" i="211"/>
  <c r="N14" i="211"/>
  <c r="X14" i="211" s="1"/>
  <c r="K14" i="211"/>
  <c r="L14" i="211" s="1"/>
  <c r="H14" i="211"/>
  <c r="V14" i="211" s="1"/>
  <c r="E14" i="211"/>
  <c r="T13" i="211"/>
  <c r="N13" i="211"/>
  <c r="X13" i="211" s="1"/>
  <c r="K13" i="211"/>
  <c r="W13" i="211" s="1"/>
  <c r="H13" i="211"/>
  <c r="V13" i="211" s="1"/>
  <c r="E13" i="211"/>
  <c r="U13" i="211" s="1"/>
  <c r="N12" i="211"/>
  <c r="X12" i="211" s="1"/>
  <c r="K12" i="211"/>
  <c r="H12" i="211"/>
  <c r="V12" i="211" s="1"/>
  <c r="E12" i="211"/>
  <c r="B12" i="211"/>
  <c r="T12" i="211" s="1"/>
  <c r="N10" i="211"/>
  <c r="K10" i="211"/>
  <c r="M10" i="211" s="1"/>
  <c r="H10" i="211"/>
  <c r="E10" i="211"/>
  <c r="B10" i="211"/>
  <c r="N9" i="211"/>
  <c r="K9" i="211"/>
  <c r="H9" i="211"/>
  <c r="E9" i="211"/>
  <c r="B9" i="211"/>
  <c r="N8" i="211"/>
  <c r="K8" i="211"/>
  <c r="H8" i="211"/>
  <c r="E8" i="211"/>
  <c r="B8" i="211"/>
  <c r="N7" i="211"/>
  <c r="K7" i="211"/>
  <c r="L7" i="211" s="1"/>
  <c r="H7" i="211"/>
  <c r="H11" i="211" s="1"/>
  <c r="E7" i="211"/>
  <c r="B7" i="211"/>
  <c r="N6" i="211"/>
  <c r="K6" i="211"/>
  <c r="H6" i="211"/>
  <c r="E6" i="211"/>
  <c r="U6" i="211" s="1"/>
  <c r="B6" i="211"/>
  <c r="T6" i="211" s="1"/>
  <c r="X3" i="211"/>
  <c r="W3" i="211"/>
  <c r="V3" i="211"/>
  <c r="U3" i="211"/>
  <c r="T3" i="211"/>
  <c r="A80" i="87"/>
  <c r="A79" i="87"/>
  <c r="O15" i="212" l="1"/>
  <c r="B11" i="212"/>
  <c r="T11" i="212" s="1"/>
  <c r="I15" i="212"/>
  <c r="V6" i="212"/>
  <c r="I7" i="212"/>
  <c r="T7" i="212"/>
  <c r="X7" i="212"/>
  <c r="C8" i="212"/>
  <c r="J8" i="212"/>
  <c r="O8" i="212"/>
  <c r="V8" i="212"/>
  <c r="D9" i="212"/>
  <c r="I9" i="212"/>
  <c r="P9" i="212"/>
  <c r="T9" i="212"/>
  <c r="X9" i="212"/>
  <c r="C10" i="212"/>
  <c r="J10" i="212"/>
  <c r="O10" i="212"/>
  <c r="V10" i="212"/>
  <c r="D12" i="212"/>
  <c r="J12" i="212"/>
  <c r="J14" i="212"/>
  <c r="O14" i="212"/>
  <c r="M8" i="212"/>
  <c r="X6" i="212"/>
  <c r="C7" i="212"/>
  <c r="H11" i="212"/>
  <c r="V11" i="212" s="1"/>
  <c r="O7" i="212"/>
  <c r="V7" i="212"/>
  <c r="D8" i="212"/>
  <c r="I8" i="212"/>
  <c r="P8" i="212"/>
  <c r="T8" i="212"/>
  <c r="X8" i="212"/>
  <c r="C9" i="212"/>
  <c r="J9" i="212"/>
  <c r="O9" i="212"/>
  <c r="V9" i="212"/>
  <c r="D10" i="212"/>
  <c r="I10" i="212"/>
  <c r="P10" i="212"/>
  <c r="T10" i="212"/>
  <c r="X10" i="212"/>
  <c r="I12" i="212"/>
  <c r="P12" i="212"/>
  <c r="I14" i="212"/>
  <c r="P14" i="212"/>
  <c r="T12" i="212"/>
  <c r="X12" i="212"/>
  <c r="C12" i="212"/>
  <c r="O12" i="212"/>
  <c r="V12" i="212"/>
  <c r="D11" i="212"/>
  <c r="C11" i="212"/>
  <c r="U7" i="212"/>
  <c r="F7" i="212"/>
  <c r="E11" i="212"/>
  <c r="J11" i="212"/>
  <c r="I11" i="212"/>
  <c r="W7" i="212"/>
  <c r="L7" i="212"/>
  <c r="K11" i="212"/>
  <c r="P11" i="212"/>
  <c r="X11" i="212"/>
  <c r="O11" i="212"/>
  <c r="U9" i="212"/>
  <c r="F9" i="212"/>
  <c r="W9" i="212"/>
  <c r="L9" i="212"/>
  <c r="U6" i="212"/>
  <c r="F13" i="212"/>
  <c r="W6" i="212"/>
  <c r="L13" i="212"/>
  <c r="G7" i="212"/>
  <c r="M7" i="212"/>
  <c r="U8" i="212"/>
  <c r="F8" i="212"/>
  <c r="W8" i="212"/>
  <c r="L8" i="212"/>
  <c r="G9" i="212"/>
  <c r="M9" i="212"/>
  <c r="U10" i="212"/>
  <c r="F10" i="212"/>
  <c r="G10" i="212"/>
  <c r="G13" i="212"/>
  <c r="M13" i="212"/>
  <c r="G15" i="212"/>
  <c r="M15" i="212"/>
  <c r="V14" i="212"/>
  <c r="X14" i="212"/>
  <c r="F15" i="212"/>
  <c r="J15" i="212"/>
  <c r="L15" i="212"/>
  <c r="P15" i="212"/>
  <c r="U15" i="212"/>
  <c r="W15" i="212"/>
  <c r="M10" i="212"/>
  <c r="G12" i="212"/>
  <c r="M12" i="212"/>
  <c r="J13" i="212"/>
  <c r="P13" i="212"/>
  <c r="G14" i="212"/>
  <c r="M14" i="212"/>
  <c r="D7" i="212"/>
  <c r="J7" i="212"/>
  <c r="P7" i="212"/>
  <c r="L10" i="212"/>
  <c r="F12" i="212"/>
  <c r="L12" i="212"/>
  <c r="I13" i="212"/>
  <c r="O13" i="212"/>
  <c r="F14" i="212"/>
  <c r="L14" i="212"/>
  <c r="E11" i="211"/>
  <c r="L9" i="211"/>
  <c r="W6" i="211"/>
  <c r="M8" i="211"/>
  <c r="F8" i="211"/>
  <c r="F10" i="211"/>
  <c r="G14" i="211"/>
  <c r="G11" i="211"/>
  <c r="G9" i="211"/>
  <c r="G12" i="211"/>
  <c r="W14" i="211"/>
  <c r="U7" i="211"/>
  <c r="W8" i="211"/>
  <c r="U9" i="211"/>
  <c r="W10" i="211"/>
  <c r="F7" i="211"/>
  <c r="K11" i="211"/>
  <c r="L11" i="211" s="1"/>
  <c r="W7" i="211"/>
  <c r="G8" i="211"/>
  <c r="L8" i="211"/>
  <c r="U8" i="211"/>
  <c r="F9" i="211"/>
  <c r="M9" i="211"/>
  <c r="W9" i="211"/>
  <c r="G10" i="211"/>
  <c r="L10" i="211"/>
  <c r="U10" i="211"/>
  <c r="F12" i="211"/>
  <c r="M12" i="211"/>
  <c r="F14" i="211"/>
  <c r="M14" i="211"/>
  <c r="U14" i="211"/>
  <c r="W12" i="211"/>
  <c r="L12" i="211"/>
  <c r="U12" i="211"/>
  <c r="V6" i="211"/>
  <c r="I15" i="211"/>
  <c r="I13" i="211"/>
  <c r="X6" i="211"/>
  <c r="O15" i="211"/>
  <c r="O13" i="211"/>
  <c r="D7" i="211"/>
  <c r="J7" i="211"/>
  <c r="P7" i="211"/>
  <c r="D8" i="211"/>
  <c r="J8" i="211"/>
  <c r="P8" i="211"/>
  <c r="D9" i="211"/>
  <c r="J9" i="211"/>
  <c r="P9" i="211"/>
  <c r="D10" i="211"/>
  <c r="J10" i="211"/>
  <c r="P10" i="211"/>
  <c r="V11" i="211"/>
  <c r="I11" i="211"/>
  <c r="J13" i="211"/>
  <c r="P13" i="211"/>
  <c r="J15" i="211"/>
  <c r="P15" i="211"/>
  <c r="T7" i="211"/>
  <c r="C7" i="211"/>
  <c r="V7" i="211"/>
  <c r="I7" i="211"/>
  <c r="X7" i="211"/>
  <c r="O7" i="211"/>
  <c r="T8" i="211"/>
  <c r="C8" i="211"/>
  <c r="V8" i="211"/>
  <c r="I8" i="211"/>
  <c r="X8" i="211"/>
  <c r="O8" i="211"/>
  <c r="T9" i="211"/>
  <c r="C9" i="211"/>
  <c r="V9" i="211"/>
  <c r="I9" i="211"/>
  <c r="X9" i="211"/>
  <c r="O9" i="211"/>
  <c r="T10" i="211"/>
  <c r="C10" i="211"/>
  <c r="V10" i="211"/>
  <c r="I10" i="211"/>
  <c r="X10" i="211"/>
  <c r="O10" i="211"/>
  <c r="B11" i="211"/>
  <c r="F11" i="211"/>
  <c r="J11" i="211"/>
  <c r="N11" i="211"/>
  <c r="U11" i="211"/>
  <c r="D12" i="211"/>
  <c r="J12" i="211"/>
  <c r="P12" i="211"/>
  <c r="G13" i="211"/>
  <c r="M13" i="211"/>
  <c r="J14" i="211"/>
  <c r="P14" i="211"/>
  <c r="G15" i="211"/>
  <c r="M15" i="211"/>
  <c r="G7" i="211"/>
  <c r="M7" i="211"/>
  <c r="C12" i="211"/>
  <c r="I12" i="211"/>
  <c r="O12" i="211"/>
  <c r="F13" i="211"/>
  <c r="L13" i="211"/>
  <c r="I14" i="211"/>
  <c r="O14" i="211"/>
  <c r="F15" i="211"/>
  <c r="L15" i="211"/>
  <c r="T15" i="210"/>
  <c r="N15" i="210"/>
  <c r="X15" i="210" s="1"/>
  <c r="K15" i="210"/>
  <c r="H15" i="210"/>
  <c r="V15" i="210" s="1"/>
  <c r="E15" i="210"/>
  <c r="U14" i="210"/>
  <c r="T14" i="210"/>
  <c r="N14" i="210"/>
  <c r="K14" i="210"/>
  <c r="H14" i="210"/>
  <c r="E14" i="210"/>
  <c r="T13" i="210"/>
  <c r="N13" i="210"/>
  <c r="X13" i="210" s="1"/>
  <c r="K13" i="210"/>
  <c r="H13" i="210"/>
  <c r="E13" i="210"/>
  <c r="N12" i="210"/>
  <c r="K12" i="210"/>
  <c r="H12" i="210"/>
  <c r="E12" i="210"/>
  <c r="B12" i="210"/>
  <c r="N10" i="210"/>
  <c r="K10" i="210"/>
  <c r="H10" i="210"/>
  <c r="V10" i="210" s="1"/>
  <c r="E10" i="210"/>
  <c r="B10" i="210"/>
  <c r="N9" i="210"/>
  <c r="X9" i="210" s="1"/>
  <c r="K9" i="210"/>
  <c r="H9" i="210"/>
  <c r="E9" i="210"/>
  <c r="B9" i="210"/>
  <c r="N8" i="210"/>
  <c r="K8" i="210"/>
  <c r="H8" i="210"/>
  <c r="V8" i="210" s="1"/>
  <c r="E8" i="210"/>
  <c r="B8" i="210"/>
  <c r="N7" i="210"/>
  <c r="K7" i="210"/>
  <c r="H7" i="210"/>
  <c r="E7" i="210"/>
  <c r="B7" i="210"/>
  <c r="N6" i="210"/>
  <c r="K6" i="210"/>
  <c r="L14" i="210" s="1"/>
  <c r="H6" i="210"/>
  <c r="E6" i="210"/>
  <c r="F14" i="210" s="1"/>
  <c r="B6" i="210"/>
  <c r="T6" i="210" s="1"/>
  <c r="X3" i="210"/>
  <c r="W3" i="210"/>
  <c r="V3" i="210"/>
  <c r="U3" i="210"/>
  <c r="T3" i="210"/>
  <c r="B80" i="87"/>
  <c r="F80" i="87"/>
  <c r="J80" i="87"/>
  <c r="N80" i="87"/>
  <c r="R80" i="87"/>
  <c r="V80" i="87"/>
  <c r="Z80" i="87"/>
  <c r="AD80" i="87"/>
  <c r="AH80" i="87"/>
  <c r="AL80" i="87"/>
  <c r="AP80" i="87"/>
  <c r="AT80" i="87"/>
  <c r="C80" i="87"/>
  <c r="G80" i="87"/>
  <c r="K80" i="87"/>
  <c r="O80" i="87"/>
  <c r="S80" i="87"/>
  <c r="W80" i="87"/>
  <c r="AA80" i="87"/>
  <c r="AE80" i="87"/>
  <c r="AI80" i="87"/>
  <c r="AM80" i="87"/>
  <c r="AQ80" i="87"/>
  <c r="AU80" i="87"/>
  <c r="D80" i="87"/>
  <c r="H80" i="87"/>
  <c r="L80" i="87"/>
  <c r="P80" i="87"/>
  <c r="T80" i="87"/>
  <c r="X80" i="87"/>
  <c r="AB80" i="87"/>
  <c r="AF80" i="87"/>
  <c r="AJ80" i="87"/>
  <c r="AN80" i="87"/>
  <c r="AR80" i="87"/>
  <c r="AV80" i="87"/>
  <c r="E80" i="87"/>
  <c r="I80" i="87"/>
  <c r="M80" i="87"/>
  <c r="Q80" i="87"/>
  <c r="U80" i="87"/>
  <c r="Y80" i="87"/>
  <c r="AC80" i="87"/>
  <c r="AG80" i="87"/>
  <c r="AK80" i="87"/>
  <c r="AO80" i="87"/>
  <c r="AS80" i="87"/>
  <c r="C79" i="87"/>
  <c r="G79" i="87"/>
  <c r="K79" i="87"/>
  <c r="O79" i="87"/>
  <c r="S79" i="87"/>
  <c r="W79" i="87"/>
  <c r="AA79" i="87"/>
  <c r="AE79" i="87"/>
  <c r="AI79" i="87"/>
  <c r="AM79" i="87"/>
  <c r="AQ79" i="87"/>
  <c r="AU79" i="87"/>
  <c r="D79" i="87"/>
  <c r="H79" i="87"/>
  <c r="L79" i="87"/>
  <c r="P79" i="87"/>
  <c r="T79" i="87"/>
  <c r="X79" i="87"/>
  <c r="AB79" i="87"/>
  <c r="AF79" i="87"/>
  <c r="AJ79" i="87"/>
  <c r="AN79" i="87"/>
  <c r="AR79" i="87"/>
  <c r="AV79" i="87"/>
  <c r="E79" i="87"/>
  <c r="I79" i="87"/>
  <c r="M79" i="87"/>
  <c r="Q79" i="87"/>
  <c r="U79" i="87"/>
  <c r="Y79" i="87"/>
  <c r="AC79" i="87"/>
  <c r="AG79" i="87"/>
  <c r="AK79" i="87"/>
  <c r="AO79" i="87"/>
  <c r="AS79" i="87"/>
  <c r="B79" i="87"/>
  <c r="F79" i="87"/>
  <c r="J79" i="87"/>
  <c r="N79" i="87"/>
  <c r="R79" i="87"/>
  <c r="V79" i="87"/>
  <c r="Z79" i="87"/>
  <c r="AD79" i="87"/>
  <c r="AH79" i="87"/>
  <c r="AL79" i="87"/>
  <c r="AP79" i="87"/>
  <c r="AT79" i="87"/>
  <c r="A78" i="87"/>
  <c r="W11" i="212" l="1"/>
  <c r="L11" i="212"/>
  <c r="M11" i="212"/>
  <c r="U11" i="212"/>
  <c r="F11" i="212"/>
  <c r="G11" i="212"/>
  <c r="W11" i="211"/>
  <c r="M11" i="211"/>
  <c r="X11" i="211"/>
  <c r="O11" i="211"/>
  <c r="P11" i="211"/>
  <c r="T11" i="211"/>
  <c r="C11" i="211"/>
  <c r="D11" i="211"/>
  <c r="B11" i="210"/>
  <c r="D11" i="210" s="1"/>
  <c r="H11" i="210"/>
  <c r="V11" i="210" s="1"/>
  <c r="N11" i="210"/>
  <c r="X11" i="210" s="1"/>
  <c r="L8" i="210"/>
  <c r="L10" i="210"/>
  <c r="I15" i="210"/>
  <c r="O15" i="210"/>
  <c r="E11" i="210"/>
  <c r="U11" i="210" s="1"/>
  <c r="K11" i="210"/>
  <c r="L11" i="210" s="1"/>
  <c r="F9" i="210"/>
  <c r="F12" i="210"/>
  <c r="W7" i="210"/>
  <c r="G8" i="210"/>
  <c r="U8" i="210"/>
  <c r="D9" i="210"/>
  <c r="M9" i="210"/>
  <c r="W9" i="210"/>
  <c r="G10" i="210"/>
  <c r="U10" i="210"/>
  <c r="D12" i="210"/>
  <c r="M12" i="210"/>
  <c r="P12" i="210"/>
  <c r="W12" i="210"/>
  <c r="J13" i="210"/>
  <c r="P13" i="210"/>
  <c r="V13" i="210"/>
  <c r="G14" i="210"/>
  <c r="M14" i="210"/>
  <c r="W14" i="210"/>
  <c r="U6" i="210"/>
  <c r="F7" i="210"/>
  <c r="W6" i="210"/>
  <c r="L7" i="210"/>
  <c r="U7" i="210"/>
  <c r="D8" i="210"/>
  <c r="F8" i="210"/>
  <c r="M8" i="210"/>
  <c r="P8" i="210"/>
  <c r="W8" i="210"/>
  <c r="G9" i="210"/>
  <c r="J9" i="210"/>
  <c r="L9" i="210"/>
  <c r="U9" i="210"/>
  <c r="D10" i="210"/>
  <c r="F10" i="210"/>
  <c r="M10" i="210"/>
  <c r="P10" i="210"/>
  <c r="W10" i="210"/>
  <c r="G12" i="210"/>
  <c r="J12" i="210"/>
  <c r="L12" i="210"/>
  <c r="U12" i="210"/>
  <c r="G13" i="210"/>
  <c r="M13" i="210"/>
  <c r="J14" i="210"/>
  <c r="P14" i="210"/>
  <c r="G15" i="210"/>
  <c r="M15" i="210"/>
  <c r="W11" i="210"/>
  <c r="P11" i="210"/>
  <c r="O11" i="210"/>
  <c r="J11" i="210"/>
  <c r="D7" i="210"/>
  <c r="J7" i="210"/>
  <c r="J8" i="210"/>
  <c r="P9" i="210"/>
  <c r="J10" i="210"/>
  <c r="V6" i="210"/>
  <c r="X6" i="210"/>
  <c r="C7" i="210"/>
  <c r="G7" i="210"/>
  <c r="I7" i="210"/>
  <c r="M7" i="210"/>
  <c r="O7" i="210"/>
  <c r="T7" i="210"/>
  <c r="V7" i="210"/>
  <c r="X7" i="210"/>
  <c r="C8" i="210"/>
  <c r="I8" i="210"/>
  <c r="O8" i="210"/>
  <c r="T8" i="210"/>
  <c r="X8" i="210"/>
  <c r="C9" i="210"/>
  <c r="I9" i="210"/>
  <c r="O9" i="210"/>
  <c r="T9" i="210"/>
  <c r="V9" i="210"/>
  <c r="C10" i="210"/>
  <c r="I10" i="210"/>
  <c r="O10" i="210"/>
  <c r="T10" i="210"/>
  <c r="X10" i="210"/>
  <c r="C12" i="210"/>
  <c r="I12" i="210"/>
  <c r="O12" i="210"/>
  <c r="T12" i="210"/>
  <c r="V12" i="210"/>
  <c r="X12" i="210"/>
  <c r="F13" i="210"/>
  <c r="L13" i="210"/>
  <c r="U13" i="210"/>
  <c r="W13" i="210"/>
  <c r="I14" i="210"/>
  <c r="O14" i="210"/>
  <c r="V14" i="210"/>
  <c r="X14" i="210"/>
  <c r="F15" i="210"/>
  <c r="J15" i="210"/>
  <c r="L15" i="210"/>
  <c r="P15" i="210"/>
  <c r="U15" i="210"/>
  <c r="W15" i="210"/>
  <c r="P7" i="210"/>
  <c r="I13" i="210"/>
  <c r="O13" i="210"/>
  <c r="T15" i="209"/>
  <c r="N15" i="209"/>
  <c r="K15" i="209"/>
  <c r="H15" i="209"/>
  <c r="E15" i="209"/>
  <c r="T14" i="209"/>
  <c r="N14" i="209"/>
  <c r="K14" i="209"/>
  <c r="H14" i="209"/>
  <c r="E14" i="209"/>
  <c r="T13" i="209"/>
  <c r="N13" i="209"/>
  <c r="K13" i="209"/>
  <c r="H13" i="209"/>
  <c r="E13" i="209"/>
  <c r="N12" i="209"/>
  <c r="K12" i="209"/>
  <c r="H12" i="209"/>
  <c r="E12" i="209"/>
  <c r="B12" i="209"/>
  <c r="N10" i="209"/>
  <c r="K10" i="209"/>
  <c r="H10" i="209"/>
  <c r="E10" i="209"/>
  <c r="B10" i="209"/>
  <c r="N9" i="209"/>
  <c r="K9" i="209"/>
  <c r="H9" i="209"/>
  <c r="E9" i="209"/>
  <c r="B9" i="209"/>
  <c r="N8" i="209"/>
  <c r="K8" i="209"/>
  <c r="H8" i="209"/>
  <c r="E8" i="209"/>
  <c r="B8" i="209"/>
  <c r="N7" i="209"/>
  <c r="N11" i="209" s="1"/>
  <c r="K7" i="209"/>
  <c r="H7" i="209"/>
  <c r="H11" i="209" s="1"/>
  <c r="E7" i="209"/>
  <c r="B7" i="209"/>
  <c r="B11" i="209" s="1"/>
  <c r="N6" i="209"/>
  <c r="O12" i="209" s="1"/>
  <c r="K6" i="209"/>
  <c r="H6" i="209"/>
  <c r="I14" i="209" s="1"/>
  <c r="E6" i="209"/>
  <c r="B6" i="209"/>
  <c r="C10" i="209" s="1"/>
  <c r="X3" i="209"/>
  <c r="W3" i="209"/>
  <c r="V3" i="209"/>
  <c r="U3" i="209"/>
  <c r="T3" i="209"/>
  <c r="A77" i="87"/>
  <c r="B78" i="87"/>
  <c r="J78" i="87"/>
  <c r="R78" i="87"/>
  <c r="Z78" i="87"/>
  <c r="AH78" i="87"/>
  <c r="AP78" i="87"/>
  <c r="C78" i="87"/>
  <c r="K78" i="87"/>
  <c r="S78" i="87"/>
  <c r="AA78" i="87"/>
  <c r="AI78" i="87"/>
  <c r="AQ78" i="87"/>
  <c r="D78" i="87"/>
  <c r="L78" i="87"/>
  <c r="T78" i="87"/>
  <c r="AB78" i="87"/>
  <c r="AJ78" i="87"/>
  <c r="AR78" i="87"/>
  <c r="E78" i="87"/>
  <c r="M78" i="87"/>
  <c r="U78" i="87"/>
  <c r="AC78" i="87"/>
  <c r="AK78" i="87"/>
  <c r="AS78" i="87"/>
  <c r="F78" i="87"/>
  <c r="N78" i="87"/>
  <c r="V78" i="87"/>
  <c r="AD78" i="87"/>
  <c r="AL78" i="87"/>
  <c r="AT78" i="87"/>
  <c r="G78" i="87"/>
  <c r="O78" i="87"/>
  <c r="W78" i="87"/>
  <c r="AE78" i="87"/>
  <c r="AM78" i="87"/>
  <c r="AU78" i="87"/>
  <c r="H78" i="87"/>
  <c r="P78" i="87"/>
  <c r="X78" i="87"/>
  <c r="AF78" i="87"/>
  <c r="AN78" i="87"/>
  <c r="AV78" i="87"/>
  <c r="I78" i="87"/>
  <c r="Q78" i="87"/>
  <c r="Y78" i="87"/>
  <c r="AG78" i="87"/>
  <c r="AO78" i="87"/>
  <c r="I11" i="210" l="1"/>
  <c r="T11" i="210"/>
  <c r="M11" i="210"/>
  <c r="G11" i="210"/>
  <c r="C11" i="210"/>
  <c r="F11" i="210"/>
  <c r="C7" i="209"/>
  <c r="J11" i="209"/>
  <c r="O7" i="209"/>
  <c r="C8" i="209"/>
  <c r="J8" i="209"/>
  <c r="O8" i="209"/>
  <c r="C9" i="209"/>
  <c r="J9" i="209"/>
  <c r="O9" i="209"/>
  <c r="J10" i="209"/>
  <c r="O10" i="209"/>
  <c r="D12" i="209"/>
  <c r="P14" i="209"/>
  <c r="D11" i="209"/>
  <c r="I7" i="209"/>
  <c r="P11" i="209"/>
  <c r="D8" i="209"/>
  <c r="I8" i="209"/>
  <c r="P8" i="209"/>
  <c r="D9" i="209"/>
  <c r="I9" i="209"/>
  <c r="P9" i="209"/>
  <c r="D10" i="209"/>
  <c r="I10" i="209"/>
  <c r="P10" i="209"/>
  <c r="I11" i="209"/>
  <c r="C12" i="209"/>
  <c r="J12" i="209"/>
  <c r="P12" i="209"/>
  <c r="J14" i="209"/>
  <c r="O14" i="209"/>
  <c r="I12" i="209"/>
  <c r="F15" i="209"/>
  <c r="F13" i="209"/>
  <c r="L15" i="209"/>
  <c r="L13" i="209"/>
  <c r="G7" i="209"/>
  <c r="M7" i="209"/>
  <c r="F8" i="209"/>
  <c r="L8" i="209"/>
  <c r="G9" i="209"/>
  <c r="M9" i="209"/>
  <c r="F10" i="209"/>
  <c r="L10" i="209"/>
  <c r="E11" i="209"/>
  <c r="F7" i="209"/>
  <c r="L7" i="209"/>
  <c r="G8" i="209"/>
  <c r="M8" i="209"/>
  <c r="F9" i="209"/>
  <c r="L9" i="209"/>
  <c r="G10" i="209"/>
  <c r="M10" i="209"/>
  <c r="C11" i="209"/>
  <c r="K11" i="209"/>
  <c r="O11" i="209"/>
  <c r="F12" i="209"/>
  <c r="G12" i="209"/>
  <c r="G13" i="209"/>
  <c r="M13" i="209"/>
  <c r="G15" i="209"/>
  <c r="M15" i="209"/>
  <c r="M12" i="209"/>
  <c r="J13" i="209"/>
  <c r="P13" i="209"/>
  <c r="G14" i="209"/>
  <c r="M14" i="209"/>
  <c r="J15" i="209"/>
  <c r="P15" i="209"/>
  <c r="D7" i="209"/>
  <c r="J7" i="209"/>
  <c r="P7" i="209"/>
  <c r="L12" i="209"/>
  <c r="I13" i="209"/>
  <c r="O13" i="209"/>
  <c r="F14" i="209"/>
  <c r="L14" i="209"/>
  <c r="I15" i="209"/>
  <c r="O15" i="209"/>
  <c r="O77" i="87"/>
  <c r="AE77" i="87"/>
  <c r="AU77" i="87"/>
  <c r="P77" i="87"/>
  <c r="AF77" i="87"/>
  <c r="AV77" i="87"/>
  <c r="Q77" i="87"/>
  <c r="AG77" i="87"/>
  <c r="B77" i="87"/>
  <c r="R77" i="87"/>
  <c r="AH77" i="87"/>
  <c r="K77" i="87"/>
  <c r="AA77" i="87"/>
  <c r="AQ77" i="87"/>
  <c r="L77" i="87"/>
  <c r="AB77" i="87"/>
  <c r="AR77" i="87"/>
  <c r="M77" i="87"/>
  <c r="AC77" i="87"/>
  <c r="AS77" i="87"/>
  <c r="N77" i="87"/>
  <c r="AD77" i="87"/>
  <c r="AT77" i="87"/>
  <c r="G77" i="87"/>
  <c r="W77" i="87"/>
  <c r="AM77" i="87"/>
  <c r="H77" i="87"/>
  <c r="X77" i="87"/>
  <c r="AN77" i="87"/>
  <c r="I77" i="87"/>
  <c r="Y77" i="87"/>
  <c r="AO77" i="87"/>
  <c r="J77" i="87"/>
  <c r="Z77" i="87"/>
  <c r="AP77" i="87"/>
  <c r="S77" i="87"/>
  <c r="AI77" i="87"/>
  <c r="D77" i="87"/>
  <c r="T77" i="87"/>
  <c r="AJ77" i="87"/>
  <c r="E77" i="87"/>
  <c r="U77" i="87"/>
  <c r="AK77" i="87"/>
  <c r="F77" i="87"/>
  <c r="V77" i="87"/>
  <c r="AL77" i="87"/>
  <c r="C77" i="87"/>
  <c r="L11" i="209" l="1"/>
  <c r="M11" i="209"/>
  <c r="F11" i="209"/>
  <c r="G11" i="209"/>
  <c r="T15" i="208" l="1"/>
  <c r="N15" i="208"/>
  <c r="K15" i="208"/>
  <c r="H15" i="208"/>
  <c r="E15" i="208"/>
  <c r="T14" i="208"/>
  <c r="N14" i="208"/>
  <c r="K14" i="208"/>
  <c r="H14" i="208"/>
  <c r="E14" i="208"/>
  <c r="T13" i="208"/>
  <c r="N13" i="208"/>
  <c r="K13" i="208"/>
  <c r="H13" i="208"/>
  <c r="E13" i="208"/>
  <c r="N12" i="208"/>
  <c r="K12" i="208"/>
  <c r="H12" i="208"/>
  <c r="E12" i="208"/>
  <c r="B12" i="208"/>
  <c r="N10" i="208"/>
  <c r="K10" i="208"/>
  <c r="H10" i="208"/>
  <c r="E10" i="208"/>
  <c r="B10" i="208"/>
  <c r="N9" i="208"/>
  <c r="K9" i="208"/>
  <c r="H9" i="208"/>
  <c r="E9" i="208"/>
  <c r="B9" i="208"/>
  <c r="N8" i="208"/>
  <c r="K8" i="208"/>
  <c r="H8" i="208"/>
  <c r="E8" i="208"/>
  <c r="B8" i="208"/>
  <c r="N7" i="208"/>
  <c r="N11" i="208" s="1"/>
  <c r="K7" i="208"/>
  <c r="K11" i="208" s="1"/>
  <c r="H7" i="208"/>
  <c r="H11" i="208" s="1"/>
  <c r="E7" i="208"/>
  <c r="E11" i="208" s="1"/>
  <c r="B7" i="208"/>
  <c r="N6" i="208"/>
  <c r="O15" i="208" s="1"/>
  <c r="K6" i="208"/>
  <c r="H6" i="208"/>
  <c r="E6" i="208"/>
  <c r="B6" i="208"/>
  <c r="X3" i="208"/>
  <c r="W3" i="208"/>
  <c r="V3" i="208"/>
  <c r="U3" i="208"/>
  <c r="T3" i="208"/>
  <c r="T15" i="207"/>
  <c r="N15" i="207"/>
  <c r="K15" i="207"/>
  <c r="H15" i="207"/>
  <c r="E15" i="207"/>
  <c r="T14" i="207"/>
  <c r="N14" i="207"/>
  <c r="K14" i="207"/>
  <c r="H14" i="207"/>
  <c r="E14" i="207"/>
  <c r="T13" i="207"/>
  <c r="N13" i="207"/>
  <c r="K13" i="207"/>
  <c r="H13" i="207"/>
  <c r="E13" i="207"/>
  <c r="N12" i="207"/>
  <c r="K12" i="207"/>
  <c r="H12" i="207"/>
  <c r="E12" i="207"/>
  <c r="B12" i="207"/>
  <c r="N10" i="207"/>
  <c r="K10" i="207"/>
  <c r="H10" i="207"/>
  <c r="E10" i="207"/>
  <c r="B10" i="207"/>
  <c r="N9" i="207"/>
  <c r="K9" i="207"/>
  <c r="H9" i="207"/>
  <c r="E9" i="207"/>
  <c r="B9" i="207"/>
  <c r="N8" i="207"/>
  <c r="K8" i="207"/>
  <c r="H8" i="207"/>
  <c r="E8" i="207"/>
  <c r="B8" i="207"/>
  <c r="N7" i="207"/>
  <c r="K7" i="207"/>
  <c r="H7" i="207"/>
  <c r="E7" i="207"/>
  <c r="B7" i="207"/>
  <c r="N6" i="207"/>
  <c r="K6" i="207"/>
  <c r="H6" i="207"/>
  <c r="E6" i="207"/>
  <c r="F14" i="207" s="1"/>
  <c r="B6" i="207"/>
  <c r="X3" i="207"/>
  <c r="W3" i="207"/>
  <c r="V3" i="207"/>
  <c r="U3" i="207"/>
  <c r="T3" i="207"/>
  <c r="A75" i="87"/>
  <c r="A5" i="87"/>
  <c r="A9" i="87"/>
  <c r="A13" i="87"/>
  <c r="A18" i="87"/>
  <c r="A22" i="87"/>
  <c r="A25" i="87"/>
  <c r="A29" i="87"/>
  <c r="A33" i="87"/>
  <c r="A38" i="87"/>
  <c r="A42" i="87"/>
  <c r="A46" i="87"/>
  <c r="A50" i="87"/>
  <c r="A53" i="87"/>
  <c r="A57" i="87"/>
  <c r="A61" i="87"/>
  <c r="A65" i="87"/>
  <c r="A69" i="87"/>
  <c r="A73" i="87"/>
  <c r="A2" i="87"/>
  <c r="A6" i="87"/>
  <c r="A10" i="87"/>
  <c r="A14" i="87"/>
  <c r="A19" i="87"/>
  <c r="A16" i="87"/>
  <c r="A26" i="87"/>
  <c r="A30" i="87"/>
  <c r="A34" i="87"/>
  <c r="A39" i="87"/>
  <c r="A43" i="87"/>
  <c r="A47" i="87"/>
  <c r="A51" i="87"/>
  <c r="A54" i="87"/>
  <c r="A58" i="87"/>
  <c r="A62" i="87"/>
  <c r="A66" i="87"/>
  <c r="A70" i="87"/>
  <c r="A74" i="87"/>
  <c r="A3" i="87"/>
  <c r="A7" i="87"/>
  <c r="A11" i="87"/>
  <c r="A15" i="87"/>
  <c r="A20" i="87"/>
  <c r="A23" i="87"/>
  <c r="A27" i="87"/>
  <c r="A31" i="87"/>
  <c r="A35" i="87"/>
  <c r="A40" i="87"/>
  <c r="A44" i="87"/>
  <c r="A48" i="87"/>
  <c r="A37" i="87"/>
  <c r="A55" i="87"/>
  <c r="A59" i="87"/>
  <c r="A63" i="87"/>
  <c r="A67" i="87"/>
  <c r="A71" i="87"/>
  <c r="A76" i="87"/>
  <c r="A4" i="87"/>
  <c r="A8" i="87"/>
  <c r="A12" i="87"/>
  <c r="A17" i="87"/>
  <c r="A21" i="87"/>
  <c r="A24" i="87"/>
  <c r="A28" i="87"/>
  <c r="A32" i="87"/>
  <c r="A36" i="87"/>
  <c r="A41" i="87"/>
  <c r="A45" i="87"/>
  <c r="A49" i="87"/>
  <c r="A52" i="87"/>
  <c r="A56" i="87"/>
  <c r="A60" i="87"/>
  <c r="A64" i="87"/>
  <c r="A68" i="87"/>
  <c r="A72" i="87"/>
  <c r="K11" i="207" l="1"/>
  <c r="B11" i="208"/>
  <c r="F9" i="208"/>
  <c r="I15" i="208"/>
  <c r="F7" i="208"/>
  <c r="G8" i="208"/>
  <c r="J8" i="208"/>
  <c r="L8" i="208"/>
  <c r="D9" i="208"/>
  <c r="M9" i="208"/>
  <c r="P9" i="208"/>
  <c r="G10" i="208"/>
  <c r="J10" i="208"/>
  <c r="L10" i="208"/>
  <c r="D12" i="208"/>
  <c r="J12" i="208"/>
  <c r="P12" i="208"/>
  <c r="J13" i="208"/>
  <c r="P13" i="208"/>
  <c r="G14" i="208"/>
  <c r="J14" i="208"/>
  <c r="L14" i="208"/>
  <c r="L7" i="208"/>
  <c r="D8" i="208"/>
  <c r="F8" i="208"/>
  <c r="M8" i="208"/>
  <c r="P8" i="208"/>
  <c r="G9" i="208"/>
  <c r="J9" i="208"/>
  <c r="L9" i="208"/>
  <c r="D10" i="208"/>
  <c r="F10" i="208"/>
  <c r="M10" i="208"/>
  <c r="P10" i="208"/>
  <c r="G12" i="208"/>
  <c r="M12" i="208"/>
  <c r="G13" i="208"/>
  <c r="M13" i="208"/>
  <c r="F14" i="208"/>
  <c r="M14" i="208"/>
  <c r="P14" i="208"/>
  <c r="G15" i="208"/>
  <c r="M15" i="208"/>
  <c r="F12" i="208"/>
  <c r="L12" i="208"/>
  <c r="D11" i="208"/>
  <c r="C11" i="208"/>
  <c r="L11" i="208"/>
  <c r="M11" i="208"/>
  <c r="P11" i="208"/>
  <c r="O11" i="208"/>
  <c r="F11" i="208"/>
  <c r="G11" i="208"/>
  <c r="J11" i="208"/>
  <c r="I11" i="208"/>
  <c r="C7" i="208"/>
  <c r="G7" i="208"/>
  <c r="I7" i="208"/>
  <c r="M7" i="208"/>
  <c r="O7" i="208"/>
  <c r="C8" i="208"/>
  <c r="I8" i="208"/>
  <c r="O8" i="208"/>
  <c r="C9" i="208"/>
  <c r="I9" i="208"/>
  <c r="O9" i="208"/>
  <c r="C10" i="208"/>
  <c r="I10" i="208"/>
  <c r="O10" i="208"/>
  <c r="C12" i="208"/>
  <c r="I12" i="208"/>
  <c r="O12" i="208"/>
  <c r="F13" i="208"/>
  <c r="L13" i="208"/>
  <c r="I14" i="208"/>
  <c r="O14" i="208"/>
  <c r="F15" i="208"/>
  <c r="J15" i="208"/>
  <c r="L15" i="208"/>
  <c r="P15" i="208"/>
  <c r="D7" i="208"/>
  <c r="J7" i="208"/>
  <c r="P7" i="208"/>
  <c r="I13" i="208"/>
  <c r="O13" i="208"/>
  <c r="F7" i="207"/>
  <c r="G8" i="207"/>
  <c r="L8" i="207"/>
  <c r="F9" i="207"/>
  <c r="M9" i="207"/>
  <c r="G10" i="207"/>
  <c r="L10" i="207"/>
  <c r="F12" i="207"/>
  <c r="M12" i="207"/>
  <c r="M14" i="207"/>
  <c r="E11" i="207"/>
  <c r="G11" i="207" s="1"/>
  <c r="L7" i="207"/>
  <c r="F8" i="207"/>
  <c r="M8" i="207"/>
  <c r="G9" i="207"/>
  <c r="L9" i="207"/>
  <c r="F10" i="207"/>
  <c r="M10" i="207"/>
  <c r="G12" i="207"/>
  <c r="G14" i="207"/>
  <c r="L14" i="207"/>
  <c r="L12" i="207"/>
  <c r="C7" i="207"/>
  <c r="I7" i="207"/>
  <c r="M11" i="207"/>
  <c r="O7" i="207"/>
  <c r="C8" i="207"/>
  <c r="I8" i="207"/>
  <c r="O8" i="207"/>
  <c r="C9" i="207"/>
  <c r="I9" i="207"/>
  <c r="O9" i="207"/>
  <c r="C10" i="207"/>
  <c r="I10" i="207"/>
  <c r="O10" i="207"/>
  <c r="B11" i="207"/>
  <c r="F11" i="207"/>
  <c r="N11" i="207"/>
  <c r="I15" i="207"/>
  <c r="I13" i="207"/>
  <c r="O15" i="207"/>
  <c r="O13" i="207"/>
  <c r="D7" i="207"/>
  <c r="J7" i="207"/>
  <c r="P7" i="207"/>
  <c r="D8" i="207"/>
  <c r="J8" i="207"/>
  <c r="P8" i="207"/>
  <c r="D9" i="207"/>
  <c r="J9" i="207"/>
  <c r="P9" i="207"/>
  <c r="D10" i="207"/>
  <c r="J10" i="207"/>
  <c r="P10" i="207"/>
  <c r="H11" i="207"/>
  <c r="L11" i="207"/>
  <c r="J13" i="207"/>
  <c r="P13" i="207"/>
  <c r="J15" i="207"/>
  <c r="D12" i="207"/>
  <c r="J12" i="207"/>
  <c r="P12" i="207"/>
  <c r="G13" i="207"/>
  <c r="M13" i="207"/>
  <c r="J14" i="207"/>
  <c r="P14" i="207"/>
  <c r="G15" i="207"/>
  <c r="M15" i="207"/>
  <c r="G7" i="207"/>
  <c r="M7" i="207"/>
  <c r="C12" i="207"/>
  <c r="I12" i="207"/>
  <c r="O12" i="207"/>
  <c r="F13" i="207"/>
  <c r="L13" i="207"/>
  <c r="I14" i="207"/>
  <c r="O14" i="207"/>
  <c r="F15" i="207"/>
  <c r="L15" i="207"/>
  <c r="P15" i="207"/>
  <c r="T15" i="206"/>
  <c r="N15" i="206"/>
  <c r="K15" i="206"/>
  <c r="H15" i="206"/>
  <c r="E15" i="206"/>
  <c r="T14" i="206"/>
  <c r="N14" i="206"/>
  <c r="K14" i="206"/>
  <c r="H14" i="206"/>
  <c r="E14" i="206"/>
  <c r="T13" i="206"/>
  <c r="N13" i="206"/>
  <c r="K13" i="206"/>
  <c r="H13" i="206"/>
  <c r="E13" i="206"/>
  <c r="N12" i="206"/>
  <c r="K12" i="206"/>
  <c r="H12" i="206"/>
  <c r="E12" i="206"/>
  <c r="B12" i="206"/>
  <c r="N10" i="206"/>
  <c r="K10" i="206"/>
  <c r="H10" i="206"/>
  <c r="E10" i="206"/>
  <c r="B10" i="206"/>
  <c r="N9" i="206"/>
  <c r="K9" i="206"/>
  <c r="H9" i="206"/>
  <c r="E9" i="206"/>
  <c r="B9" i="206"/>
  <c r="N8" i="206"/>
  <c r="K8" i="206"/>
  <c r="H8" i="206"/>
  <c r="E8" i="206"/>
  <c r="B8" i="206"/>
  <c r="N7" i="206"/>
  <c r="K7" i="206"/>
  <c r="H7" i="206"/>
  <c r="H11" i="206" s="1"/>
  <c r="E7" i="206"/>
  <c r="B7" i="206"/>
  <c r="N6" i="206"/>
  <c r="K6" i="206"/>
  <c r="H6" i="206"/>
  <c r="E6" i="206"/>
  <c r="F14" i="206" s="1"/>
  <c r="B6" i="206"/>
  <c r="X3" i="206"/>
  <c r="W3" i="206"/>
  <c r="V3" i="206"/>
  <c r="U3" i="206"/>
  <c r="T3" i="206"/>
  <c r="K75" i="87"/>
  <c r="AA75" i="87"/>
  <c r="AQ75" i="87"/>
  <c r="L75" i="87"/>
  <c r="AB75" i="87"/>
  <c r="AR75" i="87"/>
  <c r="M75" i="87"/>
  <c r="AC75" i="87"/>
  <c r="AS75" i="87"/>
  <c r="N75" i="87"/>
  <c r="AD75" i="87"/>
  <c r="AT75" i="87"/>
  <c r="O74" i="87"/>
  <c r="AE74" i="87"/>
  <c r="AU74" i="87"/>
  <c r="P74" i="87"/>
  <c r="AF74" i="87"/>
  <c r="AV74" i="87"/>
  <c r="Q73" i="87"/>
  <c r="AG73" i="87"/>
  <c r="B73" i="87"/>
  <c r="R73" i="87"/>
  <c r="AH73" i="87"/>
  <c r="C72" i="87"/>
  <c r="S72" i="87"/>
  <c r="AI72" i="87"/>
  <c r="D72" i="87"/>
  <c r="T72" i="87"/>
  <c r="AJ72" i="87"/>
  <c r="E71" i="87"/>
  <c r="U71" i="87"/>
  <c r="AK71" i="87"/>
  <c r="F71" i="87"/>
  <c r="V71" i="87"/>
  <c r="AL71" i="87"/>
  <c r="G70" i="87"/>
  <c r="W70" i="87"/>
  <c r="AM70" i="87"/>
  <c r="H70" i="87"/>
  <c r="X70" i="87"/>
  <c r="AN70" i="87"/>
  <c r="I69" i="87"/>
  <c r="Y69" i="87"/>
  <c r="AO69" i="87"/>
  <c r="J69" i="87"/>
  <c r="Z69" i="87"/>
  <c r="AP69" i="87"/>
  <c r="K68" i="87"/>
  <c r="AA68" i="87"/>
  <c r="AQ68" i="87"/>
  <c r="L68" i="87"/>
  <c r="AB68" i="87"/>
  <c r="AR68" i="87"/>
  <c r="M67" i="87"/>
  <c r="AC67" i="87"/>
  <c r="AS67" i="87"/>
  <c r="N67" i="87"/>
  <c r="AD67" i="87"/>
  <c r="AT67" i="87"/>
  <c r="O66" i="87"/>
  <c r="AE66" i="87"/>
  <c r="AU66" i="87"/>
  <c r="P66" i="87"/>
  <c r="G75" i="87"/>
  <c r="W75" i="87"/>
  <c r="AM75" i="87"/>
  <c r="H75" i="87"/>
  <c r="X75" i="87"/>
  <c r="AN75" i="87"/>
  <c r="I75" i="87"/>
  <c r="Y75" i="87"/>
  <c r="AO75" i="87"/>
  <c r="J75" i="87"/>
  <c r="Z75" i="87"/>
  <c r="AP75" i="87"/>
  <c r="K74" i="87"/>
  <c r="AA74" i="87"/>
  <c r="AQ74" i="87"/>
  <c r="L74" i="87"/>
  <c r="AB74" i="87"/>
  <c r="AR74" i="87"/>
  <c r="M73" i="87"/>
  <c r="AC73" i="87"/>
  <c r="AS73" i="87"/>
  <c r="N73" i="87"/>
  <c r="AD73" i="87"/>
  <c r="AT73" i="87"/>
  <c r="O72" i="87"/>
  <c r="AE72" i="87"/>
  <c r="AU72" i="87"/>
  <c r="P72" i="87"/>
  <c r="AF72" i="87"/>
  <c r="AV72" i="87"/>
  <c r="Q71" i="87"/>
  <c r="AG71" i="87"/>
  <c r="B71" i="87"/>
  <c r="R71" i="87"/>
  <c r="AH71" i="87"/>
  <c r="C70" i="87"/>
  <c r="S70" i="87"/>
  <c r="AI70" i="87"/>
  <c r="D70" i="87"/>
  <c r="T70" i="87"/>
  <c r="AJ70" i="87"/>
  <c r="E69" i="87"/>
  <c r="U69" i="87"/>
  <c r="AK69" i="87"/>
  <c r="F69" i="87"/>
  <c r="V69" i="87"/>
  <c r="AL69" i="87"/>
  <c r="G68" i="87"/>
  <c r="W68" i="87"/>
  <c r="AM68" i="87"/>
  <c r="H68" i="87"/>
  <c r="X68" i="87"/>
  <c r="AN68" i="87"/>
  <c r="I67" i="87"/>
  <c r="Y67" i="87"/>
  <c r="AO67" i="87"/>
  <c r="J67" i="87"/>
  <c r="Z67" i="87"/>
  <c r="AP67" i="87"/>
  <c r="K66" i="87"/>
  <c r="AA66" i="87"/>
  <c r="AQ66" i="87"/>
  <c r="L66" i="87"/>
  <c r="AB66" i="87"/>
  <c r="C75" i="87"/>
  <c r="S75" i="87"/>
  <c r="AI75" i="87"/>
  <c r="D75" i="87"/>
  <c r="T75" i="87"/>
  <c r="AJ75" i="87"/>
  <c r="E75" i="87"/>
  <c r="U75" i="87"/>
  <c r="AK75" i="87"/>
  <c r="F75" i="87"/>
  <c r="V75" i="87"/>
  <c r="AL75" i="87"/>
  <c r="G74" i="87"/>
  <c r="W74" i="87"/>
  <c r="AM74" i="87"/>
  <c r="H74" i="87"/>
  <c r="X74" i="87"/>
  <c r="AN74" i="87"/>
  <c r="I73" i="87"/>
  <c r="Y73" i="87"/>
  <c r="AO73" i="87"/>
  <c r="J73" i="87"/>
  <c r="Z73" i="87"/>
  <c r="AP73" i="87"/>
  <c r="K72" i="87"/>
  <c r="AA72" i="87"/>
  <c r="AQ72" i="87"/>
  <c r="L72" i="87"/>
  <c r="AB72" i="87"/>
  <c r="AR72" i="87"/>
  <c r="M71" i="87"/>
  <c r="AC71" i="87"/>
  <c r="AS71" i="87"/>
  <c r="N71" i="87"/>
  <c r="AD71" i="87"/>
  <c r="AT71" i="87"/>
  <c r="O70" i="87"/>
  <c r="AE70" i="87"/>
  <c r="AU70" i="87"/>
  <c r="P70" i="87"/>
  <c r="AF70" i="87"/>
  <c r="AV70" i="87"/>
  <c r="Q69" i="87"/>
  <c r="AG69" i="87"/>
  <c r="B69" i="87"/>
  <c r="R69" i="87"/>
  <c r="AH69" i="87"/>
  <c r="C68" i="87"/>
  <c r="S68" i="87"/>
  <c r="AI68" i="87"/>
  <c r="D68" i="87"/>
  <c r="T68" i="87"/>
  <c r="AJ68" i="87"/>
  <c r="E67" i="87"/>
  <c r="U67" i="87"/>
  <c r="AK67" i="87"/>
  <c r="F67" i="87"/>
  <c r="V67" i="87"/>
  <c r="AL67" i="87"/>
  <c r="G66" i="87"/>
  <c r="W66" i="87"/>
  <c r="AM66" i="87"/>
  <c r="H66" i="87"/>
  <c r="X66" i="87"/>
  <c r="O75" i="87"/>
  <c r="AE75" i="87"/>
  <c r="AU75" i="87"/>
  <c r="P75" i="87"/>
  <c r="AF75" i="87"/>
  <c r="AV75" i="87"/>
  <c r="Q75" i="87"/>
  <c r="AG75" i="87"/>
  <c r="B75" i="87"/>
  <c r="R75" i="87"/>
  <c r="AH75" i="87"/>
  <c r="C74" i="87"/>
  <c r="S74" i="87"/>
  <c r="AI74" i="87"/>
  <c r="D74" i="87"/>
  <c r="T74" i="87"/>
  <c r="AJ74" i="87"/>
  <c r="E73" i="87"/>
  <c r="U73" i="87"/>
  <c r="AK73" i="87"/>
  <c r="F73" i="87"/>
  <c r="V73" i="87"/>
  <c r="AL73" i="87"/>
  <c r="G72" i="87"/>
  <c r="W72" i="87"/>
  <c r="AM72" i="87"/>
  <c r="H72" i="87"/>
  <c r="X72" i="87"/>
  <c r="AN72" i="87"/>
  <c r="I71" i="87"/>
  <c r="Y71" i="87"/>
  <c r="AO71" i="87"/>
  <c r="J71" i="87"/>
  <c r="Z71" i="87"/>
  <c r="AP71" i="87"/>
  <c r="K70" i="87"/>
  <c r="AA70" i="87"/>
  <c r="AQ70" i="87"/>
  <c r="L70" i="87"/>
  <c r="AB70" i="87"/>
  <c r="AR70" i="87"/>
  <c r="M69" i="87"/>
  <c r="AC69" i="87"/>
  <c r="AS69" i="87"/>
  <c r="N69" i="87"/>
  <c r="AD69" i="87"/>
  <c r="AT69" i="87"/>
  <c r="O68" i="87"/>
  <c r="AE68" i="87"/>
  <c r="AU68" i="87"/>
  <c r="P68" i="87"/>
  <c r="AF68" i="87"/>
  <c r="AV68" i="87"/>
  <c r="Q67" i="87"/>
  <c r="AG67" i="87"/>
  <c r="B67" i="87"/>
  <c r="R67" i="87"/>
  <c r="AH67" i="87"/>
  <c r="C66" i="87"/>
  <c r="S66" i="87"/>
  <c r="AI66" i="87"/>
  <c r="T66" i="87"/>
  <c r="AR66" i="87"/>
  <c r="M65" i="87"/>
  <c r="AC65" i="87"/>
  <c r="AS65" i="87"/>
  <c r="N65" i="87"/>
  <c r="AD65" i="87"/>
  <c r="AT65" i="87"/>
  <c r="O64" i="87"/>
  <c r="AE64" i="87"/>
  <c r="AU64" i="87"/>
  <c r="P64" i="87"/>
  <c r="AF64" i="87"/>
  <c r="AV64" i="87"/>
  <c r="Q63" i="87"/>
  <c r="AG63" i="87"/>
  <c r="B63" i="87"/>
  <c r="R63" i="87"/>
  <c r="AH63" i="87"/>
  <c r="C62" i="87"/>
  <c r="S62" i="87"/>
  <c r="AI62" i="87"/>
  <c r="D62" i="87"/>
  <c r="T62" i="87"/>
  <c r="AJ62" i="87"/>
  <c r="E61" i="87"/>
  <c r="U61" i="87"/>
  <c r="AK61" i="87"/>
  <c r="F61" i="87"/>
  <c r="V61" i="87"/>
  <c r="AL61" i="87"/>
  <c r="G60" i="87"/>
  <c r="W60" i="87"/>
  <c r="AM60" i="87"/>
  <c r="H60" i="87"/>
  <c r="X60" i="87"/>
  <c r="AN60" i="87"/>
  <c r="I59" i="87"/>
  <c r="Y59" i="87"/>
  <c r="AO59" i="87"/>
  <c r="J59" i="87"/>
  <c r="Z59" i="87"/>
  <c r="AP59" i="87"/>
  <c r="K58" i="87"/>
  <c r="AA58" i="87"/>
  <c r="AQ58" i="87"/>
  <c r="L58" i="87"/>
  <c r="AB58" i="87"/>
  <c r="AR58" i="87"/>
  <c r="M57" i="87"/>
  <c r="AC57" i="87"/>
  <c r="AS57" i="87"/>
  <c r="N57" i="87"/>
  <c r="AD57" i="87"/>
  <c r="AT57" i="87"/>
  <c r="O56" i="87"/>
  <c r="AE56" i="87"/>
  <c r="AU56" i="87"/>
  <c r="P56" i="87"/>
  <c r="AF56" i="87"/>
  <c r="AV56" i="87"/>
  <c r="Q55" i="87"/>
  <c r="AG55" i="87"/>
  <c r="B55" i="87"/>
  <c r="R55" i="87"/>
  <c r="AN66" i="87"/>
  <c r="I65" i="87"/>
  <c r="Y65" i="87"/>
  <c r="AO65" i="87"/>
  <c r="J65" i="87"/>
  <c r="Z65" i="87"/>
  <c r="AP65" i="87"/>
  <c r="K64" i="87"/>
  <c r="AA64" i="87"/>
  <c r="AQ64" i="87"/>
  <c r="L64" i="87"/>
  <c r="AB64" i="87"/>
  <c r="AR64" i="87"/>
  <c r="M63" i="87"/>
  <c r="AC63" i="87"/>
  <c r="AS63" i="87"/>
  <c r="N63" i="87"/>
  <c r="AD63" i="87"/>
  <c r="AT63" i="87"/>
  <c r="O62" i="87"/>
  <c r="AE62" i="87"/>
  <c r="AU62" i="87"/>
  <c r="P62" i="87"/>
  <c r="AF62" i="87"/>
  <c r="AV62" i="87"/>
  <c r="Q61" i="87"/>
  <c r="AG61" i="87"/>
  <c r="B61" i="87"/>
  <c r="R61" i="87"/>
  <c r="AH61" i="87"/>
  <c r="C60" i="87"/>
  <c r="S60" i="87"/>
  <c r="AI60" i="87"/>
  <c r="D60" i="87"/>
  <c r="T60" i="87"/>
  <c r="AJ60" i="87"/>
  <c r="E59" i="87"/>
  <c r="U59" i="87"/>
  <c r="AK59" i="87"/>
  <c r="F59" i="87"/>
  <c r="V59" i="87"/>
  <c r="AL59" i="87"/>
  <c r="G58" i="87"/>
  <c r="W58" i="87"/>
  <c r="AM58" i="87"/>
  <c r="H58" i="87"/>
  <c r="X58" i="87"/>
  <c r="AN58" i="87"/>
  <c r="D66" i="87"/>
  <c r="AJ66" i="87"/>
  <c r="E65" i="87"/>
  <c r="U65" i="87"/>
  <c r="AK65" i="87"/>
  <c r="F65" i="87"/>
  <c r="V65" i="87"/>
  <c r="AL65" i="87"/>
  <c r="G64" i="87"/>
  <c r="W64" i="87"/>
  <c r="AM64" i="87"/>
  <c r="H64" i="87"/>
  <c r="X64" i="87"/>
  <c r="AN64" i="87"/>
  <c r="I63" i="87"/>
  <c r="Y63" i="87"/>
  <c r="AO63" i="87"/>
  <c r="J63" i="87"/>
  <c r="Z63" i="87"/>
  <c r="AP63" i="87"/>
  <c r="K62" i="87"/>
  <c r="AA62" i="87"/>
  <c r="AQ62" i="87"/>
  <c r="L62" i="87"/>
  <c r="AB62" i="87"/>
  <c r="AR62" i="87"/>
  <c r="M61" i="87"/>
  <c r="AC61" i="87"/>
  <c r="AS61" i="87"/>
  <c r="N61" i="87"/>
  <c r="AD61" i="87"/>
  <c r="AT61" i="87"/>
  <c r="O60" i="87"/>
  <c r="AE60" i="87"/>
  <c r="AU60" i="87"/>
  <c r="P60" i="87"/>
  <c r="AF60" i="87"/>
  <c r="AV60" i="87"/>
  <c r="Q59" i="87"/>
  <c r="AG59" i="87"/>
  <c r="B59" i="87"/>
  <c r="R59" i="87"/>
  <c r="AH59" i="87"/>
  <c r="C58" i="87"/>
  <c r="S58" i="87"/>
  <c r="AI58" i="87"/>
  <c r="D58" i="87"/>
  <c r="T58" i="87"/>
  <c r="AJ58" i="87"/>
  <c r="E57" i="87"/>
  <c r="U57" i="87"/>
  <c r="AK57" i="87"/>
  <c r="F57" i="87"/>
  <c r="V57" i="87"/>
  <c r="AL57" i="87"/>
  <c r="G56" i="87"/>
  <c r="W56" i="87"/>
  <c r="AM56" i="87"/>
  <c r="H56" i="87"/>
  <c r="X56" i="87"/>
  <c r="AN56" i="87"/>
  <c r="I55" i="87"/>
  <c r="Y55" i="87"/>
  <c r="AO55" i="87"/>
  <c r="J55" i="87"/>
  <c r="AF66" i="87"/>
  <c r="AV66" i="87"/>
  <c r="Q65" i="87"/>
  <c r="AG65" i="87"/>
  <c r="B65" i="87"/>
  <c r="R65" i="87"/>
  <c r="AH65" i="87"/>
  <c r="C64" i="87"/>
  <c r="S64" i="87"/>
  <c r="AI64" i="87"/>
  <c r="D64" i="87"/>
  <c r="T64" i="87"/>
  <c r="AJ64" i="87"/>
  <c r="E63" i="87"/>
  <c r="U63" i="87"/>
  <c r="AK63" i="87"/>
  <c r="F63" i="87"/>
  <c r="V63" i="87"/>
  <c r="AL63" i="87"/>
  <c r="G62" i="87"/>
  <c r="W62" i="87"/>
  <c r="AM62" i="87"/>
  <c r="H62" i="87"/>
  <c r="X62" i="87"/>
  <c r="AN62" i="87"/>
  <c r="I61" i="87"/>
  <c r="Y61" i="87"/>
  <c r="AO61" i="87"/>
  <c r="J61" i="87"/>
  <c r="Z61" i="87"/>
  <c r="AP61" i="87"/>
  <c r="K60" i="87"/>
  <c r="AA60" i="87"/>
  <c r="AQ60" i="87"/>
  <c r="L60" i="87"/>
  <c r="AB60" i="87"/>
  <c r="AR60" i="87"/>
  <c r="M59" i="87"/>
  <c r="AC59" i="87"/>
  <c r="AS59" i="87"/>
  <c r="N59" i="87"/>
  <c r="AD59" i="87"/>
  <c r="AT59" i="87"/>
  <c r="O58" i="87"/>
  <c r="AE58" i="87"/>
  <c r="AU58" i="87"/>
  <c r="P58" i="87"/>
  <c r="AF58" i="87"/>
  <c r="AV58" i="87"/>
  <c r="Q57" i="87"/>
  <c r="AG57" i="87"/>
  <c r="B57" i="87"/>
  <c r="R57" i="87"/>
  <c r="AH57" i="87"/>
  <c r="C56" i="87"/>
  <c r="S56" i="87"/>
  <c r="AI56" i="87"/>
  <c r="D56" i="87"/>
  <c r="T56" i="87"/>
  <c r="AJ56" i="87"/>
  <c r="E55" i="87"/>
  <c r="U55" i="87"/>
  <c r="I57" i="87"/>
  <c r="AO57" i="87"/>
  <c r="Z57" i="87"/>
  <c r="K56" i="87"/>
  <c r="AQ56" i="87"/>
  <c r="AB56" i="87"/>
  <c r="M55" i="87"/>
  <c r="AK55" i="87"/>
  <c r="F55" i="87"/>
  <c r="Z55" i="87"/>
  <c r="AP55" i="87"/>
  <c r="K54" i="87"/>
  <c r="AA54" i="87"/>
  <c r="AQ54" i="87"/>
  <c r="L54" i="87"/>
  <c r="AB54" i="87"/>
  <c r="AR54" i="87"/>
  <c r="M53" i="87"/>
  <c r="AC53" i="87"/>
  <c r="AS53" i="87"/>
  <c r="N53" i="87"/>
  <c r="AD53" i="87"/>
  <c r="AT53" i="87"/>
  <c r="O52" i="87"/>
  <c r="AE52" i="87"/>
  <c r="AU52" i="87"/>
  <c r="P52" i="87"/>
  <c r="AF52" i="87"/>
  <c r="AV52" i="87"/>
  <c r="O37" i="87"/>
  <c r="AE37" i="87"/>
  <c r="AU37" i="87"/>
  <c r="R37" i="87"/>
  <c r="AH37" i="87"/>
  <c r="C51" i="87"/>
  <c r="O51" i="87"/>
  <c r="AE51" i="87"/>
  <c r="AU51" i="87"/>
  <c r="T51" i="87"/>
  <c r="AJ51" i="87"/>
  <c r="E50" i="87"/>
  <c r="U50" i="87"/>
  <c r="AK50" i="87"/>
  <c r="F50" i="87"/>
  <c r="V50" i="87"/>
  <c r="AL50" i="87"/>
  <c r="G49" i="87"/>
  <c r="W49" i="87"/>
  <c r="AM49" i="87"/>
  <c r="H49" i="87"/>
  <c r="X49" i="87"/>
  <c r="AN49" i="87"/>
  <c r="I48" i="87"/>
  <c r="Y48" i="87"/>
  <c r="AO48" i="87"/>
  <c r="J48" i="87"/>
  <c r="Z48" i="87"/>
  <c r="AP48" i="87"/>
  <c r="K47" i="87"/>
  <c r="AA47" i="87"/>
  <c r="AQ47" i="87"/>
  <c r="L47" i="87"/>
  <c r="AB47" i="87"/>
  <c r="AR47" i="87"/>
  <c r="M46" i="87"/>
  <c r="AC46" i="87"/>
  <c r="AS46" i="87"/>
  <c r="N46" i="87"/>
  <c r="AD46" i="87"/>
  <c r="AT46" i="87"/>
  <c r="O45" i="87"/>
  <c r="AE45" i="87"/>
  <c r="AU45" i="87"/>
  <c r="P45" i="87"/>
  <c r="AF45" i="87"/>
  <c r="AV45" i="87"/>
  <c r="Q44" i="87"/>
  <c r="AG44" i="87"/>
  <c r="B44" i="87"/>
  <c r="R44" i="87"/>
  <c r="AH44" i="87"/>
  <c r="C43" i="87"/>
  <c r="S43" i="87"/>
  <c r="AI43" i="87"/>
  <c r="D43" i="87"/>
  <c r="T43" i="87"/>
  <c r="AJ43" i="87"/>
  <c r="E42" i="87"/>
  <c r="U42" i="87"/>
  <c r="AK42" i="87"/>
  <c r="F42" i="87"/>
  <c r="V42" i="87"/>
  <c r="AL42" i="87"/>
  <c r="G41" i="87"/>
  <c r="W41" i="87"/>
  <c r="AM41" i="87"/>
  <c r="H41" i="87"/>
  <c r="X41" i="87"/>
  <c r="AN41" i="87"/>
  <c r="I40" i="87"/>
  <c r="Y40" i="87"/>
  <c r="AO40" i="87"/>
  <c r="J40" i="87"/>
  <c r="Z40" i="87"/>
  <c r="AP40" i="87"/>
  <c r="K39" i="87"/>
  <c r="AA39" i="87"/>
  <c r="AQ39" i="87"/>
  <c r="L39" i="87"/>
  <c r="AB39" i="87"/>
  <c r="AR39" i="87"/>
  <c r="M38" i="87"/>
  <c r="AC38" i="87"/>
  <c r="AS38" i="87"/>
  <c r="N38" i="87"/>
  <c r="AD38" i="87"/>
  <c r="AT38" i="87"/>
  <c r="N36" i="87"/>
  <c r="AD36" i="87"/>
  <c r="AT36" i="87"/>
  <c r="O36" i="87"/>
  <c r="AI36" i="87"/>
  <c r="AS36" i="87"/>
  <c r="P35" i="87"/>
  <c r="AF35" i="87"/>
  <c r="AV35" i="87"/>
  <c r="Q35" i="87"/>
  <c r="AG35" i="87"/>
  <c r="B34" i="87"/>
  <c r="R34" i="87"/>
  <c r="AH34" i="87"/>
  <c r="C34" i="87"/>
  <c r="S34" i="87"/>
  <c r="AI34" i="87"/>
  <c r="D33" i="87"/>
  <c r="T33" i="87"/>
  <c r="V55" i="87"/>
  <c r="AL55" i="87"/>
  <c r="G54" i="87"/>
  <c r="W54" i="87"/>
  <c r="AM54" i="87"/>
  <c r="H54" i="87"/>
  <c r="X54" i="87"/>
  <c r="AN54" i="87"/>
  <c r="I53" i="87"/>
  <c r="Y53" i="87"/>
  <c r="AO53" i="87"/>
  <c r="J53" i="87"/>
  <c r="Z53" i="87"/>
  <c r="AP53" i="87"/>
  <c r="K52" i="87"/>
  <c r="AA52" i="87"/>
  <c r="AQ52" i="87"/>
  <c r="L52" i="87"/>
  <c r="AB52" i="87"/>
  <c r="AR52" i="87"/>
  <c r="K37" i="87"/>
  <c r="AA37" i="87"/>
  <c r="AQ37" i="87"/>
  <c r="N37" i="87"/>
  <c r="AD37" i="87"/>
  <c r="AT37" i="87"/>
  <c r="K51" i="87"/>
  <c r="AA51" i="87"/>
  <c r="AQ51" i="87"/>
  <c r="P51" i="87"/>
  <c r="AF51" i="87"/>
  <c r="AV51" i="87"/>
  <c r="Q50" i="87"/>
  <c r="AG50" i="87"/>
  <c r="B50" i="87"/>
  <c r="R50" i="87"/>
  <c r="AH50" i="87"/>
  <c r="C49" i="87"/>
  <c r="S49" i="87"/>
  <c r="AI49" i="87"/>
  <c r="D49" i="87"/>
  <c r="T49" i="87"/>
  <c r="AJ49" i="87"/>
  <c r="E48" i="87"/>
  <c r="U48" i="87"/>
  <c r="AK48" i="87"/>
  <c r="F48" i="87"/>
  <c r="V48" i="87"/>
  <c r="AL48" i="87"/>
  <c r="G47" i="87"/>
  <c r="W47" i="87"/>
  <c r="AM47" i="87"/>
  <c r="H47" i="87"/>
  <c r="X47" i="87"/>
  <c r="AN47" i="87"/>
  <c r="I46" i="87"/>
  <c r="Y46" i="87"/>
  <c r="AO46" i="87"/>
  <c r="J46" i="87"/>
  <c r="Z46" i="87"/>
  <c r="AP46" i="87"/>
  <c r="K45" i="87"/>
  <c r="AA45" i="87"/>
  <c r="AQ45" i="87"/>
  <c r="L45" i="87"/>
  <c r="AB45" i="87"/>
  <c r="AR45" i="87"/>
  <c r="M44" i="87"/>
  <c r="AC44" i="87"/>
  <c r="AS44" i="87"/>
  <c r="N44" i="87"/>
  <c r="AD44" i="87"/>
  <c r="AT44" i="87"/>
  <c r="O43" i="87"/>
  <c r="AE43" i="87"/>
  <c r="AU43" i="87"/>
  <c r="P43" i="87"/>
  <c r="AF43" i="87"/>
  <c r="AV43" i="87"/>
  <c r="Q42" i="87"/>
  <c r="AG42" i="87"/>
  <c r="B42" i="87"/>
  <c r="R42" i="87"/>
  <c r="AH42" i="87"/>
  <c r="C41" i="87"/>
  <c r="S41" i="87"/>
  <c r="AI41" i="87"/>
  <c r="D41" i="87"/>
  <c r="T41" i="87"/>
  <c r="AJ41" i="87"/>
  <c r="E40" i="87"/>
  <c r="U40" i="87"/>
  <c r="AK40" i="87"/>
  <c r="F40" i="87"/>
  <c r="V40" i="87"/>
  <c r="AL40" i="87"/>
  <c r="G39" i="87"/>
  <c r="W39" i="87"/>
  <c r="AM39" i="87"/>
  <c r="H39" i="87"/>
  <c r="X39" i="87"/>
  <c r="AN39" i="87"/>
  <c r="I38" i="87"/>
  <c r="Y38" i="87"/>
  <c r="AO38" i="87"/>
  <c r="J38" i="87"/>
  <c r="Z38" i="87"/>
  <c r="AP38" i="87"/>
  <c r="J36" i="87"/>
  <c r="Z36" i="87"/>
  <c r="AP36" i="87"/>
  <c r="K36" i="87"/>
  <c r="AA36" i="87"/>
  <c r="AK36" i="87"/>
  <c r="L35" i="87"/>
  <c r="AB35" i="87"/>
  <c r="AR35" i="87"/>
  <c r="M35" i="87"/>
  <c r="AC35" i="87"/>
  <c r="Y57" i="87"/>
  <c r="J57" i="87"/>
  <c r="AP57" i="87"/>
  <c r="AA56" i="87"/>
  <c r="L56" i="87"/>
  <c r="AR56" i="87"/>
  <c r="AC55" i="87"/>
  <c r="AS55" i="87"/>
  <c r="N55" i="87"/>
  <c r="AH55" i="87"/>
  <c r="C54" i="87"/>
  <c r="S54" i="87"/>
  <c r="AI54" i="87"/>
  <c r="D54" i="87"/>
  <c r="T54" i="87"/>
  <c r="AJ54" i="87"/>
  <c r="E53" i="87"/>
  <c r="U53" i="87"/>
  <c r="AK53" i="87"/>
  <c r="F53" i="87"/>
  <c r="V53" i="87"/>
  <c r="AL53" i="87"/>
  <c r="G52" i="87"/>
  <c r="W52" i="87"/>
  <c r="AM52" i="87"/>
  <c r="H52" i="87"/>
  <c r="X52" i="87"/>
  <c r="AN52" i="87"/>
  <c r="G37" i="87"/>
  <c r="W37" i="87"/>
  <c r="AM37" i="87"/>
  <c r="J37" i="87"/>
  <c r="Z37" i="87"/>
  <c r="AP37" i="87"/>
  <c r="F51" i="87"/>
  <c r="W51" i="87"/>
  <c r="AM51" i="87"/>
  <c r="L51" i="87"/>
  <c r="AB51" i="87"/>
  <c r="AR51" i="87"/>
  <c r="M50" i="87"/>
  <c r="AC50" i="87"/>
  <c r="AS50" i="87"/>
  <c r="N50" i="87"/>
  <c r="AD50" i="87"/>
  <c r="AT50" i="87"/>
  <c r="O49" i="87"/>
  <c r="AE49" i="87"/>
  <c r="AU49" i="87"/>
  <c r="P49" i="87"/>
  <c r="AF49" i="87"/>
  <c r="AV49" i="87"/>
  <c r="Q48" i="87"/>
  <c r="AG48" i="87"/>
  <c r="B48" i="87"/>
  <c r="R48" i="87"/>
  <c r="AH48" i="87"/>
  <c r="C47" i="87"/>
  <c r="S47" i="87"/>
  <c r="AI47" i="87"/>
  <c r="D47" i="87"/>
  <c r="T47" i="87"/>
  <c r="AJ47" i="87"/>
  <c r="E46" i="87"/>
  <c r="U46" i="87"/>
  <c r="AK46" i="87"/>
  <c r="F46" i="87"/>
  <c r="V46" i="87"/>
  <c r="AL46" i="87"/>
  <c r="G45" i="87"/>
  <c r="W45" i="87"/>
  <c r="AM45" i="87"/>
  <c r="H45" i="87"/>
  <c r="X45" i="87"/>
  <c r="AN45" i="87"/>
  <c r="I44" i="87"/>
  <c r="Y44" i="87"/>
  <c r="AO44" i="87"/>
  <c r="J44" i="87"/>
  <c r="Z44" i="87"/>
  <c r="AP44" i="87"/>
  <c r="K43" i="87"/>
  <c r="AA43" i="87"/>
  <c r="AQ43" i="87"/>
  <c r="L43" i="87"/>
  <c r="AB43" i="87"/>
  <c r="AR43" i="87"/>
  <c r="M42" i="87"/>
  <c r="AC42" i="87"/>
  <c r="AS42" i="87"/>
  <c r="N42" i="87"/>
  <c r="AD42" i="87"/>
  <c r="AT42" i="87"/>
  <c r="O41" i="87"/>
  <c r="AE41" i="87"/>
  <c r="AU41" i="87"/>
  <c r="P41" i="87"/>
  <c r="AF41" i="87"/>
  <c r="AV41" i="87"/>
  <c r="Q40" i="87"/>
  <c r="AG40" i="87"/>
  <c r="B40" i="87"/>
  <c r="R40" i="87"/>
  <c r="AH40" i="87"/>
  <c r="C39" i="87"/>
  <c r="S39" i="87"/>
  <c r="AI39" i="87"/>
  <c r="D39" i="87"/>
  <c r="T39" i="87"/>
  <c r="AJ39" i="87"/>
  <c r="E38" i="87"/>
  <c r="U38" i="87"/>
  <c r="AK38" i="87"/>
  <c r="F38" i="87"/>
  <c r="V38" i="87"/>
  <c r="AL38" i="87"/>
  <c r="F36" i="87"/>
  <c r="V36" i="87"/>
  <c r="AL36" i="87"/>
  <c r="G36" i="87"/>
  <c r="W36" i="87"/>
  <c r="AC36" i="87"/>
  <c r="H35" i="87"/>
  <c r="X35" i="87"/>
  <c r="AN35" i="87"/>
  <c r="I35" i="87"/>
  <c r="Y35" i="87"/>
  <c r="AO35" i="87"/>
  <c r="J34" i="87"/>
  <c r="Z34" i="87"/>
  <c r="AP34" i="87"/>
  <c r="K34" i="87"/>
  <c r="AA34" i="87"/>
  <c r="AQ34" i="87"/>
  <c r="L33" i="87"/>
  <c r="AB33" i="87"/>
  <c r="AD55" i="87"/>
  <c r="AT55" i="87"/>
  <c r="O54" i="87"/>
  <c r="AE54" i="87"/>
  <c r="AU54" i="87"/>
  <c r="P54" i="87"/>
  <c r="AF54" i="87"/>
  <c r="AV54" i="87"/>
  <c r="Q53" i="87"/>
  <c r="AG53" i="87"/>
  <c r="B53" i="87"/>
  <c r="R53" i="87"/>
  <c r="AH53" i="87"/>
  <c r="C52" i="87"/>
  <c r="S52" i="87"/>
  <c r="AI52" i="87"/>
  <c r="D52" i="87"/>
  <c r="T52" i="87"/>
  <c r="AJ52" i="87"/>
  <c r="C37" i="87"/>
  <c r="S37" i="87"/>
  <c r="AI37" i="87"/>
  <c r="F37" i="87"/>
  <c r="V37" i="87"/>
  <c r="AL37" i="87"/>
  <c r="G51" i="87"/>
  <c r="S51" i="87"/>
  <c r="AI51" i="87"/>
  <c r="H51" i="87"/>
  <c r="X51" i="87"/>
  <c r="AN51" i="87"/>
  <c r="I50" i="87"/>
  <c r="Y50" i="87"/>
  <c r="AO50" i="87"/>
  <c r="J50" i="87"/>
  <c r="Z50" i="87"/>
  <c r="AP50" i="87"/>
  <c r="K49" i="87"/>
  <c r="AA49" i="87"/>
  <c r="AQ49" i="87"/>
  <c r="L49" i="87"/>
  <c r="AB49" i="87"/>
  <c r="AR49" i="87"/>
  <c r="M48" i="87"/>
  <c r="AC48" i="87"/>
  <c r="AS48" i="87"/>
  <c r="N48" i="87"/>
  <c r="AD48" i="87"/>
  <c r="AT48" i="87"/>
  <c r="O47" i="87"/>
  <c r="AE47" i="87"/>
  <c r="AU47" i="87"/>
  <c r="P47" i="87"/>
  <c r="AF47" i="87"/>
  <c r="AV47" i="87"/>
  <c r="Q46" i="87"/>
  <c r="AG46" i="87"/>
  <c r="B46" i="87"/>
  <c r="R46" i="87"/>
  <c r="AH46" i="87"/>
  <c r="C45" i="87"/>
  <c r="S45" i="87"/>
  <c r="AI45" i="87"/>
  <c r="D45" i="87"/>
  <c r="T45" i="87"/>
  <c r="AJ45" i="87"/>
  <c r="E44" i="87"/>
  <c r="U44" i="87"/>
  <c r="AK44" i="87"/>
  <c r="F44" i="87"/>
  <c r="V44" i="87"/>
  <c r="AL44" i="87"/>
  <c r="G43" i="87"/>
  <c r="W43" i="87"/>
  <c r="AM43" i="87"/>
  <c r="H43" i="87"/>
  <c r="X43" i="87"/>
  <c r="AN43" i="87"/>
  <c r="I42" i="87"/>
  <c r="Y42" i="87"/>
  <c r="AO42" i="87"/>
  <c r="J42" i="87"/>
  <c r="Z42" i="87"/>
  <c r="AP42" i="87"/>
  <c r="K41" i="87"/>
  <c r="AA41" i="87"/>
  <c r="AQ41" i="87"/>
  <c r="L41" i="87"/>
  <c r="AB41" i="87"/>
  <c r="AR41" i="87"/>
  <c r="M40" i="87"/>
  <c r="AC40" i="87"/>
  <c r="AS40" i="87"/>
  <c r="N40" i="87"/>
  <c r="AD40" i="87"/>
  <c r="AT40" i="87"/>
  <c r="O39" i="87"/>
  <c r="AE39" i="87"/>
  <c r="AU39" i="87"/>
  <c r="P39" i="87"/>
  <c r="AF39" i="87"/>
  <c r="AV39" i="87"/>
  <c r="Q38" i="87"/>
  <c r="AG38" i="87"/>
  <c r="B38" i="87"/>
  <c r="AH38" i="87"/>
  <c r="R36" i="87"/>
  <c r="C36" i="87"/>
  <c r="AQ36" i="87"/>
  <c r="T35" i="87"/>
  <c r="E35" i="87"/>
  <c r="AK35" i="87"/>
  <c r="F34" i="87"/>
  <c r="V34" i="87"/>
  <c r="AL34" i="87"/>
  <c r="G34" i="87"/>
  <c r="W34" i="87"/>
  <c r="AM34" i="87"/>
  <c r="H33" i="87"/>
  <c r="X33" i="87"/>
  <c r="AJ33" i="87"/>
  <c r="E33" i="87"/>
  <c r="U33" i="87"/>
  <c r="AK33" i="87"/>
  <c r="F32" i="87"/>
  <c r="V32" i="87"/>
  <c r="AL32" i="87"/>
  <c r="G32" i="87"/>
  <c r="W32" i="87"/>
  <c r="AM32" i="87"/>
  <c r="H31" i="87"/>
  <c r="X31" i="87"/>
  <c r="AN31" i="87"/>
  <c r="M74" i="87"/>
  <c r="AS74" i="87"/>
  <c r="AD74" i="87"/>
  <c r="O73" i="87"/>
  <c r="AU73" i="87"/>
  <c r="AF73" i="87"/>
  <c r="Q72" i="87"/>
  <c r="B72" i="87"/>
  <c r="AH72" i="87"/>
  <c r="S71" i="87"/>
  <c r="D71" i="87"/>
  <c r="AJ71" i="87"/>
  <c r="U70" i="87"/>
  <c r="F70" i="87"/>
  <c r="AL70" i="87"/>
  <c r="W69" i="87"/>
  <c r="H69" i="87"/>
  <c r="AN69" i="87"/>
  <c r="Y68" i="87"/>
  <c r="J68" i="87"/>
  <c r="AP68" i="87"/>
  <c r="AA67" i="87"/>
  <c r="L67" i="87"/>
  <c r="AR67" i="87"/>
  <c r="AC66" i="87"/>
  <c r="N66" i="87"/>
  <c r="AT66" i="87"/>
  <c r="AE65" i="87"/>
  <c r="P65" i="87"/>
  <c r="AV65" i="87"/>
  <c r="AG64" i="87"/>
  <c r="R64" i="87"/>
  <c r="C63" i="87"/>
  <c r="AI63" i="87"/>
  <c r="T63" i="87"/>
  <c r="E62" i="87"/>
  <c r="AK62" i="87"/>
  <c r="V62" i="87"/>
  <c r="G61" i="87"/>
  <c r="AM61" i="87"/>
  <c r="X61" i="87"/>
  <c r="I60" i="87"/>
  <c r="AO60" i="87"/>
  <c r="Z60" i="87"/>
  <c r="K59" i="87"/>
  <c r="AQ59" i="87"/>
  <c r="AB59" i="87"/>
  <c r="M58" i="87"/>
  <c r="AS58" i="87"/>
  <c r="AD58" i="87"/>
  <c r="O57" i="87"/>
  <c r="AU57" i="87"/>
  <c r="AF57" i="87"/>
  <c r="Q56" i="87"/>
  <c r="B56" i="87"/>
  <c r="AH56" i="87"/>
  <c r="S55" i="87"/>
  <c r="D55" i="87"/>
  <c r="AJ55" i="87"/>
  <c r="U54" i="87"/>
  <c r="F54" i="87"/>
  <c r="AL54" i="87"/>
  <c r="W53" i="87"/>
  <c r="H53" i="87"/>
  <c r="AN53" i="87"/>
  <c r="Y52" i="87"/>
  <c r="J52" i="87"/>
  <c r="AP52" i="87"/>
  <c r="Y37" i="87"/>
  <c r="L37" i="87"/>
  <c r="AR37" i="87"/>
  <c r="Y51" i="87"/>
  <c r="N51" i="87"/>
  <c r="AT51" i="87"/>
  <c r="AE50" i="87"/>
  <c r="P50" i="87"/>
  <c r="AV50" i="87"/>
  <c r="AG49" i="87"/>
  <c r="R49" i="87"/>
  <c r="C48" i="87"/>
  <c r="AI48" i="87"/>
  <c r="T48" i="87"/>
  <c r="E47" i="87"/>
  <c r="AK47" i="87"/>
  <c r="V47" i="87"/>
  <c r="G46" i="87"/>
  <c r="AM46" i="87"/>
  <c r="X46" i="87"/>
  <c r="I45" i="87"/>
  <c r="AO45" i="87"/>
  <c r="Z45" i="87"/>
  <c r="K44" i="87"/>
  <c r="AQ44" i="87"/>
  <c r="AB44" i="87"/>
  <c r="M43" i="87"/>
  <c r="AS43" i="87"/>
  <c r="AD43" i="87"/>
  <c r="O42" i="87"/>
  <c r="AU42" i="87"/>
  <c r="AF42" i="87"/>
  <c r="Q41" i="87"/>
  <c r="B41" i="87"/>
  <c r="AH41" i="87"/>
  <c r="S40" i="87"/>
  <c r="D40" i="87"/>
  <c r="AJ40" i="87"/>
  <c r="U39" i="87"/>
  <c r="F39" i="87"/>
  <c r="AL39" i="87"/>
  <c r="W38" i="87"/>
  <c r="H38" i="87"/>
  <c r="AN38" i="87"/>
  <c r="X36" i="87"/>
  <c r="I36" i="87"/>
  <c r="AG36" i="87"/>
  <c r="Z35" i="87"/>
  <c r="K35" i="87"/>
  <c r="AQ35" i="87"/>
  <c r="AB34" i="87"/>
  <c r="M34" i="87"/>
  <c r="AS34" i="87"/>
  <c r="AD33" i="87"/>
  <c r="AN33" i="87"/>
  <c r="I33" i="87"/>
  <c r="Y33" i="87"/>
  <c r="AO33" i="87"/>
  <c r="J32" i="87"/>
  <c r="Z32" i="87"/>
  <c r="AP32" i="87"/>
  <c r="K32" i="87"/>
  <c r="AA32" i="87"/>
  <c r="AQ32" i="87"/>
  <c r="L31" i="87"/>
  <c r="AB31" i="87"/>
  <c r="AR31" i="87"/>
  <c r="U74" i="87"/>
  <c r="F74" i="87"/>
  <c r="AL74" i="87"/>
  <c r="W73" i="87"/>
  <c r="H73" i="87"/>
  <c r="AN73" i="87"/>
  <c r="Y72" i="87"/>
  <c r="J72" i="87"/>
  <c r="AP72" i="87"/>
  <c r="AA71" i="87"/>
  <c r="L71" i="87"/>
  <c r="AR71" i="87"/>
  <c r="AC70" i="87"/>
  <c r="N70" i="87"/>
  <c r="AT70" i="87"/>
  <c r="AE69" i="87"/>
  <c r="P69" i="87"/>
  <c r="AV69" i="87"/>
  <c r="AG68" i="87"/>
  <c r="R68" i="87"/>
  <c r="C67" i="87"/>
  <c r="AI67" i="87"/>
  <c r="T67" i="87"/>
  <c r="E66" i="87"/>
  <c r="AK66" i="87"/>
  <c r="V66" i="87"/>
  <c r="G65" i="87"/>
  <c r="AM65" i="87"/>
  <c r="X65" i="87"/>
  <c r="I64" i="87"/>
  <c r="AO64" i="87"/>
  <c r="Z64" i="87"/>
  <c r="K63" i="87"/>
  <c r="AQ63" i="87"/>
  <c r="AB63" i="87"/>
  <c r="M62" i="87"/>
  <c r="AS62" i="87"/>
  <c r="AD62" i="87"/>
  <c r="O61" i="87"/>
  <c r="AU61" i="87"/>
  <c r="AF61" i="87"/>
  <c r="Q60" i="87"/>
  <c r="B60" i="87"/>
  <c r="AH60" i="87"/>
  <c r="S59" i="87"/>
  <c r="D59" i="87"/>
  <c r="AJ59" i="87"/>
  <c r="U58" i="87"/>
  <c r="F58" i="87"/>
  <c r="AL58" i="87"/>
  <c r="W57" i="87"/>
  <c r="H57" i="87"/>
  <c r="AN57" i="87"/>
  <c r="Y56" i="87"/>
  <c r="J56" i="87"/>
  <c r="AP56" i="87"/>
  <c r="AA55" i="87"/>
  <c r="L55" i="87"/>
  <c r="AR55" i="87"/>
  <c r="AC54" i="87"/>
  <c r="N54" i="87"/>
  <c r="AT54" i="87"/>
  <c r="AE53" i="87"/>
  <c r="P53" i="87"/>
  <c r="AV53" i="87"/>
  <c r="AG52" i="87"/>
  <c r="R52" i="87"/>
  <c r="B37" i="87"/>
  <c r="AG37" i="87"/>
  <c r="T37" i="87"/>
  <c r="E51" i="87"/>
  <c r="AG51" i="87"/>
  <c r="V51" i="87"/>
  <c r="G50" i="87"/>
  <c r="AM50" i="87"/>
  <c r="X50" i="87"/>
  <c r="I49" i="87"/>
  <c r="AO49" i="87"/>
  <c r="Z49" i="87"/>
  <c r="K48" i="87"/>
  <c r="AQ48" i="87"/>
  <c r="AB48" i="87"/>
  <c r="M47" i="87"/>
  <c r="AS47" i="87"/>
  <c r="AD47" i="87"/>
  <c r="O46" i="87"/>
  <c r="AU46" i="87"/>
  <c r="AF46" i="87"/>
  <c r="Q45" i="87"/>
  <c r="B45" i="87"/>
  <c r="AH45" i="87"/>
  <c r="R38" i="87"/>
  <c r="B36" i="87"/>
  <c r="AH36" i="87"/>
  <c r="S36" i="87"/>
  <c r="D35" i="87"/>
  <c r="AJ35" i="87"/>
  <c r="U35" i="87"/>
  <c r="AS35" i="87"/>
  <c r="N34" i="87"/>
  <c r="AD34" i="87"/>
  <c r="AT34" i="87"/>
  <c r="O34" i="87"/>
  <c r="AE34" i="87"/>
  <c r="AU34" i="87"/>
  <c r="P33" i="87"/>
  <c r="AF33" i="87"/>
  <c r="AR33" i="87"/>
  <c r="M33" i="87"/>
  <c r="AC33" i="87"/>
  <c r="AS33" i="87"/>
  <c r="N32" i="87"/>
  <c r="AD32" i="87"/>
  <c r="AT32" i="87"/>
  <c r="O32" i="87"/>
  <c r="AE32" i="87"/>
  <c r="AU32" i="87"/>
  <c r="P31" i="87"/>
  <c r="AF31" i="87"/>
  <c r="AV31" i="87"/>
  <c r="AC74" i="87"/>
  <c r="N74" i="87"/>
  <c r="AT74" i="87"/>
  <c r="AE73" i="87"/>
  <c r="P73" i="87"/>
  <c r="AV73" i="87"/>
  <c r="AG72" i="87"/>
  <c r="R72" i="87"/>
  <c r="C71" i="87"/>
  <c r="AI71" i="87"/>
  <c r="T71" i="87"/>
  <c r="E70" i="87"/>
  <c r="AK70" i="87"/>
  <c r="V70" i="87"/>
  <c r="G69" i="87"/>
  <c r="AM69" i="87"/>
  <c r="X69" i="87"/>
  <c r="I68" i="87"/>
  <c r="AO68" i="87"/>
  <c r="Z68" i="87"/>
  <c r="K67" i="87"/>
  <c r="AQ67" i="87"/>
  <c r="AB67" i="87"/>
  <c r="M66" i="87"/>
  <c r="AS66" i="87"/>
  <c r="AD66" i="87"/>
  <c r="O65" i="87"/>
  <c r="AU65" i="87"/>
  <c r="AF65" i="87"/>
  <c r="Q64" i="87"/>
  <c r="B64" i="87"/>
  <c r="AH64" i="87"/>
  <c r="S63" i="87"/>
  <c r="D63" i="87"/>
  <c r="AJ63" i="87"/>
  <c r="U62" i="87"/>
  <c r="F62" i="87"/>
  <c r="AL62" i="87"/>
  <c r="W61" i="87"/>
  <c r="H61" i="87"/>
  <c r="AN61" i="87"/>
  <c r="Y60" i="87"/>
  <c r="J60" i="87"/>
  <c r="AP60" i="87"/>
  <c r="AA59" i="87"/>
  <c r="L59" i="87"/>
  <c r="AR59" i="87"/>
  <c r="AC58" i="87"/>
  <c r="N58" i="87"/>
  <c r="AT58" i="87"/>
  <c r="AE57" i="87"/>
  <c r="P57" i="87"/>
  <c r="AV57" i="87"/>
  <c r="AG56" i="87"/>
  <c r="R56" i="87"/>
  <c r="C55" i="87"/>
  <c r="AI55" i="87"/>
  <c r="T55" i="87"/>
  <c r="E54" i="87"/>
  <c r="AK54" i="87"/>
  <c r="V54" i="87"/>
  <c r="G53" i="87"/>
  <c r="AM53" i="87"/>
  <c r="X53" i="87"/>
  <c r="I52" i="87"/>
  <c r="AO52" i="87"/>
  <c r="Z52" i="87"/>
  <c r="I37" i="87"/>
  <c r="AO37" i="87"/>
  <c r="AB37" i="87"/>
  <c r="I51" i="87"/>
  <c r="AO51" i="87"/>
  <c r="AD51" i="87"/>
  <c r="O50" i="87"/>
  <c r="AU50" i="87"/>
  <c r="AF50" i="87"/>
  <c r="Q49" i="87"/>
  <c r="B49" i="87"/>
  <c r="AH49" i="87"/>
  <c r="S48" i="87"/>
  <c r="D48" i="87"/>
  <c r="AJ48" i="87"/>
  <c r="U47" i="87"/>
  <c r="F47" i="87"/>
  <c r="AL47" i="87"/>
  <c r="W46" i="87"/>
  <c r="H46" i="87"/>
  <c r="AN46" i="87"/>
  <c r="Y45" i="87"/>
  <c r="J45" i="87"/>
  <c r="AP45" i="87"/>
  <c r="AA44" i="87"/>
  <c r="L44" i="87"/>
  <c r="AR44" i="87"/>
  <c r="AC43" i="87"/>
  <c r="N43" i="87"/>
  <c r="AT43" i="87"/>
  <c r="AE42" i="87"/>
  <c r="P42" i="87"/>
  <c r="AV42" i="87"/>
  <c r="AG41" i="87"/>
  <c r="R41" i="87"/>
  <c r="C40" i="87"/>
  <c r="AI40" i="87"/>
  <c r="T40" i="87"/>
  <c r="E39" i="87"/>
  <c r="AK39" i="87"/>
  <c r="V39" i="87"/>
  <c r="G38" i="87"/>
  <c r="AM38" i="87"/>
  <c r="X38" i="87"/>
  <c r="H36" i="87"/>
  <c r="AN36" i="87"/>
  <c r="Y36" i="87"/>
  <c r="J35" i="87"/>
  <c r="AP35" i="87"/>
  <c r="AA35" i="87"/>
  <c r="L34" i="87"/>
  <c r="AR34" i="87"/>
  <c r="AC34" i="87"/>
  <c r="N33" i="87"/>
  <c r="AT33" i="87"/>
  <c r="AV33" i="87"/>
  <c r="Q33" i="87"/>
  <c r="AG33" i="87"/>
  <c r="B32" i="87"/>
  <c r="R32" i="87"/>
  <c r="AH32" i="87"/>
  <c r="C32" i="87"/>
  <c r="S32" i="87"/>
  <c r="AI32" i="87"/>
  <c r="D31" i="87"/>
  <c r="T31" i="87"/>
  <c r="AJ31" i="87"/>
  <c r="E74" i="87"/>
  <c r="AK74" i="87"/>
  <c r="V74" i="87"/>
  <c r="G73" i="87"/>
  <c r="AM73" i="87"/>
  <c r="X73" i="87"/>
  <c r="I72" i="87"/>
  <c r="AO72" i="87"/>
  <c r="Z72" i="87"/>
  <c r="K71" i="87"/>
  <c r="AQ71" i="87"/>
  <c r="AB71" i="87"/>
  <c r="M70" i="87"/>
  <c r="AS70" i="87"/>
  <c r="AD70" i="87"/>
  <c r="O69" i="87"/>
  <c r="AU69" i="87"/>
  <c r="AF69" i="87"/>
  <c r="Q68" i="87"/>
  <c r="B68" i="87"/>
  <c r="AH68" i="87"/>
  <c r="S67" i="87"/>
  <c r="D67" i="87"/>
  <c r="AJ67" i="87"/>
  <c r="U66" i="87"/>
  <c r="F66" i="87"/>
  <c r="AL66" i="87"/>
  <c r="W65" i="87"/>
  <c r="H65" i="87"/>
  <c r="AN65" i="87"/>
  <c r="Y64" i="87"/>
  <c r="J64" i="87"/>
  <c r="AP64" i="87"/>
  <c r="AA63" i="87"/>
  <c r="L63" i="87"/>
  <c r="AR63" i="87"/>
  <c r="AC62" i="87"/>
  <c r="N62" i="87"/>
  <c r="AT62" i="87"/>
  <c r="AE61" i="87"/>
  <c r="P61" i="87"/>
  <c r="AV61" i="87"/>
  <c r="AG60" i="87"/>
  <c r="R60" i="87"/>
  <c r="C59" i="87"/>
  <c r="AI59" i="87"/>
  <c r="T59" i="87"/>
  <c r="E58" i="87"/>
  <c r="AK58" i="87"/>
  <c r="V58" i="87"/>
  <c r="G57" i="87"/>
  <c r="AM57" i="87"/>
  <c r="X57" i="87"/>
  <c r="I56" i="87"/>
  <c r="AO56" i="87"/>
  <c r="Z56" i="87"/>
  <c r="K55" i="87"/>
  <c r="AQ55" i="87"/>
  <c r="AB55" i="87"/>
  <c r="M54" i="87"/>
  <c r="AS54" i="87"/>
  <c r="AD54" i="87"/>
  <c r="O53" i="87"/>
  <c r="AU53" i="87"/>
  <c r="AF53" i="87"/>
  <c r="Q52" i="87"/>
  <c r="B52" i="87"/>
  <c r="AH52" i="87"/>
  <c r="Q37" i="87"/>
  <c r="D37" i="87"/>
  <c r="AJ37" i="87"/>
  <c r="Q51" i="87"/>
  <c r="D51" i="87"/>
  <c r="AL51" i="87"/>
  <c r="W50" i="87"/>
  <c r="H50" i="87"/>
  <c r="AN50" i="87"/>
  <c r="Y49" i="87"/>
  <c r="J49" i="87"/>
  <c r="AP49" i="87"/>
  <c r="AA48" i="87"/>
  <c r="L48" i="87"/>
  <c r="AR48" i="87"/>
  <c r="AC47" i="87"/>
  <c r="N47" i="87"/>
  <c r="AT47" i="87"/>
  <c r="AE46" i="87"/>
  <c r="P46" i="87"/>
  <c r="AV46" i="87"/>
  <c r="AG45" i="87"/>
  <c r="R45" i="87"/>
  <c r="C44" i="87"/>
  <c r="S44" i="87"/>
  <c r="D44" i="87"/>
  <c r="AJ44" i="87"/>
  <c r="U43" i="87"/>
  <c r="F43" i="87"/>
  <c r="AL43" i="87"/>
  <c r="W42" i="87"/>
  <c r="H42" i="87"/>
  <c r="AN42" i="87"/>
  <c r="Y41" i="87"/>
  <c r="J41" i="87"/>
  <c r="AP41" i="87"/>
  <c r="AA40" i="87"/>
  <c r="L40" i="87"/>
  <c r="AR40" i="87"/>
  <c r="AC39" i="87"/>
  <c r="N39" i="87"/>
  <c r="AT39" i="87"/>
  <c r="AE38" i="87"/>
  <c r="P38" i="87"/>
  <c r="AV38" i="87"/>
  <c r="AF36" i="87"/>
  <c r="Q36" i="87"/>
  <c r="B35" i="87"/>
  <c r="C35" i="87"/>
  <c r="T34" i="87"/>
  <c r="AK34" i="87"/>
  <c r="G33" i="87"/>
  <c r="AM33" i="87"/>
  <c r="X32" i="87"/>
  <c r="I32" i="87"/>
  <c r="AO32" i="87"/>
  <c r="Z31" i="87"/>
  <c r="G31" i="87"/>
  <c r="W31" i="87"/>
  <c r="AM31" i="87"/>
  <c r="H30" i="87"/>
  <c r="X30" i="87"/>
  <c r="AN30" i="87"/>
  <c r="I30" i="87"/>
  <c r="Y30" i="87"/>
  <c r="AO30" i="87"/>
  <c r="J29" i="87"/>
  <c r="Z29" i="87"/>
  <c r="AP29" i="87"/>
  <c r="K29" i="87"/>
  <c r="AA29" i="87"/>
  <c r="AQ29" i="87"/>
  <c r="L28" i="87"/>
  <c r="AB28" i="87"/>
  <c r="AR28" i="87"/>
  <c r="M28" i="87"/>
  <c r="AC28" i="87"/>
  <c r="AS28" i="87"/>
  <c r="N27" i="87"/>
  <c r="AD27" i="87"/>
  <c r="AT27" i="87"/>
  <c r="O27" i="87"/>
  <c r="AE27" i="87"/>
  <c r="AU27" i="87"/>
  <c r="P26" i="87"/>
  <c r="AF26" i="87"/>
  <c r="AV26" i="87"/>
  <c r="Q26" i="87"/>
  <c r="AG26" i="87"/>
  <c r="B25" i="87"/>
  <c r="R25" i="87"/>
  <c r="AH25" i="87"/>
  <c r="C25" i="87"/>
  <c r="S25" i="87"/>
  <c r="AI25" i="87"/>
  <c r="D24" i="87"/>
  <c r="T24" i="87"/>
  <c r="AJ24" i="87"/>
  <c r="E24" i="87"/>
  <c r="U24" i="87"/>
  <c r="AK24" i="87"/>
  <c r="F23" i="87"/>
  <c r="V23" i="87"/>
  <c r="AL23" i="87"/>
  <c r="G23" i="87"/>
  <c r="W23" i="87"/>
  <c r="AM23" i="87"/>
  <c r="G16" i="87"/>
  <c r="W16" i="87"/>
  <c r="AM16" i="87"/>
  <c r="J16" i="87"/>
  <c r="Z16" i="87"/>
  <c r="AP16" i="87"/>
  <c r="K22" i="87"/>
  <c r="AA22" i="87"/>
  <c r="B22" i="87"/>
  <c r="R22" i="87"/>
  <c r="AH22" i="87"/>
  <c r="AQ22" i="87"/>
  <c r="M21" i="87"/>
  <c r="AC21" i="87"/>
  <c r="AS21" i="87"/>
  <c r="N21" i="87"/>
  <c r="AD21" i="87"/>
  <c r="AT21" i="87"/>
  <c r="O20" i="87"/>
  <c r="AE20" i="87"/>
  <c r="AU20" i="87"/>
  <c r="P20" i="87"/>
  <c r="AF20" i="87"/>
  <c r="AV20" i="87"/>
  <c r="Q19" i="87"/>
  <c r="AG19" i="87"/>
  <c r="B19" i="87"/>
  <c r="R19" i="87"/>
  <c r="AH19" i="87"/>
  <c r="C18" i="87"/>
  <c r="S18" i="87"/>
  <c r="AI18" i="87"/>
  <c r="D18" i="87"/>
  <c r="T18" i="87"/>
  <c r="AJ18" i="87"/>
  <c r="E17" i="87"/>
  <c r="U17" i="87"/>
  <c r="AK17" i="87"/>
  <c r="F17" i="87"/>
  <c r="V17" i="87"/>
  <c r="AL17" i="87"/>
  <c r="F15" i="87"/>
  <c r="V15" i="87"/>
  <c r="AL15" i="87"/>
  <c r="G15" i="87"/>
  <c r="AA15" i="87"/>
  <c r="AC15" i="87"/>
  <c r="H14" i="87"/>
  <c r="X14" i="87"/>
  <c r="AN14" i="87"/>
  <c r="I14" i="87"/>
  <c r="Y14" i="87"/>
  <c r="AO14" i="87"/>
  <c r="J13" i="87"/>
  <c r="Z13" i="87"/>
  <c r="AP13" i="87"/>
  <c r="K13" i="87"/>
  <c r="AA13" i="87"/>
  <c r="AQ13" i="87"/>
  <c r="L12" i="87"/>
  <c r="AB12" i="87"/>
  <c r="AR12" i="87"/>
  <c r="M12" i="87"/>
  <c r="AC12" i="87"/>
  <c r="AS12" i="87"/>
  <c r="N11" i="87"/>
  <c r="AD11" i="87"/>
  <c r="AT11" i="87"/>
  <c r="O11" i="87"/>
  <c r="AE11" i="87"/>
  <c r="AU11" i="87"/>
  <c r="P10" i="87"/>
  <c r="AF10" i="87"/>
  <c r="AV10" i="87"/>
  <c r="Q10" i="87"/>
  <c r="AG10" i="87"/>
  <c r="B9" i="87"/>
  <c r="R9" i="87"/>
  <c r="AH9" i="87"/>
  <c r="C9" i="87"/>
  <c r="S9" i="87"/>
  <c r="AI9" i="87"/>
  <c r="E8" i="87"/>
  <c r="U8" i="87"/>
  <c r="AK8" i="87"/>
  <c r="F8" i="87"/>
  <c r="V8" i="87"/>
  <c r="AL8" i="87"/>
  <c r="G7" i="87"/>
  <c r="W7" i="87"/>
  <c r="AM7" i="87"/>
  <c r="H7" i="87"/>
  <c r="X7" i="87"/>
  <c r="AN7" i="87"/>
  <c r="I6" i="87"/>
  <c r="Y6" i="87"/>
  <c r="AO6" i="87"/>
  <c r="J6" i="87"/>
  <c r="Z6" i="87"/>
  <c r="AP6" i="87"/>
  <c r="K5" i="87"/>
  <c r="N5" i="87"/>
  <c r="S5" i="87"/>
  <c r="AM5" i="87"/>
  <c r="AB5" i="87"/>
  <c r="AR5" i="87"/>
  <c r="M4" i="87"/>
  <c r="AC4" i="87"/>
  <c r="AS4" i="87"/>
  <c r="N4" i="87"/>
  <c r="AD4" i="87"/>
  <c r="AT4" i="87"/>
  <c r="O3" i="87"/>
  <c r="AE3" i="87"/>
  <c r="AU3" i="87"/>
  <c r="P3" i="87"/>
  <c r="AF3" i="87"/>
  <c r="AV3" i="87"/>
  <c r="Q2" i="87"/>
  <c r="AG2" i="87"/>
  <c r="B2" i="87"/>
  <c r="R2" i="87"/>
  <c r="AH2" i="87"/>
  <c r="I74" i="87"/>
  <c r="AO74" i="87"/>
  <c r="Z74" i="87"/>
  <c r="K73" i="87"/>
  <c r="AQ73" i="87"/>
  <c r="AB73" i="87"/>
  <c r="M72" i="87"/>
  <c r="AS72" i="87"/>
  <c r="AD72" i="87"/>
  <c r="O71" i="87"/>
  <c r="AU71" i="87"/>
  <c r="AF71" i="87"/>
  <c r="Q70" i="87"/>
  <c r="B70" i="87"/>
  <c r="AH70" i="87"/>
  <c r="S69" i="87"/>
  <c r="D69" i="87"/>
  <c r="AJ69" i="87"/>
  <c r="U68" i="87"/>
  <c r="F68" i="87"/>
  <c r="AL68" i="87"/>
  <c r="W67" i="87"/>
  <c r="H67" i="87"/>
  <c r="AN67" i="87"/>
  <c r="Y66" i="87"/>
  <c r="J66" i="87"/>
  <c r="AP66" i="87"/>
  <c r="AA65" i="87"/>
  <c r="L65" i="87"/>
  <c r="AR65" i="87"/>
  <c r="AC64" i="87"/>
  <c r="N64" i="87"/>
  <c r="AT64" i="87"/>
  <c r="AE63" i="87"/>
  <c r="P63" i="87"/>
  <c r="AV63" i="87"/>
  <c r="AG62" i="87"/>
  <c r="R62" i="87"/>
  <c r="C61" i="87"/>
  <c r="AI61" i="87"/>
  <c r="T61" i="87"/>
  <c r="E60" i="87"/>
  <c r="AK60" i="87"/>
  <c r="V60" i="87"/>
  <c r="G59" i="87"/>
  <c r="AM59" i="87"/>
  <c r="X59" i="87"/>
  <c r="I58" i="87"/>
  <c r="AO58" i="87"/>
  <c r="Z58" i="87"/>
  <c r="K57" i="87"/>
  <c r="AQ57" i="87"/>
  <c r="AB57" i="87"/>
  <c r="M56" i="87"/>
  <c r="AS56" i="87"/>
  <c r="AD56" i="87"/>
  <c r="O55" i="87"/>
  <c r="AU55" i="87"/>
  <c r="AF55" i="87"/>
  <c r="Q54" i="87"/>
  <c r="B54" i="87"/>
  <c r="AH54" i="87"/>
  <c r="S53" i="87"/>
  <c r="D53" i="87"/>
  <c r="AJ53" i="87"/>
  <c r="U52" i="87"/>
  <c r="F52" i="87"/>
  <c r="AL52" i="87"/>
  <c r="U37" i="87"/>
  <c r="H37" i="87"/>
  <c r="AN37" i="87"/>
  <c r="U51" i="87"/>
  <c r="J51" i="87"/>
  <c r="AH35" i="87"/>
  <c r="D34" i="87"/>
  <c r="U34" i="87"/>
  <c r="AL33" i="87"/>
  <c r="AE33" i="87"/>
  <c r="P32" i="87"/>
  <c r="AV32" i="87"/>
  <c r="AG32" i="87"/>
  <c r="R31" i="87"/>
  <c r="C31" i="87"/>
  <c r="S31" i="87"/>
  <c r="AI31" i="87"/>
  <c r="D30" i="87"/>
  <c r="T30" i="87"/>
  <c r="AJ30" i="87"/>
  <c r="E30" i="87"/>
  <c r="U30" i="87"/>
  <c r="AK30" i="87"/>
  <c r="F29" i="87"/>
  <c r="V29" i="87"/>
  <c r="AL29" i="87"/>
  <c r="G29" i="87"/>
  <c r="W29" i="87"/>
  <c r="AM29" i="87"/>
  <c r="H28" i="87"/>
  <c r="X28" i="87"/>
  <c r="AN28" i="87"/>
  <c r="I28" i="87"/>
  <c r="Y28" i="87"/>
  <c r="AO28" i="87"/>
  <c r="J27" i="87"/>
  <c r="Z27" i="87"/>
  <c r="AP27" i="87"/>
  <c r="K27" i="87"/>
  <c r="AA27" i="87"/>
  <c r="AQ27" i="87"/>
  <c r="L26" i="87"/>
  <c r="AB26" i="87"/>
  <c r="AR26" i="87"/>
  <c r="M26" i="87"/>
  <c r="AC26" i="87"/>
  <c r="AS26" i="87"/>
  <c r="N25" i="87"/>
  <c r="AD25" i="87"/>
  <c r="AT25" i="87"/>
  <c r="O25" i="87"/>
  <c r="AE25" i="87"/>
  <c r="AU25" i="87"/>
  <c r="P24" i="87"/>
  <c r="AF24" i="87"/>
  <c r="AV24" i="87"/>
  <c r="Q24" i="87"/>
  <c r="AG24" i="87"/>
  <c r="B23" i="87"/>
  <c r="R23" i="87"/>
  <c r="AH23" i="87"/>
  <c r="C23" i="87"/>
  <c r="S23" i="87"/>
  <c r="AI23" i="87"/>
  <c r="C16" i="87"/>
  <c r="S16" i="87"/>
  <c r="AI16" i="87"/>
  <c r="F16" i="87"/>
  <c r="V16" i="87"/>
  <c r="AL16" i="87"/>
  <c r="G22" i="87"/>
  <c r="W22" i="87"/>
  <c r="AM22" i="87"/>
  <c r="N22" i="87"/>
  <c r="AD22" i="87"/>
  <c r="AT22" i="87"/>
  <c r="I21" i="87"/>
  <c r="Y21" i="87"/>
  <c r="AO21" i="87"/>
  <c r="J21" i="87"/>
  <c r="Z21" i="87"/>
  <c r="AP21" i="87"/>
  <c r="K20" i="87"/>
  <c r="AA20" i="87"/>
  <c r="AQ20" i="87"/>
  <c r="L20" i="87"/>
  <c r="AB20" i="87"/>
  <c r="AR20" i="87"/>
  <c r="M19" i="87"/>
  <c r="AC19" i="87"/>
  <c r="AS19" i="87"/>
  <c r="N19" i="87"/>
  <c r="AD19" i="87"/>
  <c r="AT19" i="87"/>
  <c r="O18" i="87"/>
  <c r="AE18" i="87"/>
  <c r="AU18" i="87"/>
  <c r="P18" i="87"/>
  <c r="AF18" i="87"/>
  <c r="AV18" i="87"/>
  <c r="Q17" i="87"/>
  <c r="AG17" i="87"/>
  <c r="B17" i="87"/>
  <c r="R17" i="87"/>
  <c r="AH17" i="87"/>
  <c r="B15" i="87"/>
  <c r="R15" i="87"/>
  <c r="AH15" i="87"/>
  <c r="C15" i="87"/>
  <c r="S15" i="87"/>
  <c r="U15" i="87"/>
  <c r="D14" i="87"/>
  <c r="T14" i="87"/>
  <c r="AJ14" i="87"/>
  <c r="E14" i="87"/>
  <c r="U14" i="87"/>
  <c r="AK14" i="87"/>
  <c r="F13" i="87"/>
  <c r="V13" i="87"/>
  <c r="AL13" i="87"/>
  <c r="G13" i="87"/>
  <c r="W13" i="87"/>
  <c r="AM13" i="87"/>
  <c r="H12" i="87"/>
  <c r="X12" i="87"/>
  <c r="AN12" i="87"/>
  <c r="I12" i="87"/>
  <c r="Y12" i="87"/>
  <c r="AO12" i="87"/>
  <c r="J11" i="87"/>
  <c r="Z11" i="87"/>
  <c r="AP11" i="87"/>
  <c r="K11" i="87"/>
  <c r="AA11" i="87"/>
  <c r="AQ11" i="87"/>
  <c r="L10" i="87"/>
  <c r="AB10" i="87"/>
  <c r="AR10" i="87"/>
  <c r="M10" i="87"/>
  <c r="AC10" i="87"/>
  <c r="AS10" i="87"/>
  <c r="N9" i="87"/>
  <c r="AD9" i="87"/>
  <c r="AT9" i="87"/>
  <c r="O9" i="87"/>
  <c r="AE9" i="87"/>
  <c r="AU9" i="87"/>
  <c r="Q8" i="87"/>
  <c r="AG8" i="87"/>
  <c r="B8" i="87"/>
  <c r="R8" i="87"/>
  <c r="AH8" i="87"/>
  <c r="C7" i="87"/>
  <c r="S7" i="87"/>
  <c r="AI7" i="87"/>
  <c r="D7" i="87"/>
  <c r="T7" i="87"/>
  <c r="AJ7" i="87"/>
  <c r="E6" i="87"/>
  <c r="U6" i="87"/>
  <c r="AK6" i="87"/>
  <c r="F6" i="87"/>
  <c r="V6" i="87"/>
  <c r="AL6" i="87"/>
  <c r="G5" i="87"/>
  <c r="J5" i="87"/>
  <c r="Z5" i="87"/>
  <c r="AI5" i="87"/>
  <c r="U5" i="87"/>
  <c r="AN5" i="87"/>
  <c r="I4" i="87"/>
  <c r="Y4" i="87"/>
  <c r="AO4" i="87"/>
  <c r="J4" i="87"/>
  <c r="Z4" i="87"/>
  <c r="AP4" i="87"/>
  <c r="K3" i="87"/>
  <c r="AA3" i="87"/>
  <c r="AQ3" i="87"/>
  <c r="L3" i="87"/>
  <c r="AB3" i="87"/>
  <c r="AR3" i="87"/>
  <c r="M2" i="87"/>
  <c r="AC2" i="87"/>
  <c r="AS2" i="87"/>
  <c r="N2" i="87"/>
  <c r="AD2" i="87"/>
  <c r="AT2" i="87"/>
  <c r="AG74" i="87"/>
  <c r="R74" i="87"/>
  <c r="C73" i="87"/>
  <c r="AI73" i="87"/>
  <c r="T73" i="87"/>
  <c r="E72" i="87"/>
  <c r="AK72" i="87"/>
  <c r="V72" i="87"/>
  <c r="G71" i="87"/>
  <c r="AM71" i="87"/>
  <c r="X71" i="87"/>
  <c r="I70" i="87"/>
  <c r="AO70" i="87"/>
  <c r="Z70" i="87"/>
  <c r="K69" i="87"/>
  <c r="AQ69" i="87"/>
  <c r="AB69" i="87"/>
  <c r="M68" i="87"/>
  <c r="AS68" i="87"/>
  <c r="AD68" i="87"/>
  <c r="O67" i="87"/>
  <c r="AU67" i="87"/>
  <c r="AF67" i="87"/>
  <c r="Q66" i="87"/>
  <c r="B66" i="87"/>
  <c r="AH66" i="87"/>
  <c r="S65" i="87"/>
  <c r="D65" i="87"/>
  <c r="AJ65" i="87"/>
  <c r="U64" i="87"/>
  <c r="F64" i="87"/>
  <c r="AL64" i="87"/>
  <c r="W63" i="87"/>
  <c r="H63" i="87"/>
  <c r="AN63" i="87"/>
  <c r="Y62" i="87"/>
  <c r="J62" i="87"/>
  <c r="AP62" i="87"/>
  <c r="AA61" i="87"/>
  <c r="L61" i="87"/>
  <c r="AR61" i="87"/>
  <c r="AC60" i="87"/>
  <c r="N60" i="87"/>
  <c r="AT60" i="87"/>
  <c r="AE59" i="87"/>
  <c r="P59" i="87"/>
  <c r="AV59" i="87"/>
  <c r="AG58" i="87"/>
  <c r="R58" i="87"/>
  <c r="AI44" i="87"/>
  <c r="T44" i="87"/>
  <c r="E43" i="87"/>
  <c r="AK43" i="87"/>
  <c r="V43" i="87"/>
  <c r="G42" i="87"/>
  <c r="AM42" i="87"/>
  <c r="X42" i="87"/>
  <c r="I41" i="87"/>
  <c r="AO41" i="87"/>
  <c r="Z41" i="87"/>
  <c r="K40" i="87"/>
  <c r="AQ40" i="87"/>
  <c r="AB40" i="87"/>
  <c r="M39" i="87"/>
  <c r="AS39" i="87"/>
  <c r="AD39" i="87"/>
  <c r="O38" i="87"/>
  <c r="AU38" i="87"/>
  <c r="AF38" i="87"/>
  <c r="P36" i="87"/>
  <c r="AV36" i="87"/>
  <c r="AM36" i="87"/>
  <c r="R35" i="87"/>
  <c r="AI35" i="87"/>
  <c r="E34" i="87"/>
  <c r="V33" i="87"/>
  <c r="W33" i="87"/>
  <c r="H32" i="87"/>
  <c r="AN32" i="87"/>
  <c r="Y32" i="87"/>
  <c r="J31" i="87"/>
  <c r="AP31" i="87"/>
  <c r="O31" i="87"/>
  <c r="AE31" i="87"/>
  <c r="AU31" i="87"/>
  <c r="P30" i="87"/>
  <c r="AF30" i="87"/>
  <c r="AV30" i="87"/>
  <c r="Q30" i="87"/>
  <c r="AG30" i="87"/>
  <c r="B29" i="87"/>
  <c r="R29" i="87"/>
  <c r="AH29" i="87"/>
  <c r="C29" i="87"/>
  <c r="S29" i="87"/>
  <c r="AI29" i="87"/>
  <c r="D28" i="87"/>
  <c r="T28" i="87"/>
  <c r="AJ28" i="87"/>
  <c r="E28" i="87"/>
  <c r="U28" i="87"/>
  <c r="AK28" i="87"/>
  <c r="F27" i="87"/>
  <c r="V27" i="87"/>
  <c r="AL27" i="87"/>
  <c r="G27" i="87"/>
  <c r="W27" i="87"/>
  <c r="AM27" i="87"/>
  <c r="H26" i="87"/>
  <c r="X26" i="87"/>
  <c r="AN26" i="87"/>
  <c r="I26" i="87"/>
  <c r="Y26" i="87"/>
  <c r="AO26" i="87"/>
  <c r="J25" i="87"/>
  <c r="Z25" i="87"/>
  <c r="AP25" i="87"/>
  <c r="K25" i="87"/>
  <c r="AA25" i="87"/>
  <c r="AQ25" i="87"/>
  <c r="L24" i="87"/>
  <c r="AB24" i="87"/>
  <c r="AR24" i="87"/>
  <c r="M24" i="87"/>
  <c r="AC24" i="87"/>
  <c r="AS24" i="87"/>
  <c r="N23" i="87"/>
  <c r="AD23" i="87"/>
  <c r="AT23" i="87"/>
  <c r="O23" i="87"/>
  <c r="AE23" i="87"/>
  <c r="AU23" i="87"/>
  <c r="O16" i="87"/>
  <c r="AE16" i="87"/>
  <c r="AU16" i="87"/>
  <c r="R16" i="87"/>
  <c r="AH16" i="87"/>
  <c r="C22" i="87"/>
  <c r="S22" i="87"/>
  <c r="AI22" i="87"/>
  <c r="J22" i="87"/>
  <c r="Z22" i="87"/>
  <c r="AP22" i="87"/>
  <c r="E21" i="87"/>
  <c r="U21" i="87"/>
  <c r="AK21" i="87"/>
  <c r="F21" i="87"/>
  <c r="V21" i="87"/>
  <c r="AL21" i="87"/>
  <c r="G20" i="87"/>
  <c r="W20" i="87"/>
  <c r="AM20" i="87"/>
  <c r="H20" i="87"/>
  <c r="X20" i="87"/>
  <c r="AN20" i="87"/>
  <c r="I19" i="87"/>
  <c r="Y19" i="87"/>
  <c r="AO19" i="87"/>
  <c r="J19" i="87"/>
  <c r="Z19" i="87"/>
  <c r="AP19" i="87"/>
  <c r="K18" i="87"/>
  <c r="AA18" i="87"/>
  <c r="AQ18" i="87"/>
  <c r="L18" i="87"/>
  <c r="AB18" i="87"/>
  <c r="AR18" i="87"/>
  <c r="M17" i="87"/>
  <c r="AC17" i="87"/>
  <c r="AS17" i="87"/>
  <c r="N17" i="87"/>
  <c r="AD17" i="87"/>
  <c r="AT17" i="87"/>
  <c r="N15" i="87"/>
  <c r="AD15" i="87"/>
  <c r="AT15" i="87"/>
  <c r="O15" i="87"/>
  <c r="AQ15" i="87"/>
  <c r="AS15" i="87"/>
  <c r="P14" i="87"/>
  <c r="AF14" i="87"/>
  <c r="AV14" i="87"/>
  <c r="Q14" i="87"/>
  <c r="AG14" i="87"/>
  <c r="B13" i="87"/>
  <c r="R13" i="87"/>
  <c r="AH13" i="87"/>
  <c r="C13" i="87"/>
  <c r="S13" i="87"/>
  <c r="AI13" i="87"/>
  <c r="D12" i="87"/>
  <c r="T12" i="87"/>
  <c r="AJ12" i="87"/>
  <c r="E12" i="87"/>
  <c r="U12" i="87"/>
  <c r="AK12" i="87"/>
  <c r="F11" i="87"/>
  <c r="V11" i="87"/>
  <c r="AL11" i="87"/>
  <c r="G11" i="87"/>
  <c r="W11" i="87"/>
  <c r="AM11" i="87"/>
  <c r="H10" i="87"/>
  <c r="X10" i="87"/>
  <c r="AN10" i="87"/>
  <c r="I10" i="87"/>
  <c r="Y10" i="87"/>
  <c r="AO10" i="87"/>
  <c r="J9" i="87"/>
  <c r="Z9" i="87"/>
  <c r="AP9" i="87"/>
  <c r="K9" i="87"/>
  <c r="AA9" i="87"/>
  <c r="AQ9" i="87"/>
  <c r="M8" i="87"/>
  <c r="AC8" i="87"/>
  <c r="AS8" i="87"/>
  <c r="N8" i="87"/>
  <c r="AD8" i="87"/>
  <c r="AT8" i="87"/>
  <c r="O7" i="87"/>
  <c r="AE7" i="87"/>
  <c r="AU7" i="87"/>
  <c r="P7" i="87"/>
  <c r="AF7" i="87"/>
  <c r="AV7" i="87"/>
  <c r="Q6" i="87"/>
  <c r="AG6" i="87"/>
  <c r="B6" i="87"/>
  <c r="R6" i="87"/>
  <c r="AH6" i="87"/>
  <c r="C5" i="87"/>
  <c r="F5" i="87"/>
  <c r="V5" i="87"/>
  <c r="AE5" i="87"/>
  <c r="AU5" i="87"/>
  <c r="AJ5" i="87"/>
  <c r="E4" i="87"/>
  <c r="U4" i="87"/>
  <c r="AK4" i="87"/>
  <c r="F4" i="87"/>
  <c r="V4" i="87"/>
  <c r="AL4" i="87"/>
  <c r="G3" i="87"/>
  <c r="W3" i="87"/>
  <c r="AM3" i="87"/>
  <c r="H3" i="87"/>
  <c r="X3" i="87"/>
  <c r="AN3" i="87"/>
  <c r="I2" i="87"/>
  <c r="Y2" i="87"/>
  <c r="AO2" i="87"/>
  <c r="J2" i="87"/>
  <c r="Z2" i="87"/>
  <c r="AP2" i="87"/>
  <c r="Y74" i="87"/>
  <c r="J74" i="87"/>
  <c r="AP74" i="87"/>
  <c r="AA73" i="87"/>
  <c r="L73" i="87"/>
  <c r="AR73" i="87"/>
  <c r="AC72" i="87"/>
  <c r="N72" i="87"/>
  <c r="AT72" i="87"/>
  <c r="AE71" i="87"/>
  <c r="P71" i="87"/>
  <c r="AV71" i="87"/>
  <c r="AG70" i="87"/>
  <c r="R70" i="87"/>
  <c r="C69" i="87"/>
  <c r="AI69" i="87"/>
  <c r="T69" i="87"/>
  <c r="E68" i="87"/>
  <c r="AK68" i="87"/>
  <c r="V68" i="87"/>
  <c r="G67" i="87"/>
  <c r="AM67" i="87"/>
  <c r="X67" i="87"/>
  <c r="I66" i="87"/>
  <c r="AO66" i="87"/>
  <c r="Z66" i="87"/>
  <c r="K65" i="87"/>
  <c r="AQ65" i="87"/>
  <c r="AB65" i="87"/>
  <c r="M64" i="87"/>
  <c r="AS64" i="87"/>
  <c r="AD64" i="87"/>
  <c r="O63" i="87"/>
  <c r="AU63" i="87"/>
  <c r="AF63" i="87"/>
  <c r="Q62" i="87"/>
  <c r="B62" i="87"/>
  <c r="AH62" i="87"/>
  <c r="S61" i="87"/>
  <c r="D61" i="87"/>
  <c r="AJ61" i="87"/>
  <c r="U60" i="87"/>
  <c r="F60" i="87"/>
  <c r="AL60" i="87"/>
  <c r="W59" i="87"/>
  <c r="H59" i="87"/>
  <c r="AN59" i="87"/>
  <c r="Y58" i="87"/>
  <c r="J58" i="87"/>
  <c r="AP58" i="87"/>
  <c r="AA57" i="87"/>
  <c r="L57" i="87"/>
  <c r="AR57" i="87"/>
  <c r="AC56" i="87"/>
  <c r="N56" i="87"/>
  <c r="AT56" i="87"/>
  <c r="AE55" i="87"/>
  <c r="P55" i="87"/>
  <c r="AV55" i="87"/>
  <c r="AG54" i="87"/>
  <c r="R54" i="87"/>
  <c r="C53" i="87"/>
  <c r="AI53" i="87"/>
  <c r="T53" i="87"/>
  <c r="E52" i="87"/>
  <c r="AK52" i="87"/>
  <c r="V52" i="87"/>
  <c r="E37" i="87"/>
  <c r="AK37" i="87"/>
  <c r="X37" i="87"/>
  <c r="B51" i="87"/>
  <c r="AK51" i="87"/>
  <c r="Z51" i="87"/>
  <c r="S35" i="87"/>
  <c r="AJ34" i="87"/>
  <c r="F33" i="87"/>
  <c r="O33" i="87"/>
  <c r="AU33" i="87"/>
  <c r="AF32" i="87"/>
  <c r="Q32" i="87"/>
  <c r="B31" i="87"/>
  <c r="AH31" i="87"/>
  <c r="K31" i="87"/>
  <c r="AA31" i="87"/>
  <c r="AQ31" i="87"/>
  <c r="L30" i="87"/>
  <c r="AB30" i="87"/>
  <c r="AR30" i="87"/>
  <c r="M30" i="87"/>
  <c r="AC30" i="87"/>
  <c r="AS30" i="87"/>
  <c r="N29" i="87"/>
  <c r="AD29" i="87"/>
  <c r="AT29" i="87"/>
  <c r="O29" i="87"/>
  <c r="AE29" i="87"/>
  <c r="AU29" i="87"/>
  <c r="P28" i="87"/>
  <c r="AF28" i="87"/>
  <c r="AV28" i="87"/>
  <c r="Q28" i="87"/>
  <c r="AG28" i="87"/>
  <c r="B27" i="87"/>
  <c r="R27" i="87"/>
  <c r="AH27" i="87"/>
  <c r="C27" i="87"/>
  <c r="S27" i="87"/>
  <c r="AI27" i="87"/>
  <c r="D26" i="87"/>
  <c r="T26" i="87"/>
  <c r="AJ26" i="87"/>
  <c r="E26" i="87"/>
  <c r="U26" i="87"/>
  <c r="AK26" i="87"/>
  <c r="F25" i="87"/>
  <c r="V25" i="87"/>
  <c r="AL25" i="87"/>
  <c r="G25" i="87"/>
  <c r="W25" i="87"/>
  <c r="AM25" i="87"/>
  <c r="H24" i="87"/>
  <c r="X24" i="87"/>
  <c r="AN24" i="87"/>
  <c r="I24" i="87"/>
  <c r="Y24" i="87"/>
  <c r="AO24" i="87"/>
  <c r="J23" i="87"/>
  <c r="Z23" i="87"/>
  <c r="AP23" i="87"/>
  <c r="K23" i="87"/>
  <c r="AA23" i="87"/>
  <c r="AQ23" i="87"/>
  <c r="K16" i="87"/>
  <c r="AA16" i="87"/>
  <c r="AQ16" i="87"/>
  <c r="N16" i="87"/>
  <c r="AD16" i="87"/>
  <c r="AT16" i="87"/>
  <c r="O22" i="87"/>
  <c r="AE22" i="87"/>
  <c r="F22" i="87"/>
  <c r="V22" i="87"/>
  <c r="AL22" i="87"/>
  <c r="AU22" i="87"/>
  <c r="Q21" i="87"/>
  <c r="AG21" i="87"/>
  <c r="B21" i="87"/>
  <c r="R21" i="87"/>
  <c r="AH21" i="87"/>
  <c r="C20" i="87"/>
  <c r="S20" i="87"/>
  <c r="AI20" i="87"/>
  <c r="D20" i="87"/>
  <c r="T20" i="87"/>
  <c r="AJ20" i="87"/>
  <c r="E19" i="87"/>
  <c r="U19" i="87"/>
  <c r="AK19" i="87"/>
  <c r="F19" i="87"/>
  <c r="V19" i="87"/>
  <c r="AL19" i="87"/>
  <c r="G18" i="87"/>
  <c r="W18" i="87"/>
  <c r="AM18" i="87"/>
  <c r="H18" i="87"/>
  <c r="X18" i="87"/>
  <c r="AN18" i="87"/>
  <c r="I17" i="87"/>
  <c r="Y17" i="87"/>
  <c r="AO17" i="87"/>
  <c r="J17" i="87"/>
  <c r="Z17" i="87"/>
  <c r="AP17" i="87"/>
  <c r="J15" i="87"/>
  <c r="Z15" i="87"/>
  <c r="AP15" i="87"/>
  <c r="K15" i="87"/>
  <c r="AI15" i="87"/>
  <c r="AK15" i="87"/>
  <c r="L14" i="87"/>
  <c r="AB14" i="87"/>
  <c r="AR14" i="87"/>
  <c r="M14" i="87"/>
  <c r="AC14" i="87"/>
  <c r="AS14" i="87"/>
  <c r="N13" i="87"/>
  <c r="AD13" i="87"/>
  <c r="AT13" i="87"/>
  <c r="O13" i="87"/>
  <c r="AE13" i="87"/>
  <c r="AU13" i="87"/>
  <c r="P12" i="87"/>
  <c r="AF12" i="87"/>
  <c r="AV12" i="87"/>
  <c r="Q12" i="87"/>
  <c r="AG12" i="87"/>
  <c r="B11" i="87"/>
  <c r="R11" i="87"/>
  <c r="AH11" i="87"/>
  <c r="C11" i="87"/>
  <c r="S11" i="87"/>
  <c r="AI11" i="87"/>
  <c r="D10" i="87"/>
  <c r="T10" i="87"/>
  <c r="AJ10" i="87"/>
  <c r="E10" i="87"/>
  <c r="U10" i="87"/>
  <c r="AK10" i="87"/>
  <c r="F9" i="87"/>
  <c r="V9" i="87"/>
  <c r="AL9" i="87"/>
  <c r="G9" i="87"/>
  <c r="W9" i="87"/>
  <c r="AM9" i="87"/>
  <c r="I8" i="87"/>
  <c r="Y8" i="87"/>
  <c r="AO8" i="87"/>
  <c r="J8" i="87"/>
  <c r="Z8" i="87"/>
  <c r="AP8" i="87"/>
  <c r="K7" i="87"/>
  <c r="AA7" i="87"/>
  <c r="AQ7" i="87"/>
  <c r="L7" i="87"/>
  <c r="AB7" i="87"/>
  <c r="AR7" i="87"/>
  <c r="M6" i="87"/>
  <c r="AC6" i="87"/>
  <c r="AS6" i="87"/>
  <c r="N6" i="87"/>
  <c r="AD6" i="87"/>
  <c r="AT6" i="87"/>
  <c r="B5" i="87"/>
  <c r="R5" i="87"/>
  <c r="AA5" i="87"/>
  <c r="AQ5" i="87"/>
  <c r="AF5" i="87"/>
  <c r="AV5" i="87"/>
  <c r="Q4" i="87"/>
  <c r="AG4" i="87"/>
  <c r="B4" i="87"/>
  <c r="R4" i="87"/>
  <c r="AH4" i="87"/>
  <c r="C3" i="87"/>
  <c r="S3" i="87"/>
  <c r="AI3" i="87"/>
  <c r="D3" i="87"/>
  <c r="T3" i="87"/>
  <c r="AJ3" i="87"/>
  <c r="E2" i="87"/>
  <c r="U2" i="87"/>
  <c r="AK2" i="87"/>
  <c r="F2" i="87"/>
  <c r="V2" i="87"/>
  <c r="AL2" i="87"/>
  <c r="Q74" i="87"/>
  <c r="B74" i="87"/>
  <c r="AH74" i="87"/>
  <c r="S73" i="87"/>
  <c r="D73" i="87"/>
  <c r="AJ73" i="87"/>
  <c r="U72" i="87"/>
  <c r="F72" i="87"/>
  <c r="AL72" i="87"/>
  <c r="W71" i="87"/>
  <c r="H71" i="87"/>
  <c r="AN71" i="87"/>
  <c r="Y70" i="87"/>
  <c r="J70" i="87"/>
  <c r="AP70" i="87"/>
  <c r="AA69" i="87"/>
  <c r="L69" i="87"/>
  <c r="AR69" i="87"/>
  <c r="AC68" i="87"/>
  <c r="N68" i="87"/>
  <c r="AT68" i="87"/>
  <c r="AE67" i="87"/>
  <c r="P67" i="87"/>
  <c r="AV67" i="87"/>
  <c r="AG66" i="87"/>
  <c r="R66" i="87"/>
  <c r="C65" i="87"/>
  <c r="AI65" i="87"/>
  <c r="T65" i="87"/>
  <c r="E64" i="87"/>
  <c r="AK64" i="87"/>
  <c r="V64" i="87"/>
  <c r="G63" i="87"/>
  <c r="AM63" i="87"/>
  <c r="X63" i="87"/>
  <c r="I62" i="87"/>
  <c r="Z62" i="87"/>
  <c r="AQ61" i="87"/>
  <c r="M60" i="87"/>
  <c r="AD60" i="87"/>
  <c r="AU59" i="87"/>
  <c r="Q58" i="87"/>
  <c r="AH58" i="87"/>
  <c r="S57" i="87"/>
  <c r="D57" i="87"/>
  <c r="AJ57" i="87"/>
  <c r="U56" i="87"/>
  <c r="F56" i="87"/>
  <c r="AL56" i="87"/>
  <c r="W55" i="87"/>
  <c r="H55" i="87"/>
  <c r="AN55" i="87"/>
  <c r="Y54" i="87"/>
  <c r="J54" i="87"/>
  <c r="AP54" i="87"/>
  <c r="AA53" i="87"/>
  <c r="L53" i="87"/>
  <c r="AR53" i="87"/>
  <c r="AC52" i="87"/>
  <c r="N52" i="87"/>
  <c r="M37" i="87"/>
  <c r="AF37" i="87"/>
  <c r="AS51" i="87"/>
  <c r="C50" i="87"/>
  <c r="AI50" i="87"/>
  <c r="T50" i="87"/>
  <c r="E49" i="87"/>
  <c r="AK49" i="87"/>
  <c r="V49" i="87"/>
  <c r="G48" i="87"/>
  <c r="AM48" i="87"/>
  <c r="X48" i="87"/>
  <c r="I47" i="87"/>
  <c r="AO47" i="87"/>
  <c r="Z47" i="87"/>
  <c r="K46" i="87"/>
  <c r="AQ46" i="87"/>
  <c r="AB46" i="87"/>
  <c r="M45" i="87"/>
  <c r="AS45" i="87"/>
  <c r="AD45" i="87"/>
  <c r="O44" i="87"/>
  <c r="AU44" i="87"/>
  <c r="AF44" i="87"/>
  <c r="Q43" i="87"/>
  <c r="B43" i="87"/>
  <c r="AH43" i="87"/>
  <c r="S42" i="87"/>
  <c r="D42" i="87"/>
  <c r="AJ42" i="87"/>
  <c r="U41" i="87"/>
  <c r="F41" i="87"/>
  <c r="AL41" i="87"/>
  <c r="W40" i="87"/>
  <c r="H40" i="87"/>
  <c r="AN40" i="87"/>
  <c r="Y39" i="87"/>
  <c r="J39" i="87"/>
  <c r="AP39" i="87"/>
  <c r="AA38" i="87"/>
  <c r="L38" i="87"/>
  <c r="AR38" i="87"/>
  <c r="AB36" i="87"/>
  <c r="M36" i="87"/>
  <c r="AO36" i="87"/>
  <c r="AD35" i="87"/>
  <c r="O35" i="87"/>
  <c r="AU35" i="87"/>
  <c r="AF34" i="87"/>
  <c r="Q34" i="87"/>
  <c r="B33" i="87"/>
  <c r="AH33" i="87"/>
  <c r="S33" i="87"/>
  <c r="D32" i="87"/>
  <c r="AJ32" i="87"/>
  <c r="U32" i="87"/>
  <c r="F31" i="87"/>
  <c r="AL31" i="87"/>
  <c r="M31" i="87"/>
  <c r="AC31" i="87"/>
  <c r="AS31" i="87"/>
  <c r="N30" i="87"/>
  <c r="AD30" i="87"/>
  <c r="AT30" i="87"/>
  <c r="O30" i="87"/>
  <c r="AE30" i="87"/>
  <c r="AU30" i="87"/>
  <c r="P29" i="87"/>
  <c r="AF29" i="87"/>
  <c r="AV29" i="87"/>
  <c r="Q29" i="87"/>
  <c r="AG29" i="87"/>
  <c r="B28" i="87"/>
  <c r="R28" i="87"/>
  <c r="AH28" i="87"/>
  <c r="C28" i="87"/>
  <c r="S28" i="87"/>
  <c r="AI28" i="87"/>
  <c r="D27" i="87"/>
  <c r="T27" i="87"/>
  <c r="AJ27" i="87"/>
  <c r="E27" i="87"/>
  <c r="U27" i="87"/>
  <c r="AK27" i="87"/>
  <c r="F26" i="87"/>
  <c r="V26" i="87"/>
  <c r="AL26" i="87"/>
  <c r="G26" i="87"/>
  <c r="W26" i="87"/>
  <c r="AM26" i="87"/>
  <c r="H25" i="87"/>
  <c r="X25" i="87"/>
  <c r="AN25" i="87"/>
  <c r="I25" i="87"/>
  <c r="Y25" i="87"/>
  <c r="AO25" i="87"/>
  <c r="J24" i="87"/>
  <c r="Z24" i="87"/>
  <c r="AP24" i="87"/>
  <c r="K24" i="87"/>
  <c r="AA24" i="87"/>
  <c r="AQ24" i="87"/>
  <c r="L23" i="87"/>
  <c r="AB23" i="87"/>
  <c r="AR23" i="87"/>
  <c r="M23" i="87"/>
  <c r="AC23" i="87"/>
  <c r="AS23" i="87"/>
  <c r="M16" i="87"/>
  <c r="AC16" i="87"/>
  <c r="AS16" i="87"/>
  <c r="P16" i="87"/>
  <c r="AF16" i="87"/>
  <c r="AV16" i="87"/>
  <c r="Q22" i="87"/>
  <c r="AG22" i="87"/>
  <c r="H22" i="87"/>
  <c r="X22" i="87"/>
  <c r="AN22" i="87"/>
  <c r="C21" i="87"/>
  <c r="S21" i="87"/>
  <c r="AI21" i="87"/>
  <c r="D21" i="87"/>
  <c r="T21" i="87"/>
  <c r="AJ21" i="87"/>
  <c r="E20" i="87"/>
  <c r="U20" i="87"/>
  <c r="AK20" i="87"/>
  <c r="F20" i="87"/>
  <c r="V20" i="87"/>
  <c r="AL20" i="87"/>
  <c r="G19" i="87"/>
  <c r="W19" i="87"/>
  <c r="AM19" i="87"/>
  <c r="H19" i="87"/>
  <c r="X19" i="87"/>
  <c r="AN19" i="87"/>
  <c r="I18" i="87"/>
  <c r="Y18" i="87"/>
  <c r="AO18" i="87"/>
  <c r="J18" i="87"/>
  <c r="AH18" i="87"/>
  <c r="S17" i="87"/>
  <c r="D17" i="87"/>
  <c r="AJ17" i="87"/>
  <c r="T15" i="87"/>
  <c r="E15" i="87"/>
  <c r="Y15" i="87"/>
  <c r="V14" i="87"/>
  <c r="G14" i="87"/>
  <c r="AM14" i="87"/>
  <c r="X13" i="87"/>
  <c r="I13" i="87"/>
  <c r="AO13" i="87"/>
  <c r="Z12" i="87"/>
  <c r="K12" i="87"/>
  <c r="AQ12" i="87"/>
  <c r="AB11" i="87"/>
  <c r="M11" i="87"/>
  <c r="AS11" i="87"/>
  <c r="AD10" i="87"/>
  <c r="O10" i="87"/>
  <c r="AU10" i="87"/>
  <c r="AF9" i="87"/>
  <c r="Q9" i="87"/>
  <c r="C8" i="87"/>
  <c r="AI8" i="87"/>
  <c r="T8" i="87"/>
  <c r="E7" i="87"/>
  <c r="AK7" i="87"/>
  <c r="V7" i="87"/>
  <c r="G6" i="87"/>
  <c r="AM6" i="87"/>
  <c r="X6" i="87"/>
  <c r="I5" i="87"/>
  <c r="O5" i="87"/>
  <c r="Y5" i="87"/>
  <c r="K4" i="87"/>
  <c r="AQ4" i="87"/>
  <c r="AB4" i="87"/>
  <c r="M3" i="87"/>
  <c r="AS3" i="87"/>
  <c r="AD3" i="87"/>
  <c r="O2" i="87"/>
  <c r="AU2" i="87"/>
  <c r="AF2" i="87"/>
  <c r="AD18" i="87"/>
  <c r="O17" i="87"/>
  <c r="AU17" i="87"/>
  <c r="AF17" i="87"/>
  <c r="P15" i="87"/>
  <c r="AV15" i="87"/>
  <c r="AU15" i="87"/>
  <c r="R14" i="87"/>
  <c r="C14" i="87"/>
  <c r="AI14" i="87"/>
  <c r="T13" i="87"/>
  <c r="E13" i="87"/>
  <c r="AK13" i="87"/>
  <c r="V12" i="87"/>
  <c r="G12" i="87"/>
  <c r="AM12" i="87"/>
  <c r="X11" i="87"/>
  <c r="I11" i="87"/>
  <c r="AO11" i="87"/>
  <c r="Z10" i="87"/>
  <c r="K10" i="87"/>
  <c r="AQ10" i="87"/>
  <c r="AB9" i="87"/>
  <c r="M9" i="87"/>
  <c r="AS9" i="87"/>
  <c r="AE8" i="87"/>
  <c r="P8" i="87"/>
  <c r="AV8" i="87"/>
  <c r="AG7" i="87"/>
  <c r="R7" i="87"/>
  <c r="C6" i="87"/>
  <c r="AI6" i="87"/>
  <c r="T6" i="87"/>
  <c r="E5" i="87"/>
  <c r="X5" i="87"/>
  <c r="Q5" i="87"/>
  <c r="G4" i="87"/>
  <c r="AM4" i="87"/>
  <c r="X4" i="87"/>
  <c r="I3" i="87"/>
  <c r="AO3" i="87"/>
  <c r="Z3" i="87"/>
  <c r="K2" i="87"/>
  <c r="AQ2" i="87"/>
  <c r="AB2" i="87"/>
  <c r="G76" i="87"/>
  <c r="W76" i="87"/>
  <c r="AM76" i="87"/>
  <c r="H76" i="87"/>
  <c r="X76" i="87"/>
  <c r="AN76" i="87"/>
  <c r="I76" i="87"/>
  <c r="Y76" i="87"/>
  <c r="AO76" i="87"/>
  <c r="J76" i="87"/>
  <c r="Z76" i="87"/>
  <c r="AP76" i="87"/>
  <c r="AW8" i="87"/>
  <c r="AW7" i="87"/>
  <c r="AW15" i="87"/>
  <c r="AW10" i="87"/>
  <c r="AW18" i="87"/>
  <c r="AW25" i="87"/>
  <c r="AW33" i="87"/>
  <c r="AW28" i="87"/>
  <c r="AW38" i="87"/>
  <c r="AW39" i="87"/>
  <c r="AW36" i="87"/>
  <c r="AW45" i="87"/>
  <c r="AW53" i="87"/>
  <c r="AW56" i="87"/>
  <c r="AW70" i="87"/>
  <c r="AW86" i="87"/>
  <c r="AW102" i="87"/>
  <c r="AW132" i="87"/>
  <c r="AW68" i="87"/>
  <c r="AW170" i="87"/>
  <c r="AW96" i="87"/>
  <c r="AT52" i="87"/>
  <c r="P37" i="87"/>
  <c r="AC51" i="87"/>
  <c r="AP51" i="87"/>
  <c r="AA50" i="87"/>
  <c r="L50" i="87"/>
  <c r="AR50" i="87"/>
  <c r="AC49" i="87"/>
  <c r="N49" i="87"/>
  <c r="AT49" i="87"/>
  <c r="AE48" i="87"/>
  <c r="P48" i="87"/>
  <c r="AV48" i="87"/>
  <c r="AG47" i="87"/>
  <c r="R47" i="87"/>
  <c r="C46" i="87"/>
  <c r="AI46" i="87"/>
  <c r="T46" i="87"/>
  <c r="E45" i="87"/>
  <c r="AK45" i="87"/>
  <c r="V45" i="87"/>
  <c r="G44" i="87"/>
  <c r="AM44" i="87"/>
  <c r="X44" i="87"/>
  <c r="I43" i="87"/>
  <c r="AO43" i="87"/>
  <c r="Z43" i="87"/>
  <c r="K42" i="87"/>
  <c r="AQ42" i="87"/>
  <c r="AB42" i="87"/>
  <c r="M41" i="87"/>
  <c r="AS41" i="87"/>
  <c r="AD41" i="87"/>
  <c r="O40" i="87"/>
  <c r="AU40" i="87"/>
  <c r="AF40" i="87"/>
  <c r="Q39" i="87"/>
  <c r="B39" i="87"/>
  <c r="AH39" i="87"/>
  <c r="S38" i="87"/>
  <c r="D38" i="87"/>
  <c r="AJ38" i="87"/>
  <c r="T36" i="87"/>
  <c r="E36" i="87"/>
  <c r="AU36" i="87"/>
  <c r="V35" i="87"/>
  <c r="G35" i="87"/>
  <c r="AM35" i="87"/>
  <c r="X34" i="87"/>
  <c r="I34" i="87"/>
  <c r="AO34" i="87"/>
  <c r="Z33" i="87"/>
  <c r="K33" i="87"/>
  <c r="AQ33" i="87"/>
  <c r="AB32" i="87"/>
  <c r="M32" i="87"/>
  <c r="AS32" i="87"/>
  <c r="AD31" i="87"/>
  <c r="I31" i="87"/>
  <c r="Y31" i="87"/>
  <c r="AO31" i="87"/>
  <c r="J30" i="87"/>
  <c r="Z30" i="87"/>
  <c r="AP30" i="87"/>
  <c r="K30" i="87"/>
  <c r="AA30" i="87"/>
  <c r="AQ30" i="87"/>
  <c r="L29" i="87"/>
  <c r="AB29" i="87"/>
  <c r="AR29" i="87"/>
  <c r="M29" i="87"/>
  <c r="AC29" i="87"/>
  <c r="AS29" i="87"/>
  <c r="N28" i="87"/>
  <c r="AD28" i="87"/>
  <c r="AT28" i="87"/>
  <c r="O28" i="87"/>
  <c r="AE28" i="87"/>
  <c r="AU28" i="87"/>
  <c r="P27" i="87"/>
  <c r="AF27" i="87"/>
  <c r="AV27" i="87"/>
  <c r="Q27" i="87"/>
  <c r="AG27" i="87"/>
  <c r="B26" i="87"/>
  <c r="R26" i="87"/>
  <c r="AH26" i="87"/>
  <c r="C26" i="87"/>
  <c r="S26" i="87"/>
  <c r="AI26" i="87"/>
  <c r="D25" i="87"/>
  <c r="T25" i="87"/>
  <c r="AJ25" i="87"/>
  <c r="E25" i="87"/>
  <c r="U25" i="87"/>
  <c r="AK25" i="87"/>
  <c r="F24" i="87"/>
  <c r="V24" i="87"/>
  <c r="AL24" i="87"/>
  <c r="G24" i="87"/>
  <c r="W24" i="87"/>
  <c r="AM24" i="87"/>
  <c r="H23" i="87"/>
  <c r="X23" i="87"/>
  <c r="AN23" i="87"/>
  <c r="I23" i="87"/>
  <c r="Y23" i="87"/>
  <c r="AO23" i="87"/>
  <c r="I16" i="87"/>
  <c r="Y16" i="87"/>
  <c r="AO16" i="87"/>
  <c r="L16" i="87"/>
  <c r="AB16" i="87"/>
  <c r="AR16" i="87"/>
  <c r="M22" i="87"/>
  <c r="AC22" i="87"/>
  <c r="D22" i="87"/>
  <c r="T22" i="87"/>
  <c r="AJ22" i="87"/>
  <c r="AS22" i="87"/>
  <c r="O21" i="87"/>
  <c r="AE21" i="87"/>
  <c r="AU21" i="87"/>
  <c r="P21" i="87"/>
  <c r="AF21" i="87"/>
  <c r="AV21" i="87"/>
  <c r="Q20" i="87"/>
  <c r="AG20" i="87"/>
  <c r="B20" i="87"/>
  <c r="R20" i="87"/>
  <c r="AH20" i="87"/>
  <c r="C19" i="87"/>
  <c r="S19" i="87"/>
  <c r="AI19" i="87"/>
  <c r="D19" i="87"/>
  <c r="T19" i="87"/>
  <c r="AJ19" i="87"/>
  <c r="E18" i="87"/>
  <c r="U18" i="87"/>
  <c r="AK18" i="87"/>
  <c r="F18" i="87"/>
  <c r="Z18" i="87"/>
  <c r="K17" i="87"/>
  <c r="AQ17" i="87"/>
  <c r="AB17" i="87"/>
  <c r="L15" i="87"/>
  <c r="AR15" i="87"/>
  <c r="AM15" i="87"/>
  <c r="N14" i="87"/>
  <c r="AT14" i="87"/>
  <c r="AE14" i="87"/>
  <c r="P13" i="87"/>
  <c r="AV13" i="87"/>
  <c r="AG13" i="87"/>
  <c r="R12" i="87"/>
  <c r="C12" i="87"/>
  <c r="AI12" i="87"/>
  <c r="T11" i="87"/>
  <c r="E11" i="87"/>
  <c r="AK11" i="87"/>
  <c r="V10" i="87"/>
  <c r="G10" i="87"/>
  <c r="AM10" i="87"/>
  <c r="X9" i="87"/>
  <c r="I9" i="87"/>
  <c r="AO9" i="87"/>
  <c r="AA8" i="87"/>
  <c r="L8" i="87"/>
  <c r="AR8" i="87"/>
  <c r="AC7" i="87"/>
  <c r="N7" i="87"/>
  <c r="AT7" i="87"/>
  <c r="AE6" i="87"/>
  <c r="P6" i="87"/>
  <c r="AV6" i="87"/>
  <c r="T5" i="87"/>
  <c r="AS5" i="87"/>
  <c r="C4" i="87"/>
  <c r="AI4" i="87"/>
  <c r="T4" i="87"/>
  <c r="E3" i="87"/>
  <c r="AK3" i="87"/>
  <c r="V3" i="87"/>
  <c r="G2" i="87"/>
  <c r="AM2" i="87"/>
  <c r="X2" i="87"/>
  <c r="V18" i="87"/>
  <c r="G17" i="87"/>
  <c r="AM17" i="87"/>
  <c r="X17" i="87"/>
  <c r="H15" i="87"/>
  <c r="AN15" i="87"/>
  <c r="AE15" i="87"/>
  <c r="J14" i="87"/>
  <c r="AP14" i="87"/>
  <c r="AA14" i="87"/>
  <c r="L13" i="87"/>
  <c r="AR13" i="87"/>
  <c r="AC13" i="87"/>
  <c r="N12" i="87"/>
  <c r="AT12" i="87"/>
  <c r="AE12" i="87"/>
  <c r="P11" i="87"/>
  <c r="AV11" i="87"/>
  <c r="AG11" i="87"/>
  <c r="R10" i="87"/>
  <c r="C10" i="87"/>
  <c r="AI10" i="87"/>
  <c r="T9" i="87"/>
  <c r="E9" i="87"/>
  <c r="AK9" i="87"/>
  <c r="W8" i="87"/>
  <c r="H8" i="87"/>
  <c r="AN8" i="87"/>
  <c r="Y7" i="87"/>
  <c r="J7" i="87"/>
  <c r="AP7" i="87"/>
  <c r="AA6" i="87"/>
  <c r="L6" i="87"/>
  <c r="AR6" i="87"/>
  <c r="P5" i="87"/>
  <c r="AO5" i="87"/>
  <c r="AT5" i="87"/>
  <c r="AE4" i="87"/>
  <c r="P4" i="87"/>
  <c r="AV4" i="87"/>
  <c r="AG3" i="87"/>
  <c r="R3" i="87"/>
  <c r="C2" i="87"/>
  <c r="AI2" i="87"/>
  <c r="T2" i="87"/>
  <c r="C76" i="87"/>
  <c r="S76" i="87"/>
  <c r="AI76" i="87"/>
  <c r="D76" i="87"/>
  <c r="T76" i="87"/>
  <c r="AO62" i="87"/>
  <c r="K61" i="87"/>
  <c r="AB61" i="87"/>
  <c r="AS60" i="87"/>
  <c r="O59" i="87"/>
  <c r="AF59" i="87"/>
  <c r="B58" i="87"/>
  <c r="C57" i="87"/>
  <c r="AI57" i="87"/>
  <c r="T57" i="87"/>
  <c r="E56" i="87"/>
  <c r="AK56" i="87"/>
  <c r="V56" i="87"/>
  <c r="G55" i="87"/>
  <c r="AM55" i="87"/>
  <c r="X55" i="87"/>
  <c r="I54" i="87"/>
  <c r="AO54" i="87"/>
  <c r="Z54" i="87"/>
  <c r="K53" i="87"/>
  <c r="AQ53" i="87"/>
  <c r="AB53" i="87"/>
  <c r="M52" i="87"/>
  <c r="AS52" i="87"/>
  <c r="AD52" i="87"/>
  <c r="AS37" i="87"/>
  <c r="M51" i="87"/>
  <c r="AH51" i="87"/>
  <c r="S50" i="87"/>
  <c r="D50" i="87"/>
  <c r="AJ50" i="87"/>
  <c r="U49" i="87"/>
  <c r="F49" i="87"/>
  <c r="AL49" i="87"/>
  <c r="W48" i="87"/>
  <c r="H48" i="87"/>
  <c r="AN48" i="87"/>
  <c r="Y47" i="87"/>
  <c r="J47" i="87"/>
  <c r="AP47" i="87"/>
  <c r="AA46" i="87"/>
  <c r="L46" i="87"/>
  <c r="AR46" i="87"/>
  <c r="AC45" i="87"/>
  <c r="N45" i="87"/>
  <c r="AT45" i="87"/>
  <c r="AE44" i="87"/>
  <c r="P44" i="87"/>
  <c r="AV44" i="87"/>
  <c r="AG43" i="87"/>
  <c r="R43" i="87"/>
  <c r="C42" i="87"/>
  <c r="AI42" i="87"/>
  <c r="T42" i="87"/>
  <c r="E41" i="87"/>
  <c r="AK41" i="87"/>
  <c r="V41" i="87"/>
  <c r="G40" i="87"/>
  <c r="AM40" i="87"/>
  <c r="X40" i="87"/>
  <c r="I39" i="87"/>
  <c r="AO39" i="87"/>
  <c r="Z39" i="87"/>
  <c r="K38" i="87"/>
  <c r="AQ38" i="87"/>
  <c r="AB38" i="87"/>
  <c r="L36" i="87"/>
  <c r="AR36" i="87"/>
  <c r="AE36" i="87"/>
  <c r="N35" i="87"/>
  <c r="AT35" i="87"/>
  <c r="AE35" i="87"/>
  <c r="P34" i="87"/>
  <c r="AV34" i="87"/>
  <c r="AG34" i="87"/>
  <c r="R33" i="87"/>
  <c r="C33" i="87"/>
  <c r="AI33" i="87"/>
  <c r="T32" i="87"/>
  <c r="E32" i="87"/>
  <c r="AK32" i="87"/>
  <c r="V31" i="87"/>
  <c r="E31" i="87"/>
  <c r="U31" i="87"/>
  <c r="AK31" i="87"/>
  <c r="F30" i="87"/>
  <c r="V30" i="87"/>
  <c r="AL30" i="87"/>
  <c r="G30" i="87"/>
  <c r="W30" i="87"/>
  <c r="AM30" i="87"/>
  <c r="H29" i="87"/>
  <c r="X29" i="87"/>
  <c r="AN29" i="87"/>
  <c r="I29" i="87"/>
  <c r="Y29" i="87"/>
  <c r="AO29" i="87"/>
  <c r="J28" i="87"/>
  <c r="Z28" i="87"/>
  <c r="AP28" i="87"/>
  <c r="K28" i="87"/>
  <c r="AA28" i="87"/>
  <c r="AQ28" i="87"/>
  <c r="L27" i="87"/>
  <c r="AB27" i="87"/>
  <c r="AR27" i="87"/>
  <c r="M27" i="87"/>
  <c r="AC27" i="87"/>
  <c r="AS27" i="87"/>
  <c r="N26" i="87"/>
  <c r="AD26" i="87"/>
  <c r="AT26" i="87"/>
  <c r="O26" i="87"/>
  <c r="AE26" i="87"/>
  <c r="AU26" i="87"/>
  <c r="P25" i="87"/>
  <c r="AF25" i="87"/>
  <c r="AV25" i="87"/>
  <c r="Q25" i="87"/>
  <c r="AG25" i="87"/>
  <c r="B24" i="87"/>
  <c r="R24" i="87"/>
  <c r="AH24" i="87"/>
  <c r="C24" i="87"/>
  <c r="S24" i="87"/>
  <c r="AI24" i="87"/>
  <c r="D23" i="87"/>
  <c r="T23" i="87"/>
  <c r="AJ23" i="87"/>
  <c r="E23" i="87"/>
  <c r="U23" i="87"/>
  <c r="AK23" i="87"/>
  <c r="E16" i="87"/>
  <c r="U16" i="87"/>
  <c r="AK16" i="87"/>
  <c r="H16" i="87"/>
  <c r="X16" i="87"/>
  <c r="AN16" i="87"/>
  <c r="I22" i="87"/>
  <c r="Y22" i="87"/>
  <c r="AO22" i="87"/>
  <c r="P22" i="87"/>
  <c r="AF22" i="87"/>
  <c r="AV22" i="87"/>
  <c r="K21" i="87"/>
  <c r="AA21" i="87"/>
  <c r="AQ21" i="87"/>
  <c r="L21" i="87"/>
  <c r="AB21" i="87"/>
  <c r="AR21" i="87"/>
  <c r="M20" i="87"/>
  <c r="AC20" i="87"/>
  <c r="AS20" i="87"/>
  <c r="N20" i="87"/>
  <c r="AD20" i="87"/>
  <c r="AT20" i="87"/>
  <c r="O19" i="87"/>
  <c r="AE19" i="87"/>
  <c r="AU19" i="87"/>
  <c r="P19" i="87"/>
  <c r="AF19" i="87"/>
  <c r="AV19" i="87"/>
  <c r="Q18" i="87"/>
  <c r="AG18" i="87"/>
  <c r="B18" i="87"/>
  <c r="R18" i="87"/>
  <c r="C17" i="87"/>
  <c r="AI17" i="87"/>
  <c r="T17" i="87"/>
  <c r="D15" i="87"/>
  <c r="AJ15" i="87"/>
  <c r="W15" i="87"/>
  <c r="F14" i="87"/>
  <c r="AL14" i="87"/>
  <c r="W14" i="87"/>
  <c r="H13" i="87"/>
  <c r="AN13" i="87"/>
  <c r="Y13" i="87"/>
  <c r="J12" i="87"/>
  <c r="AP12" i="87"/>
  <c r="AA12" i="87"/>
  <c r="L11" i="87"/>
  <c r="AR11" i="87"/>
  <c r="AC11" i="87"/>
  <c r="N10" i="87"/>
  <c r="AT10" i="87"/>
  <c r="AE10" i="87"/>
  <c r="P9" i="87"/>
  <c r="AV9" i="87"/>
  <c r="AG9" i="87"/>
  <c r="S8" i="87"/>
  <c r="D8" i="87"/>
  <c r="AJ8" i="87"/>
  <c r="U7" i="87"/>
  <c r="F7" i="87"/>
  <c r="AL7" i="87"/>
  <c r="W6" i="87"/>
  <c r="H6" i="87"/>
  <c r="AN6" i="87"/>
  <c r="L5" i="87"/>
  <c r="AK5" i="87"/>
  <c r="AP5" i="87"/>
  <c r="AA4" i="87"/>
  <c r="L4" i="87"/>
  <c r="AR4" i="87"/>
  <c r="AC3" i="87"/>
  <c r="N3" i="87"/>
  <c r="AT3" i="87"/>
  <c r="AE2" i="87"/>
  <c r="P2" i="87"/>
  <c r="AV2" i="87"/>
  <c r="AT18" i="87"/>
  <c r="AE17" i="87"/>
  <c r="P17" i="87"/>
  <c r="AV17" i="87"/>
  <c r="AF15" i="87"/>
  <c r="Q15" i="87"/>
  <c r="B14" i="87"/>
  <c r="AH14" i="87"/>
  <c r="S14" i="87"/>
  <c r="D13" i="87"/>
  <c r="AJ13" i="87"/>
  <c r="U13" i="87"/>
  <c r="F12" i="87"/>
  <c r="AL12" i="87"/>
  <c r="W12" i="87"/>
  <c r="H11" i="87"/>
  <c r="AN11" i="87"/>
  <c r="Y11" i="87"/>
  <c r="J10" i="87"/>
  <c r="AP10" i="87"/>
  <c r="AA10" i="87"/>
  <c r="L9" i="87"/>
  <c r="AR9" i="87"/>
  <c r="AC9" i="87"/>
  <c r="O8" i="87"/>
  <c r="AU8" i="87"/>
  <c r="AF8" i="87"/>
  <c r="Q7" i="87"/>
  <c r="B7" i="87"/>
  <c r="AH7" i="87"/>
  <c r="S6" i="87"/>
  <c r="D6" i="87"/>
  <c r="AJ6" i="87"/>
  <c r="H5" i="87"/>
  <c r="AG5" i="87"/>
  <c r="AL5" i="87"/>
  <c r="W4" i="87"/>
  <c r="H4" i="87"/>
  <c r="AN4" i="87"/>
  <c r="Y3" i="87"/>
  <c r="J3" i="87"/>
  <c r="AP3" i="87"/>
  <c r="AA2" i="87"/>
  <c r="L2" i="87"/>
  <c r="AR2" i="87"/>
  <c r="O76" i="87"/>
  <c r="AE76" i="87"/>
  <c r="AU76" i="87"/>
  <c r="P76" i="87"/>
  <c r="AF76" i="87"/>
  <c r="AV76" i="87"/>
  <c r="Q76" i="87"/>
  <c r="AG76" i="87"/>
  <c r="B76" i="87"/>
  <c r="R76" i="87"/>
  <c r="AH76" i="87"/>
  <c r="AW4" i="87"/>
  <c r="AW3" i="87"/>
  <c r="AW11" i="87"/>
  <c r="AW19" i="87"/>
  <c r="AW14" i="87"/>
  <c r="AW22" i="87"/>
  <c r="AW29" i="87"/>
  <c r="AW24" i="87"/>
  <c r="AW32" i="87"/>
  <c r="AW42" i="87"/>
  <c r="AW43" i="87"/>
  <c r="AW48" i="87"/>
  <c r="AW49" i="87"/>
  <c r="AW54" i="87"/>
  <c r="AW62" i="87"/>
  <c r="AW78" i="87"/>
  <c r="AW94" i="87"/>
  <c r="AW116" i="87"/>
  <c r="AW60" i="87"/>
  <c r="AW76" i="87"/>
  <c r="AW88" i="87"/>
  <c r="AW104" i="87"/>
  <c r="AC37" i="87"/>
  <c r="AV37" i="87"/>
  <c r="R51" i="87"/>
  <c r="K50" i="87"/>
  <c r="AQ50" i="87"/>
  <c r="AB50" i="87"/>
  <c r="M49" i="87"/>
  <c r="AS49" i="87"/>
  <c r="AD49" i="87"/>
  <c r="O48" i="87"/>
  <c r="AU48" i="87"/>
  <c r="AF48" i="87"/>
  <c r="Q47" i="87"/>
  <c r="B47" i="87"/>
  <c r="AH47" i="87"/>
  <c r="S46" i="87"/>
  <c r="D46" i="87"/>
  <c r="AJ46" i="87"/>
  <c r="U45" i="87"/>
  <c r="F45" i="87"/>
  <c r="AL45" i="87"/>
  <c r="W44" i="87"/>
  <c r="H44" i="87"/>
  <c r="AN44" i="87"/>
  <c r="Y43" i="87"/>
  <c r="J43" i="87"/>
  <c r="AP43" i="87"/>
  <c r="AA42" i="87"/>
  <c r="L42" i="87"/>
  <c r="AR42" i="87"/>
  <c r="AC41" i="87"/>
  <c r="N41" i="87"/>
  <c r="AT41" i="87"/>
  <c r="AE40" i="87"/>
  <c r="P40" i="87"/>
  <c r="AV40" i="87"/>
  <c r="AG39" i="87"/>
  <c r="R39" i="87"/>
  <c r="C38" i="87"/>
  <c r="AI38" i="87"/>
  <c r="T38" i="87"/>
  <c r="D36" i="87"/>
  <c r="AJ36" i="87"/>
  <c r="U36" i="87"/>
  <c r="F35" i="87"/>
  <c r="AL35" i="87"/>
  <c r="W35" i="87"/>
  <c r="H34" i="87"/>
  <c r="AN34" i="87"/>
  <c r="Y34" i="87"/>
  <c r="J33" i="87"/>
  <c r="AP33" i="87"/>
  <c r="AA33" i="87"/>
  <c r="L32" i="87"/>
  <c r="AR32" i="87"/>
  <c r="AC32" i="87"/>
  <c r="N31" i="87"/>
  <c r="AT31" i="87"/>
  <c r="Q31" i="87"/>
  <c r="AG31" i="87"/>
  <c r="B30" i="87"/>
  <c r="R30" i="87"/>
  <c r="AH30" i="87"/>
  <c r="C30" i="87"/>
  <c r="S30" i="87"/>
  <c r="AI30" i="87"/>
  <c r="D29" i="87"/>
  <c r="T29" i="87"/>
  <c r="AJ29" i="87"/>
  <c r="E29" i="87"/>
  <c r="U29" i="87"/>
  <c r="AK29" i="87"/>
  <c r="F28" i="87"/>
  <c r="V28" i="87"/>
  <c r="AL28" i="87"/>
  <c r="G28" i="87"/>
  <c r="W28" i="87"/>
  <c r="AM28" i="87"/>
  <c r="H27" i="87"/>
  <c r="X27" i="87"/>
  <c r="AN27" i="87"/>
  <c r="I27" i="87"/>
  <c r="Y27" i="87"/>
  <c r="AO27" i="87"/>
  <c r="J26" i="87"/>
  <c r="Z26" i="87"/>
  <c r="AP26" i="87"/>
  <c r="K26" i="87"/>
  <c r="AA26" i="87"/>
  <c r="AQ26" i="87"/>
  <c r="L25" i="87"/>
  <c r="AB25" i="87"/>
  <c r="AR25" i="87"/>
  <c r="M25" i="87"/>
  <c r="AC25" i="87"/>
  <c r="AS25" i="87"/>
  <c r="N24" i="87"/>
  <c r="AD24" i="87"/>
  <c r="AT24" i="87"/>
  <c r="O24" i="87"/>
  <c r="AE24" i="87"/>
  <c r="AU24" i="87"/>
  <c r="P23" i="87"/>
  <c r="AF23" i="87"/>
  <c r="AV23" i="87"/>
  <c r="Q23" i="87"/>
  <c r="AG23" i="87"/>
  <c r="B16" i="87"/>
  <c r="Q16" i="87"/>
  <c r="AG16" i="87"/>
  <c r="D16" i="87"/>
  <c r="T16" i="87"/>
  <c r="AJ16" i="87"/>
  <c r="E22" i="87"/>
  <c r="U22" i="87"/>
  <c r="AK22" i="87"/>
  <c r="L22" i="87"/>
  <c r="AB22" i="87"/>
  <c r="AR22" i="87"/>
  <c r="G21" i="87"/>
  <c r="W21" i="87"/>
  <c r="AM21" i="87"/>
  <c r="H21" i="87"/>
  <c r="X21" i="87"/>
  <c r="AN21" i="87"/>
  <c r="I20" i="87"/>
  <c r="Y20" i="87"/>
  <c r="AO20" i="87"/>
  <c r="J20" i="87"/>
  <c r="Z20" i="87"/>
  <c r="AP20" i="87"/>
  <c r="K19" i="87"/>
  <c r="AA19" i="87"/>
  <c r="AQ19" i="87"/>
  <c r="L19" i="87"/>
  <c r="AB19" i="87"/>
  <c r="AR19" i="87"/>
  <c r="M18" i="87"/>
  <c r="AC18" i="87"/>
  <c r="AS18" i="87"/>
  <c r="N18" i="87"/>
  <c r="AP18" i="87"/>
  <c r="AA17" i="87"/>
  <c r="L17" i="87"/>
  <c r="AR17" i="87"/>
  <c r="AB15" i="87"/>
  <c r="M15" i="87"/>
  <c r="AO15" i="87"/>
  <c r="AD14" i="87"/>
  <c r="O14" i="87"/>
  <c r="AU14" i="87"/>
  <c r="AF13" i="87"/>
  <c r="Q13" i="87"/>
  <c r="B12" i="87"/>
  <c r="AH12" i="87"/>
  <c r="S12" i="87"/>
  <c r="D11" i="87"/>
  <c r="AJ11" i="87"/>
  <c r="U11" i="87"/>
  <c r="F10" i="87"/>
  <c r="AL10" i="87"/>
  <c r="W10" i="87"/>
  <c r="H9" i="87"/>
  <c r="AN9" i="87"/>
  <c r="Y9" i="87"/>
  <c r="K8" i="87"/>
  <c r="AQ8" i="87"/>
  <c r="AB8" i="87"/>
  <c r="M7" i="87"/>
  <c r="AS7" i="87"/>
  <c r="AD7" i="87"/>
  <c r="O6" i="87"/>
  <c r="AU6" i="87"/>
  <c r="AF6" i="87"/>
  <c r="D5" i="87"/>
  <c r="AC5" i="87"/>
  <c r="AH5" i="87"/>
  <c r="S4" i="87"/>
  <c r="D4" i="87"/>
  <c r="AJ4" i="87"/>
  <c r="U3" i="87"/>
  <c r="F3" i="87"/>
  <c r="AL3" i="87"/>
  <c r="W2" i="87"/>
  <c r="H2" i="87"/>
  <c r="AN2" i="87"/>
  <c r="AL18" i="87"/>
  <c r="W17" i="87"/>
  <c r="H17" i="87"/>
  <c r="AN17" i="87"/>
  <c r="X15" i="87"/>
  <c r="I15" i="87"/>
  <c r="AG15" i="87"/>
  <c r="Z14" i="87"/>
  <c r="K14" i="87"/>
  <c r="AQ14" i="87"/>
  <c r="AB13" i="87"/>
  <c r="M13" i="87"/>
  <c r="AS13" i="87"/>
  <c r="AD12" i="87"/>
  <c r="O12" i="87"/>
  <c r="AU12" i="87"/>
  <c r="AF11" i="87"/>
  <c r="Q11" i="87"/>
  <c r="B10" i="87"/>
  <c r="AH10" i="87"/>
  <c r="S10" i="87"/>
  <c r="D9" i="87"/>
  <c r="AJ9" i="87"/>
  <c r="U9" i="87"/>
  <c r="G8" i="87"/>
  <c r="AM8" i="87"/>
  <c r="X8" i="87"/>
  <c r="I7" i="87"/>
  <c r="AO7" i="87"/>
  <c r="Z7" i="87"/>
  <c r="K6" i="87"/>
  <c r="AQ6" i="87"/>
  <c r="AB6" i="87"/>
  <c r="M5" i="87"/>
  <c r="W5" i="87"/>
  <c r="AD5" i="87"/>
  <c r="O4" i="87"/>
  <c r="AF4" i="87"/>
  <c r="B3" i="87"/>
  <c r="S2" i="87"/>
  <c r="AJ2" i="87"/>
  <c r="AA76" i="87"/>
  <c r="L76" i="87"/>
  <c r="AJ76" i="87"/>
  <c r="E76" i="87"/>
  <c r="U76" i="87"/>
  <c r="AK76" i="87"/>
  <c r="F76" i="87"/>
  <c r="V76" i="87"/>
  <c r="AL76" i="87"/>
  <c r="AW6" i="87"/>
  <c r="AW5" i="87"/>
  <c r="AW13" i="87"/>
  <c r="AW21" i="87"/>
  <c r="AW16" i="87"/>
  <c r="AW23" i="87"/>
  <c r="AW31" i="87"/>
  <c r="AW26" i="87"/>
  <c r="AW34" i="87"/>
  <c r="AW37" i="87"/>
  <c r="AW44" i="87"/>
  <c r="AW50" i="87"/>
  <c r="AW51" i="87"/>
  <c r="AW58" i="87"/>
  <c r="AW90" i="87"/>
  <c r="AW140" i="87"/>
  <c r="AW84" i="87"/>
  <c r="AW120" i="87"/>
  <c r="AW147" i="87"/>
  <c r="AW59" i="87"/>
  <c r="AW67" i="87"/>
  <c r="AW75" i="87"/>
  <c r="AW83" i="87"/>
  <c r="AW87" i="87"/>
  <c r="AW95" i="87"/>
  <c r="AW103" i="87"/>
  <c r="AW118" i="87"/>
  <c r="AW134" i="87"/>
  <c r="AW151" i="87"/>
  <c r="AW181" i="87"/>
  <c r="AW111" i="87"/>
  <c r="AW119" i="87"/>
  <c r="AW127" i="87"/>
  <c r="AW135" i="87"/>
  <c r="AW143" i="87"/>
  <c r="AW157" i="87"/>
  <c r="AW148" i="87"/>
  <c r="AW156" i="87"/>
  <c r="AW164" i="87"/>
  <c r="AW176" i="87"/>
  <c r="AW175" i="87"/>
  <c r="AW180" i="87"/>
  <c r="AW183" i="87"/>
  <c r="AW66" i="87"/>
  <c r="AW98" i="87"/>
  <c r="AW64" i="87"/>
  <c r="AW92" i="87"/>
  <c r="AW128" i="87"/>
  <c r="AW155" i="87"/>
  <c r="AW61" i="87"/>
  <c r="AW69" i="87"/>
  <c r="AW77" i="87"/>
  <c r="AW85" i="87"/>
  <c r="AW89" i="87"/>
  <c r="AW97" i="87"/>
  <c r="AW106" i="87"/>
  <c r="AW122" i="87"/>
  <c r="AW138" i="87"/>
  <c r="AW159" i="87"/>
  <c r="AW105" i="87"/>
  <c r="AW113" i="87"/>
  <c r="AW121" i="87"/>
  <c r="AW129" i="87"/>
  <c r="AW137" i="87"/>
  <c r="AW145" i="87"/>
  <c r="AW161" i="87"/>
  <c r="AW150" i="87"/>
  <c r="AW158" i="87"/>
  <c r="AW166" i="87"/>
  <c r="AW169" i="87"/>
  <c r="AW177" i="87"/>
  <c r="AW162" i="87"/>
  <c r="AW172" i="87"/>
  <c r="AW185" i="87"/>
  <c r="AU4" i="87"/>
  <c r="Q3" i="87"/>
  <c r="AH3" i="87"/>
  <c r="D2" i="87"/>
  <c r="K76" i="87"/>
  <c r="AQ76" i="87"/>
  <c r="AB76" i="87"/>
  <c r="AR76" i="87"/>
  <c r="M76" i="87"/>
  <c r="AC76" i="87"/>
  <c r="AS76" i="87"/>
  <c r="N76" i="87"/>
  <c r="AD76" i="87"/>
  <c r="AT76" i="87"/>
  <c r="AW2" i="87"/>
  <c r="AW9" i="87"/>
  <c r="AW17" i="87"/>
  <c r="AW12" i="87"/>
  <c r="AW20" i="87"/>
  <c r="AW27" i="87"/>
  <c r="AW35" i="87"/>
  <c r="AW30" i="87"/>
  <c r="AW40" i="87"/>
  <c r="AW41" i="87"/>
  <c r="AW46" i="87"/>
  <c r="AW47" i="87"/>
  <c r="AW52" i="87"/>
  <c r="AW74" i="87"/>
  <c r="AW108" i="87"/>
  <c r="AW72" i="87"/>
  <c r="AW100" i="87"/>
  <c r="AW136" i="87"/>
  <c r="AW163" i="87"/>
  <c r="AW63" i="87"/>
  <c r="AW71" i="87"/>
  <c r="AW79" i="87"/>
  <c r="AW182" i="87"/>
  <c r="AW91" i="87"/>
  <c r="AW99" i="87"/>
  <c r="AW110" i="87"/>
  <c r="AW126" i="87"/>
  <c r="AW142" i="87"/>
  <c r="AW167" i="87"/>
  <c r="AW107" i="87"/>
  <c r="AW115" i="87"/>
  <c r="AW123" i="87"/>
  <c r="AW131" i="87"/>
  <c r="AW139" i="87"/>
  <c r="AW149" i="87"/>
  <c r="AW165" i="87"/>
  <c r="AW152" i="87"/>
  <c r="AW160" i="87"/>
  <c r="AW168" i="87"/>
  <c r="AW171" i="87"/>
  <c r="AW179" i="87"/>
  <c r="AW184" i="87"/>
  <c r="AW55" i="87"/>
  <c r="AW82" i="87"/>
  <c r="AW124" i="87"/>
  <c r="AW80" i="87"/>
  <c r="AW112" i="87"/>
  <c r="AW144" i="87"/>
  <c r="AW57" i="87"/>
  <c r="AW65" i="87"/>
  <c r="AW73" i="87"/>
  <c r="AW81" i="87"/>
  <c r="AW186" i="87"/>
  <c r="AW93" i="87"/>
  <c r="AW101" i="87"/>
  <c r="AW114" i="87"/>
  <c r="AW130" i="87"/>
  <c r="AW146" i="87"/>
  <c r="AW178" i="87"/>
  <c r="AW109" i="87"/>
  <c r="AW117" i="87"/>
  <c r="AW125" i="87"/>
  <c r="AW133" i="87"/>
  <c r="AW141" i="87"/>
  <c r="AW153" i="87"/>
  <c r="AW174" i="87"/>
  <c r="AW154" i="87"/>
  <c r="AW173" i="87"/>
  <c r="F9" i="206" l="1"/>
  <c r="F12" i="206"/>
  <c r="L8" i="206"/>
  <c r="L10" i="206"/>
  <c r="I11" i="207"/>
  <c r="J11" i="207"/>
  <c r="O11" i="207"/>
  <c r="P11" i="207"/>
  <c r="C11" i="207"/>
  <c r="D11" i="207"/>
  <c r="E11" i="206"/>
  <c r="F11" i="206" s="1"/>
  <c r="K11" i="206"/>
  <c r="M11" i="206" s="1"/>
  <c r="D7" i="206"/>
  <c r="F7" i="206"/>
  <c r="L11" i="206"/>
  <c r="P7" i="206"/>
  <c r="G8" i="206"/>
  <c r="J8" i="206"/>
  <c r="D9" i="206"/>
  <c r="M9" i="206"/>
  <c r="P9" i="206"/>
  <c r="G10" i="206"/>
  <c r="J10" i="206"/>
  <c r="M12" i="206"/>
  <c r="G14" i="206"/>
  <c r="L14" i="206"/>
  <c r="G11" i="206"/>
  <c r="L7" i="206"/>
  <c r="D8" i="206"/>
  <c r="F8" i="206"/>
  <c r="M8" i="206"/>
  <c r="P8" i="206"/>
  <c r="G9" i="206"/>
  <c r="J9" i="206"/>
  <c r="L9" i="206"/>
  <c r="D10" i="206"/>
  <c r="F10" i="206"/>
  <c r="M10" i="206"/>
  <c r="P10" i="206"/>
  <c r="G12" i="206"/>
  <c r="L12" i="206"/>
  <c r="M14" i="206"/>
  <c r="I11" i="206"/>
  <c r="J11" i="206"/>
  <c r="I15" i="206"/>
  <c r="I13" i="206"/>
  <c r="O15" i="206"/>
  <c r="O13" i="206"/>
  <c r="J7" i="206"/>
  <c r="J13" i="206"/>
  <c r="P13" i="206"/>
  <c r="C7" i="206"/>
  <c r="I7" i="206"/>
  <c r="O7" i="206"/>
  <c r="C8" i="206"/>
  <c r="I8" i="206"/>
  <c r="O8" i="206"/>
  <c r="C9" i="206"/>
  <c r="I9" i="206"/>
  <c r="O9" i="206"/>
  <c r="C10" i="206"/>
  <c r="I10" i="206"/>
  <c r="O10" i="206"/>
  <c r="B11" i="206"/>
  <c r="N11" i="206"/>
  <c r="D12" i="206"/>
  <c r="J12" i="206"/>
  <c r="P12" i="206"/>
  <c r="G13" i="206"/>
  <c r="M13" i="206"/>
  <c r="J14" i="206"/>
  <c r="P14" i="206"/>
  <c r="G15" i="206"/>
  <c r="M15" i="206"/>
  <c r="G7" i="206"/>
  <c r="M7" i="206"/>
  <c r="C12" i="206"/>
  <c r="I12" i="206"/>
  <c r="O12" i="206"/>
  <c r="F13" i="206"/>
  <c r="L13" i="206"/>
  <c r="I14" i="206"/>
  <c r="O14" i="206"/>
  <c r="F15" i="206"/>
  <c r="J15" i="206"/>
  <c r="L15" i="206"/>
  <c r="P15" i="206"/>
  <c r="O11" i="206" l="1"/>
  <c r="P11" i="206"/>
  <c r="C11" i="206"/>
  <c r="D11" i="206"/>
  <c r="T15" i="205"/>
  <c r="N15" i="205"/>
  <c r="K15" i="205"/>
  <c r="H15" i="205"/>
  <c r="E15" i="205"/>
  <c r="T14" i="205"/>
  <c r="N14" i="205"/>
  <c r="K14" i="205"/>
  <c r="H14" i="205"/>
  <c r="E14" i="205"/>
  <c r="T13" i="205"/>
  <c r="N13" i="205"/>
  <c r="K13" i="205"/>
  <c r="H13" i="205"/>
  <c r="E13" i="205"/>
  <c r="N12" i="205"/>
  <c r="K12" i="205"/>
  <c r="H12" i="205"/>
  <c r="E12" i="205"/>
  <c r="B12" i="205"/>
  <c r="N10" i="205"/>
  <c r="K10" i="205"/>
  <c r="H10" i="205"/>
  <c r="E10" i="205"/>
  <c r="B10" i="205"/>
  <c r="N9" i="205"/>
  <c r="K9" i="205"/>
  <c r="H9" i="205"/>
  <c r="E9" i="205"/>
  <c r="B9" i="205"/>
  <c r="N8" i="205"/>
  <c r="K8" i="205"/>
  <c r="H8" i="205"/>
  <c r="E8" i="205"/>
  <c r="B8" i="205"/>
  <c r="N7" i="205"/>
  <c r="N11" i="205" s="1"/>
  <c r="K7" i="205"/>
  <c r="H7" i="205"/>
  <c r="H11" i="205" s="1"/>
  <c r="E7" i="205"/>
  <c r="B7" i="205"/>
  <c r="B11" i="205" s="1"/>
  <c r="N6" i="205"/>
  <c r="K6" i="205"/>
  <c r="M10" i="205" s="1"/>
  <c r="H6" i="205"/>
  <c r="I10" i="205" s="1"/>
  <c r="E6" i="205"/>
  <c r="G10" i="205" s="1"/>
  <c r="B6" i="205"/>
  <c r="X3" i="205"/>
  <c r="W3" i="205"/>
  <c r="V3" i="205"/>
  <c r="U3" i="205"/>
  <c r="T3" i="205"/>
  <c r="O9" i="205" l="1"/>
  <c r="O12" i="205"/>
  <c r="C12" i="205"/>
  <c r="O7" i="205"/>
  <c r="D8" i="205"/>
  <c r="P8" i="205"/>
  <c r="P10" i="205"/>
  <c r="P14" i="205"/>
  <c r="C7" i="205"/>
  <c r="O8" i="205"/>
  <c r="P9" i="205"/>
  <c r="O10" i="205"/>
  <c r="P12" i="205"/>
  <c r="O14" i="205"/>
  <c r="M8" i="205"/>
  <c r="I7" i="205"/>
  <c r="I8" i="205"/>
  <c r="J9" i="205"/>
  <c r="J10" i="205"/>
  <c r="I12" i="205"/>
  <c r="I14" i="205"/>
  <c r="J8" i="205"/>
  <c r="I9" i="205"/>
  <c r="J12" i="205"/>
  <c r="J14" i="205"/>
  <c r="G8" i="205"/>
  <c r="C8" i="205"/>
  <c r="D9" i="205"/>
  <c r="C10" i="205"/>
  <c r="D12" i="205"/>
  <c r="C9" i="205"/>
  <c r="D10" i="205"/>
  <c r="D11" i="205"/>
  <c r="F7" i="205"/>
  <c r="J11" i="205"/>
  <c r="I11" i="205"/>
  <c r="L7" i="205"/>
  <c r="K11" i="205"/>
  <c r="P11" i="205"/>
  <c r="O11" i="205"/>
  <c r="F9" i="205"/>
  <c r="L9" i="205"/>
  <c r="C11" i="205"/>
  <c r="F15" i="205"/>
  <c r="F13" i="205"/>
  <c r="L15" i="205"/>
  <c r="L13" i="205"/>
  <c r="G7" i="205"/>
  <c r="M7" i="205"/>
  <c r="F8" i="205"/>
  <c r="L8" i="205"/>
  <c r="G9" i="205"/>
  <c r="M9" i="205"/>
  <c r="F10" i="205"/>
  <c r="L10" i="205"/>
  <c r="E11" i="205"/>
  <c r="G13" i="205"/>
  <c r="M13" i="205"/>
  <c r="G15" i="205"/>
  <c r="M15" i="205"/>
  <c r="G12" i="205"/>
  <c r="M12" i="205"/>
  <c r="J13" i="205"/>
  <c r="P13" i="205"/>
  <c r="G14" i="205"/>
  <c r="M14" i="205"/>
  <c r="J15" i="205"/>
  <c r="P15" i="205"/>
  <c r="D7" i="205"/>
  <c r="J7" i="205"/>
  <c r="P7" i="205"/>
  <c r="F12" i="205"/>
  <c r="L12" i="205"/>
  <c r="I13" i="205"/>
  <c r="O13" i="205"/>
  <c r="F14" i="205"/>
  <c r="L14" i="205"/>
  <c r="I15" i="205"/>
  <c r="O15" i="205"/>
  <c r="T15" i="204"/>
  <c r="T14" i="204"/>
  <c r="T13" i="204"/>
  <c r="N15" i="204"/>
  <c r="K15" i="204"/>
  <c r="H15" i="204"/>
  <c r="E15" i="204"/>
  <c r="N14" i="204"/>
  <c r="K14" i="204"/>
  <c r="H14" i="204"/>
  <c r="E14" i="204"/>
  <c r="N13" i="204"/>
  <c r="K13" i="204"/>
  <c r="H13" i="204"/>
  <c r="E13" i="204"/>
  <c r="N12" i="204"/>
  <c r="K12" i="204"/>
  <c r="H12" i="204"/>
  <c r="E12" i="204"/>
  <c r="B12" i="204"/>
  <c r="N10" i="204"/>
  <c r="K10" i="204"/>
  <c r="H10" i="204"/>
  <c r="E10" i="204"/>
  <c r="B10" i="204"/>
  <c r="N9" i="204"/>
  <c r="K9" i="204"/>
  <c r="H9" i="204"/>
  <c r="E9" i="204"/>
  <c r="B9" i="204"/>
  <c r="N8" i="204"/>
  <c r="K8" i="204"/>
  <c r="H8" i="204"/>
  <c r="E8" i="204"/>
  <c r="B8" i="204"/>
  <c r="N7" i="204"/>
  <c r="K7" i="204"/>
  <c r="H7" i="204"/>
  <c r="E7" i="204"/>
  <c r="B7" i="204"/>
  <c r="N6" i="204"/>
  <c r="K6" i="204"/>
  <c r="H6" i="204"/>
  <c r="J10" i="204" s="1"/>
  <c r="E6" i="204"/>
  <c r="B6" i="204"/>
  <c r="X3" i="204"/>
  <c r="W3" i="204"/>
  <c r="V3" i="204"/>
  <c r="U3" i="204"/>
  <c r="T3" i="204"/>
  <c r="O8" i="204" l="1"/>
  <c r="O10" i="204"/>
  <c r="G13" i="204"/>
  <c r="G14" i="204"/>
  <c r="L11" i="205"/>
  <c r="M11" i="205"/>
  <c r="F11" i="205"/>
  <c r="G11" i="205"/>
  <c r="O15" i="204"/>
  <c r="M15" i="204"/>
  <c r="M9" i="204"/>
  <c r="J15" i="204"/>
  <c r="I14" i="204"/>
  <c r="J9" i="204"/>
  <c r="J12" i="204"/>
  <c r="G8" i="204"/>
  <c r="D8" i="204"/>
  <c r="C8" i="204"/>
  <c r="O7" i="204"/>
  <c r="L13" i="204"/>
  <c r="P7" i="204"/>
  <c r="E11" i="204"/>
  <c r="P8" i="204"/>
  <c r="J14" i="204"/>
  <c r="D10" i="204"/>
  <c r="H11" i="204"/>
  <c r="C10" i="204"/>
  <c r="P10" i="204"/>
  <c r="L7" i="204"/>
  <c r="I8" i="204"/>
  <c r="L12" i="204"/>
  <c r="O14" i="204"/>
  <c r="L15" i="204"/>
  <c r="N11" i="204"/>
  <c r="B11" i="204"/>
  <c r="P9" i="204"/>
  <c r="P12" i="204"/>
  <c r="P14" i="204"/>
  <c r="C7" i="204"/>
  <c r="P15" i="204"/>
  <c r="L9" i="204"/>
  <c r="M12" i="204"/>
  <c r="G12" i="204"/>
  <c r="F15" i="204"/>
  <c r="F7" i="204"/>
  <c r="F10" i="204"/>
  <c r="L10" i="204"/>
  <c r="I13" i="204"/>
  <c r="O13" i="204"/>
  <c r="G7" i="204"/>
  <c r="M7" i="204"/>
  <c r="C9" i="204"/>
  <c r="I9" i="204"/>
  <c r="O9" i="204"/>
  <c r="G10" i="204"/>
  <c r="M10" i="204"/>
  <c r="K11" i="204"/>
  <c r="C12" i="204"/>
  <c r="I12" i="204"/>
  <c r="O12" i="204"/>
  <c r="J13" i="204"/>
  <c r="P13" i="204"/>
  <c r="F14" i="204"/>
  <c r="L14" i="204"/>
  <c r="F8" i="204"/>
  <c r="L8" i="204"/>
  <c r="D9" i="204"/>
  <c r="D12" i="204"/>
  <c r="M14" i="204"/>
  <c r="I15" i="204"/>
  <c r="G9" i="204"/>
  <c r="J8" i="204"/>
  <c r="G15" i="204"/>
  <c r="I7" i="204"/>
  <c r="M8" i="204"/>
  <c r="I10" i="204"/>
  <c r="F13" i="204"/>
  <c r="D7" i="204"/>
  <c r="J7" i="204"/>
  <c r="F9" i="204"/>
  <c r="F12" i="204"/>
  <c r="M13" i="204"/>
  <c r="O11" i="204" l="1"/>
  <c r="J11" i="204"/>
  <c r="F11" i="204"/>
  <c r="P11" i="204"/>
  <c r="C11" i="204"/>
  <c r="D11" i="204"/>
  <c r="I11" i="204"/>
  <c r="G11" i="204"/>
  <c r="M11" i="204"/>
  <c r="L11" i="204"/>
  <c r="N15" i="203"/>
  <c r="K15" i="203"/>
  <c r="H15" i="203"/>
  <c r="E15" i="203"/>
  <c r="N14" i="203"/>
  <c r="K14" i="203"/>
  <c r="H14" i="203"/>
  <c r="E14" i="203"/>
  <c r="N13" i="203"/>
  <c r="K13" i="203"/>
  <c r="H13" i="203"/>
  <c r="E13" i="203"/>
  <c r="N12" i="203"/>
  <c r="K12" i="203"/>
  <c r="H12" i="203"/>
  <c r="E12" i="203"/>
  <c r="B12" i="203"/>
  <c r="N10" i="203"/>
  <c r="K10" i="203"/>
  <c r="H10" i="203"/>
  <c r="E10" i="203"/>
  <c r="B10" i="203"/>
  <c r="N9" i="203"/>
  <c r="K9" i="203"/>
  <c r="H9" i="203"/>
  <c r="E9" i="203"/>
  <c r="B9" i="203"/>
  <c r="N8" i="203"/>
  <c r="K8" i="203"/>
  <c r="H8" i="203"/>
  <c r="E8" i="203"/>
  <c r="B8" i="203"/>
  <c r="N7" i="203"/>
  <c r="K7" i="203"/>
  <c r="H7" i="203"/>
  <c r="E7" i="203"/>
  <c r="B7" i="203"/>
  <c r="N6" i="203"/>
  <c r="K6" i="203"/>
  <c r="H6" i="203"/>
  <c r="E6" i="203"/>
  <c r="B6" i="203"/>
  <c r="X3" i="203"/>
  <c r="W3" i="203"/>
  <c r="V3" i="203"/>
  <c r="U3" i="203"/>
  <c r="T3" i="203"/>
  <c r="U6" i="209" l="1"/>
  <c r="U6" i="208"/>
  <c r="U6" i="207"/>
  <c r="U6" i="206"/>
  <c r="U6" i="205"/>
  <c r="U6" i="204"/>
  <c r="W6" i="209"/>
  <c r="W6" i="208"/>
  <c r="W6" i="207"/>
  <c r="W6" i="206"/>
  <c r="W6" i="205"/>
  <c r="W6" i="204"/>
  <c r="C7" i="203"/>
  <c r="T7" i="209"/>
  <c r="T7" i="208"/>
  <c r="T7" i="207"/>
  <c r="T7" i="206"/>
  <c r="T7" i="205"/>
  <c r="T7" i="204"/>
  <c r="V7" i="209"/>
  <c r="V7" i="208"/>
  <c r="V7" i="207"/>
  <c r="V7" i="206"/>
  <c r="V7" i="205"/>
  <c r="V7" i="204"/>
  <c r="P7" i="203"/>
  <c r="X7" i="209"/>
  <c r="X7" i="208"/>
  <c r="X7" i="207"/>
  <c r="X7" i="206"/>
  <c r="X7" i="205"/>
  <c r="X7" i="204"/>
  <c r="U8" i="209"/>
  <c r="U8" i="207"/>
  <c r="U8" i="208"/>
  <c r="U8" i="206"/>
  <c r="U8" i="205"/>
  <c r="U8" i="204"/>
  <c r="W8" i="209"/>
  <c r="W8" i="208"/>
  <c r="W8" i="207"/>
  <c r="W8" i="206"/>
  <c r="W8" i="205"/>
  <c r="W8" i="204"/>
  <c r="T9" i="209"/>
  <c r="T9" i="208"/>
  <c r="T9" i="207"/>
  <c r="T9" i="206"/>
  <c r="T9" i="205"/>
  <c r="T9" i="204"/>
  <c r="V9" i="209"/>
  <c r="V9" i="208"/>
  <c r="V9" i="207"/>
  <c r="V9" i="206"/>
  <c r="V9" i="205"/>
  <c r="V9" i="204"/>
  <c r="X9" i="209"/>
  <c r="X9" i="208"/>
  <c r="X9" i="207"/>
  <c r="X9" i="206"/>
  <c r="X9" i="205"/>
  <c r="X9" i="204"/>
  <c r="G10" i="203"/>
  <c r="U10" i="209"/>
  <c r="U10" i="207"/>
  <c r="U10" i="208"/>
  <c r="U10" i="206"/>
  <c r="U10" i="205"/>
  <c r="U10" i="204"/>
  <c r="W10" i="209"/>
  <c r="W10" i="208"/>
  <c r="W10" i="207"/>
  <c r="W10" i="206"/>
  <c r="W10" i="205"/>
  <c r="W10" i="204"/>
  <c r="C12" i="203"/>
  <c r="T12" i="209"/>
  <c r="T12" i="207"/>
  <c r="T12" i="208"/>
  <c r="T12" i="206"/>
  <c r="T12" i="205"/>
  <c r="T12" i="204"/>
  <c r="V12" i="209"/>
  <c r="V12" i="208"/>
  <c r="V12" i="207"/>
  <c r="V12" i="206"/>
  <c r="V12" i="205"/>
  <c r="V12" i="204"/>
  <c r="X12" i="209"/>
  <c r="X12" i="207"/>
  <c r="X12" i="208"/>
  <c r="X12" i="206"/>
  <c r="X12" i="205"/>
  <c r="X12" i="204"/>
  <c r="V13" i="209"/>
  <c r="V13" i="207"/>
  <c r="V13" i="208"/>
  <c r="V13" i="206"/>
  <c r="V13" i="205"/>
  <c r="V13" i="204"/>
  <c r="X13" i="209"/>
  <c r="X13" i="207"/>
  <c r="X13" i="208"/>
  <c r="X13" i="206"/>
  <c r="X13" i="205"/>
  <c r="X13" i="204"/>
  <c r="V14" i="209"/>
  <c r="V14" i="208"/>
  <c r="V14" i="207"/>
  <c r="V14" i="206"/>
  <c r="V14" i="205"/>
  <c r="V14" i="204"/>
  <c r="X14" i="209"/>
  <c r="X14" i="207"/>
  <c r="X14" i="208"/>
  <c r="X14" i="206"/>
  <c r="X14" i="205"/>
  <c r="X14" i="204"/>
  <c r="V15" i="209"/>
  <c r="V15" i="207"/>
  <c r="V15" i="208"/>
  <c r="V15" i="206"/>
  <c r="V15" i="205"/>
  <c r="V15" i="204"/>
  <c r="X15" i="209"/>
  <c r="X15" i="207"/>
  <c r="X15" i="208"/>
  <c r="X15" i="206"/>
  <c r="X15" i="205"/>
  <c r="X15" i="204"/>
  <c r="T6" i="209"/>
  <c r="T6" i="207"/>
  <c r="T6" i="208"/>
  <c r="T6" i="206"/>
  <c r="T6" i="205"/>
  <c r="T6" i="204"/>
  <c r="V6" i="209"/>
  <c r="V6" i="208"/>
  <c r="V6" i="207"/>
  <c r="V6" i="206"/>
  <c r="V6" i="205"/>
  <c r="V6" i="204"/>
  <c r="X6" i="209"/>
  <c r="X6" i="207"/>
  <c r="X6" i="208"/>
  <c r="X6" i="206"/>
  <c r="X6" i="205"/>
  <c r="X6" i="204"/>
  <c r="U7" i="209"/>
  <c r="U7" i="208"/>
  <c r="U7" i="207"/>
  <c r="U7" i="206"/>
  <c r="U7" i="205"/>
  <c r="U7" i="204"/>
  <c r="W7" i="209"/>
  <c r="W7" i="208"/>
  <c r="W7" i="207"/>
  <c r="W7" i="206"/>
  <c r="W7" i="205"/>
  <c r="W7" i="204"/>
  <c r="T8" i="209"/>
  <c r="T8" i="208"/>
  <c r="T8" i="207"/>
  <c r="T8" i="206"/>
  <c r="T8" i="205"/>
  <c r="T8" i="204"/>
  <c r="V8" i="209"/>
  <c r="V8" i="208"/>
  <c r="V8" i="207"/>
  <c r="V8" i="206"/>
  <c r="V8" i="205"/>
  <c r="V8" i="204"/>
  <c r="X8" i="209"/>
  <c r="X8" i="208"/>
  <c r="X8" i="207"/>
  <c r="X8" i="206"/>
  <c r="X8" i="205"/>
  <c r="X8" i="204"/>
  <c r="U9" i="209"/>
  <c r="U9" i="207"/>
  <c r="U9" i="208"/>
  <c r="U9" i="206"/>
  <c r="U9" i="205"/>
  <c r="U9" i="204"/>
  <c r="W9" i="209"/>
  <c r="W9" i="208"/>
  <c r="W9" i="207"/>
  <c r="W9" i="206"/>
  <c r="W9" i="205"/>
  <c r="W9" i="204"/>
  <c r="C10" i="203"/>
  <c r="T10" i="209"/>
  <c r="T10" i="208"/>
  <c r="T10" i="207"/>
  <c r="T10" i="206"/>
  <c r="T10" i="205"/>
  <c r="T10" i="204"/>
  <c r="V10" i="209"/>
  <c r="V10" i="208"/>
  <c r="V10" i="207"/>
  <c r="V10" i="206"/>
  <c r="V10" i="205"/>
  <c r="V10" i="204"/>
  <c r="P10" i="203"/>
  <c r="X10" i="209"/>
  <c r="X10" i="208"/>
  <c r="X10" i="207"/>
  <c r="X10" i="206"/>
  <c r="X10" i="205"/>
  <c r="X10" i="204"/>
  <c r="G12" i="203"/>
  <c r="U12" i="209"/>
  <c r="U12" i="208"/>
  <c r="U12" i="207"/>
  <c r="U12" i="206"/>
  <c r="U12" i="205"/>
  <c r="U12" i="204"/>
  <c r="W12" i="209"/>
  <c r="W12" i="207"/>
  <c r="W12" i="208"/>
  <c r="W12" i="206"/>
  <c r="W12" i="205"/>
  <c r="W12" i="204"/>
  <c r="U13" i="209"/>
  <c r="U13" i="208"/>
  <c r="U13" i="207"/>
  <c r="U13" i="206"/>
  <c r="U13" i="205"/>
  <c r="U13" i="204"/>
  <c r="W13" i="209"/>
  <c r="W13" i="207"/>
  <c r="W13" i="208"/>
  <c r="W13" i="206"/>
  <c r="W13" i="205"/>
  <c r="W13" i="204"/>
  <c r="U14" i="209"/>
  <c r="U14" i="207"/>
  <c r="U14" i="208"/>
  <c r="U14" i="206"/>
  <c r="U14" i="205"/>
  <c r="U14" i="204"/>
  <c r="W14" i="209"/>
  <c r="W14" i="208"/>
  <c r="W14" i="207"/>
  <c r="W14" i="206"/>
  <c r="W14" i="205"/>
  <c r="W14" i="204"/>
  <c r="U15" i="209"/>
  <c r="U15" i="208"/>
  <c r="U15" i="207"/>
  <c r="U15" i="206"/>
  <c r="U15" i="205"/>
  <c r="U15" i="204"/>
  <c r="W15" i="209"/>
  <c r="W15" i="207"/>
  <c r="W15" i="208"/>
  <c r="W15" i="206"/>
  <c r="W15" i="205"/>
  <c r="W15" i="204"/>
  <c r="M13" i="203"/>
  <c r="E11" i="203"/>
  <c r="L7" i="203"/>
  <c r="M8" i="203"/>
  <c r="M9" i="203"/>
  <c r="L10" i="203"/>
  <c r="M15" i="203"/>
  <c r="L14" i="203"/>
  <c r="L13" i="203"/>
  <c r="J13" i="203"/>
  <c r="I12" i="203"/>
  <c r="I9" i="203"/>
  <c r="D10" i="203"/>
  <c r="J15" i="203"/>
  <c r="F7" i="203"/>
  <c r="F10" i="203"/>
  <c r="F13" i="203"/>
  <c r="P13" i="203"/>
  <c r="O7" i="203"/>
  <c r="O10" i="203"/>
  <c r="G13" i="203"/>
  <c r="O13" i="203"/>
  <c r="I7" i="203"/>
  <c r="I10" i="203"/>
  <c r="P15" i="203"/>
  <c r="I13" i="203"/>
  <c r="J7" i="203"/>
  <c r="H11" i="203"/>
  <c r="C9" i="203"/>
  <c r="J10" i="203"/>
  <c r="F15" i="203"/>
  <c r="K11" i="203"/>
  <c r="L8" i="203"/>
  <c r="M10" i="203"/>
  <c r="F14" i="203"/>
  <c r="P14" i="203"/>
  <c r="G8" i="203"/>
  <c r="B11" i="203"/>
  <c r="D8" i="203"/>
  <c r="J8" i="203"/>
  <c r="P8" i="203"/>
  <c r="G15" i="203"/>
  <c r="F8" i="203"/>
  <c r="D9" i="203"/>
  <c r="J9" i="203"/>
  <c r="P9" i="203"/>
  <c r="D12" i="203"/>
  <c r="J12" i="203"/>
  <c r="P12" i="203"/>
  <c r="G14" i="203"/>
  <c r="M14" i="203"/>
  <c r="I15" i="203"/>
  <c r="O15" i="203"/>
  <c r="L9" i="203"/>
  <c r="N11" i="203"/>
  <c r="F12" i="203"/>
  <c r="L12" i="203"/>
  <c r="I14" i="203"/>
  <c r="O14" i="203"/>
  <c r="C8" i="203"/>
  <c r="I8" i="203"/>
  <c r="O8" i="203"/>
  <c r="G9" i="203"/>
  <c r="M12" i="203"/>
  <c r="J14" i="203"/>
  <c r="L15" i="203"/>
  <c r="D7" i="203"/>
  <c r="F9" i="203"/>
  <c r="G7" i="203"/>
  <c r="M7" i="203"/>
  <c r="O9" i="203"/>
  <c r="O12" i="203"/>
  <c r="N15" i="202"/>
  <c r="X15" i="203" s="1"/>
  <c r="K15" i="202"/>
  <c r="W15" i="203" s="1"/>
  <c r="H15" i="202"/>
  <c r="V15" i="203" s="1"/>
  <c r="E15" i="202"/>
  <c r="U15" i="203" s="1"/>
  <c r="N14" i="202"/>
  <c r="X14" i="203" s="1"/>
  <c r="K14" i="202"/>
  <c r="W14" i="203" s="1"/>
  <c r="H14" i="202"/>
  <c r="V14" i="203" s="1"/>
  <c r="E14" i="202"/>
  <c r="U14" i="203" s="1"/>
  <c r="N13" i="202"/>
  <c r="X13" i="203" s="1"/>
  <c r="K13" i="202"/>
  <c r="W13" i="203" s="1"/>
  <c r="H13" i="202"/>
  <c r="V13" i="203" s="1"/>
  <c r="E13" i="202"/>
  <c r="U13" i="203" s="1"/>
  <c r="N12" i="202"/>
  <c r="X12" i="203" s="1"/>
  <c r="K12" i="202"/>
  <c r="W12" i="203" s="1"/>
  <c r="H12" i="202"/>
  <c r="V12" i="203" s="1"/>
  <c r="E12" i="202"/>
  <c r="U12" i="203" s="1"/>
  <c r="B12" i="202"/>
  <c r="T12" i="203" s="1"/>
  <c r="N10" i="202"/>
  <c r="X10" i="203" s="1"/>
  <c r="K10" i="202"/>
  <c r="W10" i="203" s="1"/>
  <c r="H10" i="202"/>
  <c r="V10" i="203" s="1"/>
  <c r="E10" i="202"/>
  <c r="U10" i="203" s="1"/>
  <c r="B10" i="202"/>
  <c r="T10" i="203" s="1"/>
  <c r="N9" i="202"/>
  <c r="X9" i="203" s="1"/>
  <c r="K9" i="202"/>
  <c r="W9" i="203" s="1"/>
  <c r="H9" i="202"/>
  <c r="V9" i="203" s="1"/>
  <c r="E9" i="202"/>
  <c r="U9" i="203" s="1"/>
  <c r="B9" i="202"/>
  <c r="T9" i="203" s="1"/>
  <c r="N8" i="202"/>
  <c r="X8" i="203" s="1"/>
  <c r="K8" i="202"/>
  <c r="W8" i="203" s="1"/>
  <c r="H8" i="202"/>
  <c r="V8" i="203" s="1"/>
  <c r="E8" i="202"/>
  <c r="U8" i="203" s="1"/>
  <c r="B8" i="202"/>
  <c r="T8" i="203" s="1"/>
  <c r="N7" i="202"/>
  <c r="X7" i="203" s="1"/>
  <c r="K7" i="202"/>
  <c r="W7" i="203" s="1"/>
  <c r="H7" i="202"/>
  <c r="V7" i="203" s="1"/>
  <c r="E7" i="202"/>
  <c r="B7" i="202"/>
  <c r="T7" i="203" s="1"/>
  <c r="N6" i="202"/>
  <c r="X6" i="203" s="1"/>
  <c r="K6" i="202"/>
  <c r="W6" i="203" s="1"/>
  <c r="H6" i="202"/>
  <c r="V6" i="203" s="1"/>
  <c r="E6" i="202"/>
  <c r="U6" i="203" s="1"/>
  <c r="B6" i="202"/>
  <c r="T6" i="203" s="1"/>
  <c r="AD3" i="202"/>
  <c r="AC3" i="202"/>
  <c r="AB3" i="202"/>
  <c r="AA3" i="202"/>
  <c r="Z3" i="202"/>
  <c r="X11" i="209" l="1"/>
  <c r="X11" i="208"/>
  <c r="X11" i="207"/>
  <c r="X11" i="206"/>
  <c r="X11" i="205"/>
  <c r="X11" i="204"/>
  <c r="E11" i="202"/>
  <c r="K11" i="202"/>
  <c r="T11" i="209"/>
  <c r="T11" i="208"/>
  <c r="T11" i="207"/>
  <c r="T11" i="206"/>
  <c r="T11" i="205"/>
  <c r="T11" i="204"/>
  <c r="L11" i="203"/>
  <c r="W11" i="209"/>
  <c r="W11" i="208"/>
  <c r="W11" i="207"/>
  <c r="W11" i="206"/>
  <c r="W11" i="205"/>
  <c r="W11" i="203"/>
  <c r="W11" i="204"/>
  <c r="J11" i="203"/>
  <c r="V11" i="209"/>
  <c r="V11" i="208"/>
  <c r="V11" i="206"/>
  <c r="V11" i="207"/>
  <c r="V11" i="205"/>
  <c r="V11" i="204"/>
  <c r="F11" i="203"/>
  <c r="U11" i="209"/>
  <c r="U11" i="208"/>
  <c r="U11" i="207"/>
  <c r="U11" i="206"/>
  <c r="U11" i="203"/>
  <c r="U11" i="205"/>
  <c r="U11" i="204"/>
  <c r="U7" i="203"/>
  <c r="G11" i="203"/>
  <c r="M11" i="203"/>
  <c r="I11" i="203"/>
  <c r="C11" i="203"/>
  <c r="D11" i="203"/>
  <c r="O11" i="203"/>
  <c r="P11" i="203"/>
  <c r="F10" i="202"/>
  <c r="L12" i="202"/>
  <c r="M11" i="202"/>
  <c r="M8" i="202"/>
  <c r="M9" i="202"/>
  <c r="M10" i="202"/>
  <c r="M12" i="202"/>
  <c r="M13" i="202"/>
  <c r="L14" i="202"/>
  <c r="L15" i="202"/>
  <c r="L7" i="202"/>
  <c r="L8" i="202"/>
  <c r="L9" i="202"/>
  <c r="L10" i="202"/>
  <c r="F7" i="202"/>
  <c r="G8" i="202"/>
  <c r="F9" i="202"/>
  <c r="G10" i="202"/>
  <c r="F12" i="202"/>
  <c r="F14" i="202"/>
  <c r="F15" i="202"/>
  <c r="G11" i="202"/>
  <c r="F8" i="202"/>
  <c r="G9" i="202"/>
  <c r="G12" i="202"/>
  <c r="L13" i="202"/>
  <c r="C7" i="202"/>
  <c r="I7" i="202"/>
  <c r="O7" i="202"/>
  <c r="C8" i="202"/>
  <c r="I8" i="202"/>
  <c r="O8" i="202"/>
  <c r="C9" i="202"/>
  <c r="I9" i="202"/>
  <c r="O9" i="202"/>
  <c r="C10" i="202"/>
  <c r="I10" i="202"/>
  <c r="O10" i="202"/>
  <c r="B11" i="202"/>
  <c r="T11" i="203" s="1"/>
  <c r="F11" i="202"/>
  <c r="N11" i="202"/>
  <c r="X11" i="203" s="1"/>
  <c r="C12" i="202"/>
  <c r="I12" i="202"/>
  <c r="O12" i="202"/>
  <c r="F13" i="202"/>
  <c r="I15" i="202"/>
  <c r="I14" i="202"/>
  <c r="O15" i="202"/>
  <c r="O14" i="202"/>
  <c r="D7" i="202"/>
  <c r="J7" i="202"/>
  <c r="P7" i="202"/>
  <c r="D8" i="202"/>
  <c r="J8" i="202"/>
  <c r="P8" i="202"/>
  <c r="D9" i="202"/>
  <c r="J9" i="202"/>
  <c r="P9" i="202"/>
  <c r="D10" i="202"/>
  <c r="J10" i="202"/>
  <c r="P10" i="202"/>
  <c r="H11" i="202"/>
  <c r="V11" i="203" s="1"/>
  <c r="L11" i="202"/>
  <c r="D12" i="202"/>
  <c r="J12" i="202"/>
  <c r="P12" i="202"/>
  <c r="G13" i="202"/>
  <c r="I13" i="202"/>
  <c r="O13" i="202"/>
  <c r="G14" i="202"/>
  <c r="M14" i="202"/>
  <c r="G15" i="202"/>
  <c r="M15" i="202"/>
  <c r="G7" i="202"/>
  <c r="M7" i="202"/>
  <c r="J13" i="202"/>
  <c r="P13" i="202"/>
  <c r="J14" i="202"/>
  <c r="P14" i="202"/>
  <c r="J15" i="202"/>
  <c r="P15" i="202"/>
  <c r="N15" i="201"/>
  <c r="K15" i="201"/>
  <c r="AC15" i="202" s="1"/>
  <c r="H15" i="201"/>
  <c r="E15" i="201"/>
  <c r="AA15" i="202" s="1"/>
  <c r="N14" i="201"/>
  <c r="AD14" i="202" s="1"/>
  <c r="K14" i="201"/>
  <c r="AC14" i="202" s="1"/>
  <c r="H14" i="201"/>
  <c r="AB14" i="202" s="1"/>
  <c r="E14" i="201"/>
  <c r="N13" i="201"/>
  <c r="K13" i="201"/>
  <c r="AC13" i="202" s="1"/>
  <c r="H13" i="201"/>
  <c r="E13" i="201"/>
  <c r="N12" i="201"/>
  <c r="AD12" i="202" s="1"/>
  <c r="K12" i="201"/>
  <c r="H12" i="201"/>
  <c r="E12" i="201"/>
  <c r="B12" i="201"/>
  <c r="N10" i="201"/>
  <c r="AD10" i="202" s="1"/>
  <c r="K10" i="201"/>
  <c r="AC10" i="202" s="1"/>
  <c r="H10" i="201"/>
  <c r="AB10" i="202" s="1"/>
  <c r="E10" i="201"/>
  <c r="AA10" i="202" s="1"/>
  <c r="B10" i="201"/>
  <c r="N9" i="201"/>
  <c r="AD9" i="202" s="1"/>
  <c r="K9" i="201"/>
  <c r="H9" i="201"/>
  <c r="AB9" i="202" s="1"/>
  <c r="E9" i="201"/>
  <c r="AA9" i="202" s="1"/>
  <c r="B9" i="201"/>
  <c r="N8" i="201"/>
  <c r="AD8" i="202" s="1"/>
  <c r="K8" i="201"/>
  <c r="AC8" i="202" s="1"/>
  <c r="H8" i="201"/>
  <c r="AB8" i="202" s="1"/>
  <c r="E8" i="201"/>
  <c r="AA8" i="202" s="1"/>
  <c r="B8" i="201"/>
  <c r="N7" i="201"/>
  <c r="AD7" i="202" s="1"/>
  <c r="K7" i="201"/>
  <c r="H7" i="201"/>
  <c r="AB7" i="202" s="1"/>
  <c r="E7" i="201"/>
  <c r="E11" i="201" s="1"/>
  <c r="B7" i="201"/>
  <c r="N6" i="201"/>
  <c r="K6" i="201"/>
  <c r="H6" i="201"/>
  <c r="E6" i="201"/>
  <c r="AA6" i="202" s="1"/>
  <c r="B6" i="201"/>
  <c r="AD3" i="201"/>
  <c r="AC3" i="201"/>
  <c r="AB3" i="201"/>
  <c r="AA3" i="201"/>
  <c r="Z3" i="201"/>
  <c r="K11" i="201" l="1"/>
  <c r="L11" i="201" s="1"/>
  <c r="Z10" i="202"/>
  <c r="AB15" i="202"/>
  <c r="AC7" i="202"/>
  <c r="Z6" i="202"/>
  <c r="AB12" i="202"/>
  <c r="AD13" i="202"/>
  <c r="AA7" i="202"/>
  <c r="Z9" i="202"/>
  <c r="AA11" i="202"/>
  <c r="AD15" i="202"/>
  <c r="Z7" i="202"/>
  <c r="AC6" i="202"/>
  <c r="AB6" i="202"/>
  <c r="AC12" i="202"/>
  <c r="AA13" i="202"/>
  <c r="AA14" i="202"/>
  <c r="Z8" i="202"/>
  <c r="AA12" i="202"/>
  <c r="AB13" i="202"/>
  <c r="Z12" i="202"/>
  <c r="AC9" i="202"/>
  <c r="AD6" i="202"/>
  <c r="I11" i="202"/>
  <c r="J11" i="202"/>
  <c r="O11" i="202"/>
  <c r="P11" i="202"/>
  <c r="C11" i="202"/>
  <c r="D11" i="202"/>
  <c r="P8" i="201"/>
  <c r="P10" i="201"/>
  <c r="F12" i="201"/>
  <c r="H11" i="201"/>
  <c r="AB11" i="202" s="1"/>
  <c r="P7" i="201"/>
  <c r="P9" i="201"/>
  <c r="P12" i="201"/>
  <c r="L7" i="201"/>
  <c r="L8" i="201"/>
  <c r="L9" i="201"/>
  <c r="L10" i="201"/>
  <c r="L12" i="201"/>
  <c r="M13" i="201"/>
  <c r="L14" i="201"/>
  <c r="L15" i="201"/>
  <c r="M8" i="201"/>
  <c r="M9" i="201"/>
  <c r="M10" i="201"/>
  <c r="M12" i="201"/>
  <c r="J8" i="201"/>
  <c r="J9" i="201"/>
  <c r="J10" i="201"/>
  <c r="J12" i="201"/>
  <c r="G11" i="201"/>
  <c r="F8" i="201"/>
  <c r="G9" i="201"/>
  <c r="F10" i="201"/>
  <c r="G12" i="201"/>
  <c r="G13" i="201"/>
  <c r="F14" i="201"/>
  <c r="F15" i="201"/>
  <c r="F7" i="201"/>
  <c r="G8" i="201"/>
  <c r="F9" i="201"/>
  <c r="G10" i="201"/>
  <c r="D7" i="201"/>
  <c r="D9" i="201"/>
  <c r="D12" i="201"/>
  <c r="D8" i="201"/>
  <c r="D10" i="201"/>
  <c r="I15" i="201"/>
  <c r="I14" i="201"/>
  <c r="O15" i="201"/>
  <c r="O14" i="201"/>
  <c r="O13" i="201"/>
  <c r="J7" i="201"/>
  <c r="I13" i="201"/>
  <c r="C7" i="201"/>
  <c r="I7" i="201"/>
  <c r="O7" i="201"/>
  <c r="C8" i="201"/>
  <c r="I8" i="201"/>
  <c r="O8" i="201"/>
  <c r="C9" i="201"/>
  <c r="I9" i="201"/>
  <c r="O9" i="201"/>
  <c r="C10" i="201"/>
  <c r="I10" i="201"/>
  <c r="O10" i="201"/>
  <c r="B11" i="201"/>
  <c r="F11" i="201"/>
  <c r="N11" i="201"/>
  <c r="AD11" i="202" s="1"/>
  <c r="C12" i="201"/>
  <c r="I12" i="201"/>
  <c r="O12" i="201"/>
  <c r="F13" i="201"/>
  <c r="L13" i="201"/>
  <c r="G14" i="201"/>
  <c r="M14" i="201"/>
  <c r="G15" i="201"/>
  <c r="M15" i="201"/>
  <c r="G7" i="201"/>
  <c r="M7" i="201"/>
  <c r="J13" i="201"/>
  <c r="P13" i="201"/>
  <c r="J14" i="201"/>
  <c r="P14" i="201"/>
  <c r="J15" i="201"/>
  <c r="P15" i="201"/>
  <c r="N15" i="200"/>
  <c r="AD15" i="201" s="1"/>
  <c r="K15" i="200"/>
  <c r="AC15" i="201" s="1"/>
  <c r="H15" i="200"/>
  <c r="AB15" i="201" s="1"/>
  <c r="E15" i="200"/>
  <c r="AA15" i="201" s="1"/>
  <c r="N14" i="200"/>
  <c r="AD14" i="201" s="1"/>
  <c r="K14" i="200"/>
  <c r="AC14" i="201" s="1"/>
  <c r="H14" i="200"/>
  <c r="AB14" i="201" s="1"/>
  <c r="E14" i="200"/>
  <c r="N13" i="200"/>
  <c r="K13" i="200"/>
  <c r="AC13" i="201" s="1"/>
  <c r="H13" i="200"/>
  <c r="AB13" i="201" s="1"/>
  <c r="E13" i="200"/>
  <c r="N12" i="200"/>
  <c r="AD12" i="201" s="1"/>
  <c r="K12" i="200"/>
  <c r="AC12" i="201" s="1"/>
  <c r="H12" i="200"/>
  <c r="AB12" i="201" s="1"/>
  <c r="E12" i="200"/>
  <c r="B12" i="200"/>
  <c r="N10" i="200"/>
  <c r="K10" i="200"/>
  <c r="H10" i="200"/>
  <c r="AB10" i="201" s="1"/>
  <c r="E10" i="200"/>
  <c r="B10" i="200"/>
  <c r="N9" i="200"/>
  <c r="AD9" i="201" s="1"/>
  <c r="K9" i="200"/>
  <c r="AC9" i="201" s="1"/>
  <c r="H9" i="200"/>
  <c r="AB9" i="201" s="1"/>
  <c r="E9" i="200"/>
  <c r="AA9" i="201" s="1"/>
  <c r="B9" i="200"/>
  <c r="Z9" i="201" s="1"/>
  <c r="N8" i="200"/>
  <c r="K8" i="200"/>
  <c r="AC8" i="201" s="1"/>
  <c r="H8" i="200"/>
  <c r="E8" i="200"/>
  <c r="AA8" i="201" s="1"/>
  <c r="B8" i="200"/>
  <c r="N7" i="200"/>
  <c r="K7" i="200"/>
  <c r="AC7" i="201" s="1"/>
  <c r="H7" i="200"/>
  <c r="E7" i="200"/>
  <c r="B7" i="200"/>
  <c r="Z7" i="201" s="1"/>
  <c r="N6" i="200"/>
  <c r="AD6" i="201" s="1"/>
  <c r="K6" i="200"/>
  <c r="L15" i="200" s="1"/>
  <c r="H6" i="200"/>
  <c r="AB6" i="201" s="1"/>
  <c r="E6" i="200"/>
  <c r="AA6" i="201" s="1"/>
  <c r="B6" i="200"/>
  <c r="Z6" i="201" s="1"/>
  <c r="AD3" i="200"/>
  <c r="AC3" i="200"/>
  <c r="AB3" i="200"/>
  <c r="AA3" i="200"/>
  <c r="Z3" i="200"/>
  <c r="P8" i="200" l="1"/>
  <c r="D10" i="200"/>
  <c r="AC6" i="201"/>
  <c r="O7" i="200"/>
  <c r="AD7" i="201"/>
  <c r="F15" i="200"/>
  <c r="H11" i="200"/>
  <c r="I11" i="200" s="1"/>
  <c r="D12" i="200"/>
  <c r="M11" i="201"/>
  <c r="AB7" i="201"/>
  <c r="AD10" i="201"/>
  <c r="AD8" i="201"/>
  <c r="AA13" i="201"/>
  <c r="AA10" i="201"/>
  <c r="AA12" i="201"/>
  <c r="J10" i="200"/>
  <c r="AA7" i="201"/>
  <c r="Z12" i="201"/>
  <c r="Z8" i="201"/>
  <c r="AD13" i="201"/>
  <c r="AA14" i="201"/>
  <c r="AB8" i="201"/>
  <c r="Z10" i="201"/>
  <c r="B11" i="200"/>
  <c r="Z11" i="201" s="1"/>
  <c r="AC11" i="202"/>
  <c r="I9" i="200"/>
  <c r="AB11" i="201"/>
  <c r="AC10" i="201"/>
  <c r="Z11" i="202"/>
  <c r="J11" i="201"/>
  <c r="I11" i="201"/>
  <c r="O11" i="201"/>
  <c r="P11" i="201"/>
  <c r="C11" i="201"/>
  <c r="D11" i="201"/>
  <c r="I8" i="200"/>
  <c r="G9" i="200"/>
  <c r="C12" i="200"/>
  <c r="I7" i="200"/>
  <c r="N11" i="200"/>
  <c r="D8" i="200"/>
  <c r="J8" i="200"/>
  <c r="D9" i="200"/>
  <c r="J9" i="200"/>
  <c r="O9" i="200"/>
  <c r="I10" i="200"/>
  <c r="P10" i="200"/>
  <c r="I12" i="200"/>
  <c r="O12" i="200"/>
  <c r="O8" i="200"/>
  <c r="P9" i="200"/>
  <c r="O10" i="200"/>
  <c r="M10" i="200"/>
  <c r="M9" i="200"/>
  <c r="G10" i="200"/>
  <c r="C7" i="200"/>
  <c r="C8" i="200"/>
  <c r="C9" i="200"/>
  <c r="C10" i="200"/>
  <c r="J11" i="200"/>
  <c r="D11" i="200"/>
  <c r="C11" i="200"/>
  <c r="G7" i="200"/>
  <c r="M7" i="200"/>
  <c r="G8" i="200"/>
  <c r="M8" i="200"/>
  <c r="E11" i="200"/>
  <c r="K11" i="200"/>
  <c r="AC11" i="201" s="1"/>
  <c r="G12" i="200"/>
  <c r="M12" i="200"/>
  <c r="D7" i="200"/>
  <c r="F7" i="200"/>
  <c r="J7" i="200"/>
  <c r="L7" i="200"/>
  <c r="P7" i="200"/>
  <c r="F8" i="200"/>
  <c r="L8" i="200"/>
  <c r="F9" i="200"/>
  <c r="L9" i="200"/>
  <c r="F10" i="200"/>
  <c r="L10" i="200"/>
  <c r="F12" i="200"/>
  <c r="J12" i="200"/>
  <c r="L12" i="200"/>
  <c r="P12" i="200"/>
  <c r="G13" i="200"/>
  <c r="I13" i="200"/>
  <c r="M13" i="200"/>
  <c r="O13" i="200"/>
  <c r="G14" i="200"/>
  <c r="I14" i="200"/>
  <c r="M14" i="200"/>
  <c r="O14" i="200"/>
  <c r="G15" i="200"/>
  <c r="I15" i="200"/>
  <c r="M15" i="200"/>
  <c r="O15" i="200"/>
  <c r="F13" i="200"/>
  <c r="J13" i="200"/>
  <c r="L13" i="200"/>
  <c r="P13" i="200"/>
  <c r="F14" i="200"/>
  <c r="J14" i="200"/>
  <c r="L14" i="200"/>
  <c r="P14" i="200"/>
  <c r="J15" i="200"/>
  <c r="P15" i="200"/>
  <c r="AD11" i="201" l="1"/>
  <c r="AA11" i="201"/>
  <c r="O11" i="200"/>
  <c r="P11" i="200"/>
  <c r="F11" i="200"/>
  <c r="G11" i="200"/>
  <c r="L11" i="200"/>
  <c r="M11" i="200"/>
  <c r="N15" i="199" l="1"/>
  <c r="K15" i="199"/>
  <c r="H15" i="199"/>
  <c r="E15" i="199"/>
  <c r="N14" i="199"/>
  <c r="K14" i="199"/>
  <c r="H14" i="199"/>
  <c r="E14" i="199"/>
  <c r="N13" i="199"/>
  <c r="K13" i="199"/>
  <c r="AC13" i="200" s="1"/>
  <c r="H13" i="199"/>
  <c r="E13" i="199"/>
  <c r="AA13" i="200" s="1"/>
  <c r="N12" i="199"/>
  <c r="K12" i="199"/>
  <c r="AC12" i="200" s="1"/>
  <c r="H12" i="199"/>
  <c r="E12" i="199"/>
  <c r="AA12" i="200" s="1"/>
  <c r="B12" i="199"/>
  <c r="Z12" i="200" s="1"/>
  <c r="N10" i="199"/>
  <c r="K10" i="199"/>
  <c r="AC10" i="200" s="1"/>
  <c r="H10" i="199"/>
  <c r="AB10" i="200" s="1"/>
  <c r="E10" i="199"/>
  <c r="AA10" i="200" s="1"/>
  <c r="B10" i="199"/>
  <c r="N9" i="199"/>
  <c r="K9" i="199"/>
  <c r="AC9" i="200" s="1"/>
  <c r="H9" i="199"/>
  <c r="AB9" i="200" s="1"/>
  <c r="E9" i="199"/>
  <c r="B9" i="199"/>
  <c r="Z9" i="200" s="1"/>
  <c r="N8" i="199"/>
  <c r="K8" i="199"/>
  <c r="H8" i="199"/>
  <c r="AB8" i="200" s="1"/>
  <c r="E8" i="199"/>
  <c r="B8" i="199"/>
  <c r="N7" i="199"/>
  <c r="K7" i="199"/>
  <c r="H7" i="199"/>
  <c r="E7" i="199"/>
  <c r="B7" i="199"/>
  <c r="N6" i="199"/>
  <c r="K6" i="199"/>
  <c r="H6" i="199"/>
  <c r="E6" i="199"/>
  <c r="B6" i="199"/>
  <c r="AD3" i="199"/>
  <c r="AC3" i="199"/>
  <c r="AB3" i="199"/>
  <c r="AA3" i="199"/>
  <c r="Z3" i="199"/>
  <c r="AC8" i="200" l="1"/>
  <c r="O9" i="199"/>
  <c r="AD9" i="200"/>
  <c r="K11" i="199"/>
  <c r="M11" i="199" s="1"/>
  <c r="AC7" i="200"/>
  <c r="Z10" i="200"/>
  <c r="B11" i="199"/>
  <c r="Z7" i="200"/>
  <c r="Z6" i="200"/>
  <c r="E11" i="199"/>
  <c r="AA7" i="200"/>
  <c r="AD10" i="200"/>
  <c r="AC14" i="200"/>
  <c r="AB13" i="200"/>
  <c r="AD14" i="200"/>
  <c r="F15" i="199"/>
  <c r="AA6" i="200"/>
  <c r="I10" i="199"/>
  <c r="AB6" i="200"/>
  <c r="AA15" i="200"/>
  <c r="H11" i="199"/>
  <c r="AB7" i="200"/>
  <c r="AB12" i="200"/>
  <c r="AB15" i="200"/>
  <c r="AD8" i="200"/>
  <c r="L15" i="199"/>
  <c r="AC6" i="200"/>
  <c r="N11" i="199"/>
  <c r="AD7" i="200"/>
  <c r="AD13" i="200"/>
  <c r="AD6" i="200"/>
  <c r="Z8" i="200"/>
  <c r="AA9" i="200"/>
  <c r="AA14" i="200"/>
  <c r="AC15" i="200"/>
  <c r="AA8" i="200"/>
  <c r="AD12" i="200"/>
  <c r="AB14" i="200"/>
  <c r="AD15" i="200"/>
  <c r="C9" i="199"/>
  <c r="I7" i="199"/>
  <c r="C7" i="199"/>
  <c r="O7" i="199"/>
  <c r="C8" i="199"/>
  <c r="J8" i="199"/>
  <c r="O8" i="199"/>
  <c r="J9" i="199"/>
  <c r="M9" i="199"/>
  <c r="C10" i="199"/>
  <c r="J10" i="199"/>
  <c r="M10" i="199"/>
  <c r="O10" i="199"/>
  <c r="G12" i="199"/>
  <c r="M12" i="199"/>
  <c r="F13" i="199"/>
  <c r="L13" i="199"/>
  <c r="D8" i="199"/>
  <c r="I8" i="199"/>
  <c r="P8" i="199"/>
  <c r="D9" i="199"/>
  <c r="I9" i="199"/>
  <c r="P9" i="199"/>
  <c r="D10" i="199"/>
  <c r="G10" i="199"/>
  <c r="P10" i="199"/>
  <c r="D12" i="199"/>
  <c r="C12" i="199"/>
  <c r="I12" i="199"/>
  <c r="O12" i="199"/>
  <c r="C11" i="199"/>
  <c r="D11" i="199"/>
  <c r="G11" i="199"/>
  <c r="F11" i="199"/>
  <c r="O11" i="199"/>
  <c r="P11" i="199"/>
  <c r="I11" i="199"/>
  <c r="J11" i="199"/>
  <c r="M7" i="199"/>
  <c r="G8" i="199"/>
  <c r="M8" i="199"/>
  <c r="G9" i="199"/>
  <c r="D7" i="199"/>
  <c r="F7" i="199"/>
  <c r="J7" i="199"/>
  <c r="L7" i="199"/>
  <c r="P7" i="199"/>
  <c r="F8" i="199"/>
  <c r="L8" i="199"/>
  <c r="F9" i="199"/>
  <c r="L9" i="199"/>
  <c r="F10" i="199"/>
  <c r="L10" i="199"/>
  <c r="F12" i="199"/>
  <c r="J12" i="199"/>
  <c r="L12" i="199"/>
  <c r="P12" i="199"/>
  <c r="G13" i="199"/>
  <c r="I13" i="199"/>
  <c r="M13" i="199"/>
  <c r="O13" i="199"/>
  <c r="G14" i="199"/>
  <c r="I14" i="199"/>
  <c r="M14" i="199"/>
  <c r="O14" i="199"/>
  <c r="G15" i="199"/>
  <c r="I15" i="199"/>
  <c r="M15" i="199"/>
  <c r="O15" i="199"/>
  <c r="G7" i="199"/>
  <c r="J13" i="199"/>
  <c r="P13" i="199"/>
  <c r="F14" i="199"/>
  <c r="J14" i="199"/>
  <c r="L14" i="199"/>
  <c r="P14" i="199"/>
  <c r="J15" i="199"/>
  <c r="P15" i="199"/>
  <c r="N15" i="198"/>
  <c r="AD15" i="199" s="1"/>
  <c r="K15" i="198"/>
  <c r="H15" i="198"/>
  <c r="E15" i="198"/>
  <c r="N14" i="198"/>
  <c r="AD14" i="199" s="1"/>
  <c r="K14" i="198"/>
  <c r="AC14" i="199" s="1"/>
  <c r="H14" i="198"/>
  <c r="E14" i="198"/>
  <c r="AA14" i="199" s="1"/>
  <c r="N13" i="198"/>
  <c r="K13" i="198"/>
  <c r="AC13" i="199" s="1"/>
  <c r="H13" i="198"/>
  <c r="AB13" i="199" s="1"/>
  <c r="E13" i="198"/>
  <c r="AA13" i="199" s="1"/>
  <c r="N12" i="198"/>
  <c r="AD12" i="199" s="1"/>
  <c r="K12" i="198"/>
  <c r="AC12" i="199" s="1"/>
  <c r="H12" i="198"/>
  <c r="AB12" i="199" s="1"/>
  <c r="E12" i="198"/>
  <c r="AA12" i="199" s="1"/>
  <c r="B12" i="198"/>
  <c r="Z12" i="199" s="1"/>
  <c r="N10" i="198"/>
  <c r="K10" i="198"/>
  <c r="H10" i="198"/>
  <c r="AB10" i="199" s="1"/>
  <c r="E10" i="198"/>
  <c r="B10" i="198"/>
  <c r="N9" i="198"/>
  <c r="K9" i="198"/>
  <c r="AC9" i="199" s="1"/>
  <c r="H9" i="198"/>
  <c r="AB9" i="199" s="1"/>
  <c r="E9" i="198"/>
  <c r="AA9" i="199" s="1"/>
  <c r="B9" i="198"/>
  <c r="N8" i="198"/>
  <c r="K8" i="198"/>
  <c r="H8" i="198"/>
  <c r="AB8" i="199" s="1"/>
  <c r="E8" i="198"/>
  <c r="AA8" i="199" s="1"/>
  <c r="B8" i="198"/>
  <c r="N7" i="198"/>
  <c r="AD7" i="199" s="1"/>
  <c r="K7" i="198"/>
  <c r="AC7" i="199" s="1"/>
  <c r="H7" i="198"/>
  <c r="AB7" i="199" s="1"/>
  <c r="E7" i="198"/>
  <c r="B7" i="198"/>
  <c r="N6" i="198"/>
  <c r="K6" i="198"/>
  <c r="AC6" i="199" s="1"/>
  <c r="H6" i="198"/>
  <c r="AB6" i="199" s="1"/>
  <c r="E6" i="198"/>
  <c r="AA6" i="199" s="1"/>
  <c r="B6" i="198"/>
  <c r="Z6" i="199" s="1"/>
  <c r="AD3" i="198"/>
  <c r="AC3" i="198"/>
  <c r="AB3" i="198"/>
  <c r="AA3" i="198"/>
  <c r="Z3" i="198"/>
  <c r="Z9" i="199" l="1"/>
  <c r="AD13" i="199"/>
  <c r="AD8" i="199"/>
  <c r="AB11" i="200"/>
  <c r="AC11" i="200"/>
  <c r="AC10" i="199"/>
  <c r="AB14" i="199"/>
  <c r="AC15" i="199"/>
  <c r="Z8" i="199"/>
  <c r="AD11" i="200"/>
  <c r="AB15" i="199"/>
  <c r="AA15" i="199"/>
  <c r="AD10" i="199"/>
  <c r="Z11" i="200"/>
  <c r="Z7" i="199"/>
  <c r="AA10" i="199"/>
  <c r="L11" i="199"/>
  <c r="AD9" i="199"/>
  <c r="AA7" i="199"/>
  <c r="AD6" i="199"/>
  <c r="AA11" i="200"/>
  <c r="Z10" i="199"/>
  <c r="AC8" i="199"/>
  <c r="L15" i="198"/>
  <c r="F15" i="198"/>
  <c r="G8" i="198"/>
  <c r="M8" i="198"/>
  <c r="G10" i="198"/>
  <c r="M10" i="198"/>
  <c r="E11" i="198"/>
  <c r="F11" i="198" s="1"/>
  <c r="K11" i="198"/>
  <c r="G9" i="198"/>
  <c r="M9" i="198"/>
  <c r="G12" i="198"/>
  <c r="M12" i="198"/>
  <c r="F13" i="198"/>
  <c r="M11" i="198"/>
  <c r="D7" i="198"/>
  <c r="F7" i="198"/>
  <c r="J7" i="198"/>
  <c r="L7" i="198"/>
  <c r="P7" i="198"/>
  <c r="D8" i="198"/>
  <c r="F8" i="198"/>
  <c r="J8" i="198"/>
  <c r="L8" i="198"/>
  <c r="P8" i="198"/>
  <c r="D9" i="198"/>
  <c r="F9" i="198"/>
  <c r="J9" i="198"/>
  <c r="L9" i="198"/>
  <c r="P9" i="198"/>
  <c r="D10" i="198"/>
  <c r="F10" i="198"/>
  <c r="J10" i="198"/>
  <c r="L10" i="198"/>
  <c r="P10" i="198"/>
  <c r="B11" i="198"/>
  <c r="Z11" i="199" s="1"/>
  <c r="H11" i="198"/>
  <c r="AB11" i="199" s="1"/>
  <c r="N11" i="198"/>
  <c r="AD11" i="199" s="1"/>
  <c r="D12" i="198"/>
  <c r="F12" i="198"/>
  <c r="J12" i="198"/>
  <c r="L12" i="198"/>
  <c r="P12" i="198"/>
  <c r="G13" i="198"/>
  <c r="I13" i="198"/>
  <c r="M13" i="198"/>
  <c r="O13" i="198"/>
  <c r="G14" i="198"/>
  <c r="I14" i="198"/>
  <c r="M14" i="198"/>
  <c r="O14" i="198"/>
  <c r="G15" i="198"/>
  <c r="I15" i="198"/>
  <c r="M15" i="198"/>
  <c r="O15" i="198"/>
  <c r="C7" i="198"/>
  <c r="G7" i="198"/>
  <c r="I7" i="198"/>
  <c r="M7" i="198"/>
  <c r="O7" i="198"/>
  <c r="C8" i="198"/>
  <c r="I8" i="198"/>
  <c r="O8" i="198"/>
  <c r="C9" i="198"/>
  <c r="I9" i="198"/>
  <c r="O9" i="198"/>
  <c r="C10" i="198"/>
  <c r="I10" i="198"/>
  <c r="O10" i="198"/>
  <c r="C12" i="198"/>
  <c r="I12" i="198"/>
  <c r="O12" i="198"/>
  <c r="J13" i="198"/>
  <c r="L13" i="198"/>
  <c r="P13" i="198"/>
  <c r="F14" i="198"/>
  <c r="J14" i="198"/>
  <c r="L14" i="198"/>
  <c r="P14" i="198"/>
  <c r="J15" i="198"/>
  <c r="P15" i="198"/>
  <c r="N15" i="197"/>
  <c r="AD15" i="198" s="1"/>
  <c r="K15" i="197"/>
  <c r="AC15" i="198" s="1"/>
  <c r="H15" i="197"/>
  <c r="AB15" i="198" s="1"/>
  <c r="E15" i="197"/>
  <c r="AA15" i="198" s="1"/>
  <c r="N14" i="197"/>
  <c r="AD14" i="198" s="1"/>
  <c r="K14" i="197"/>
  <c r="AC14" i="198" s="1"/>
  <c r="H14" i="197"/>
  <c r="AB14" i="198" s="1"/>
  <c r="E14" i="197"/>
  <c r="AA14" i="198" s="1"/>
  <c r="N13" i="197"/>
  <c r="K13" i="197"/>
  <c r="AC13" i="198" s="1"/>
  <c r="H13" i="197"/>
  <c r="E13" i="197"/>
  <c r="AA13" i="198" s="1"/>
  <c r="N12" i="197"/>
  <c r="AD12" i="198" s="1"/>
  <c r="K12" i="197"/>
  <c r="AC12" i="198" s="1"/>
  <c r="H12" i="197"/>
  <c r="AB12" i="198" s="1"/>
  <c r="E12" i="197"/>
  <c r="AA12" i="198" s="1"/>
  <c r="B12" i="197"/>
  <c r="N10" i="197"/>
  <c r="K10" i="197"/>
  <c r="AC10" i="198" s="1"/>
  <c r="H10" i="197"/>
  <c r="E10" i="197"/>
  <c r="AA10" i="198" s="1"/>
  <c r="B10" i="197"/>
  <c r="N9" i="197"/>
  <c r="AD9" i="198" s="1"/>
  <c r="K9" i="197"/>
  <c r="AC9" i="198" s="1"/>
  <c r="H9" i="197"/>
  <c r="AB9" i="198" s="1"/>
  <c r="E9" i="197"/>
  <c r="AA9" i="198" s="1"/>
  <c r="B9" i="197"/>
  <c r="N8" i="197"/>
  <c r="AD8" i="198" s="1"/>
  <c r="K8" i="197"/>
  <c r="AC8" i="198" s="1"/>
  <c r="H8" i="197"/>
  <c r="AB8" i="198" s="1"/>
  <c r="E8" i="197"/>
  <c r="AA8" i="198" s="1"/>
  <c r="B8" i="197"/>
  <c r="N7" i="197"/>
  <c r="K7" i="197"/>
  <c r="AC7" i="198" s="1"/>
  <c r="H7" i="197"/>
  <c r="E7" i="197"/>
  <c r="AA7" i="198" s="1"/>
  <c r="B7" i="197"/>
  <c r="N6" i="197"/>
  <c r="AD6" i="198" s="1"/>
  <c r="K6" i="197"/>
  <c r="L10" i="197" s="1"/>
  <c r="H6" i="197"/>
  <c r="AB6" i="198" s="1"/>
  <c r="E6" i="197"/>
  <c r="F10" i="197" s="1"/>
  <c r="B6" i="197"/>
  <c r="AD3" i="197"/>
  <c r="AC3" i="197"/>
  <c r="AB3" i="197"/>
  <c r="AA3" i="197"/>
  <c r="Z3" i="197"/>
  <c r="AB13" i="198" l="1"/>
  <c r="AA6" i="198"/>
  <c r="AD7" i="198"/>
  <c r="Z12" i="198"/>
  <c r="AD13" i="198"/>
  <c r="AC6" i="198"/>
  <c r="AA11" i="199"/>
  <c r="AB7" i="198"/>
  <c r="AC11" i="199"/>
  <c r="Z8" i="198"/>
  <c r="Z6" i="198"/>
  <c r="AB10" i="198"/>
  <c r="Z10" i="198"/>
  <c r="AD10" i="198"/>
  <c r="Z9" i="198"/>
  <c r="Z7" i="198"/>
  <c r="L11" i="198"/>
  <c r="G11" i="198"/>
  <c r="I11" i="198"/>
  <c r="J11" i="198"/>
  <c r="O11" i="198"/>
  <c r="P11" i="198"/>
  <c r="C11" i="198"/>
  <c r="D11" i="198"/>
  <c r="E11" i="197"/>
  <c r="K11" i="197"/>
  <c r="AC11" i="198" s="1"/>
  <c r="G9" i="197"/>
  <c r="M9" i="197"/>
  <c r="G12" i="197"/>
  <c r="M12" i="197"/>
  <c r="F13" i="197"/>
  <c r="L13" i="197"/>
  <c r="F14" i="197"/>
  <c r="L14" i="197"/>
  <c r="F15" i="197"/>
  <c r="L15" i="197"/>
  <c r="G8" i="197"/>
  <c r="M8" i="197"/>
  <c r="G10" i="197"/>
  <c r="M10" i="197"/>
  <c r="C12" i="197"/>
  <c r="I12" i="197"/>
  <c r="G11" i="197"/>
  <c r="M11" i="197"/>
  <c r="D7" i="197"/>
  <c r="F7" i="197"/>
  <c r="J7" i="197"/>
  <c r="L7" i="197"/>
  <c r="P7" i="197"/>
  <c r="D8" i="197"/>
  <c r="F8" i="197"/>
  <c r="J8" i="197"/>
  <c r="L8" i="197"/>
  <c r="P8" i="197"/>
  <c r="D9" i="197"/>
  <c r="F9" i="197"/>
  <c r="J9" i="197"/>
  <c r="L9" i="197"/>
  <c r="P9" i="197"/>
  <c r="D10" i="197"/>
  <c r="J10" i="197"/>
  <c r="P10" i="197"/>
  <c r="B11" i="197"/>
  <c r="H11" i="197"/>
  <c r="AB11" i="198" s="1"/>
  <c r="N11" i="197"/>
  <c r="D12" i="197"/>
  <c r="F12" i="197"/>
  <c r="J12" i="197"/>
  <c r="L12" i="197"/>
  <c r="P12" i="197"/>
  <c r="G13" i="197"/>
  <c r="I13" i="197"/>
  <c r="M13" i="197"/>
  <c r="O13" i="197"/>
  <c r="G14" i="197"/>
  <c r="I14" i="197"/>
  <c r="M14" i="197"/>
  <c r="O14" i="197"/>
  <c r="G15" i="197"/>
  <c r="I15" i="197"/>
  <c r="M15" i="197"/>
  <c r="O15" i="197"/>
  <c r="C7" i="197"/>
  <c r="G7" i="197"/>
  <c r="I7" i="197"/>
  <c r="M7" i="197"/>
  <c r="O7" i="197"/>
  <c r="C8" i="197"/>
  <c r="I8" i="197"/>
  <c r="O8" i="197"/>
  <c r="C9" i="197"/>
  <c r="I9" i="197"/>
  <c r="O9" i="197"/>
  <c r="C10" i="197"/>
  <c r="I10" i="197"/>
  <c r="O10" i="197"/>
  <c r="O12" i="197"/>
  <c r="J13" i="197"/>
  <c r="P13" i="197"/>
  <c r="J14" i="197"/>
  <c r="P14" i="197"/>
  <c r="J15" i="197"/>
  <c r="P15" i="197"/>
  <c r="AA11" i="198" l="1"/>
  <c r="AD11" i="198"/>
  <c r="Z11" i="198"/>
  <c r="L11" i="197"/>
  <c r="F11" i="197"/>
  <c r="I11" i="197"/>
  <c r="J11" i="197"/>
  <c r="O11" i="197"/>
  <c r="P11" i="197"/>
  <c r="C11" i="197"/>
  <c r="D11" i="197"/>
  <c r="N15" i="196" l="1"/>
  <c r="AD15" i="197" s="1"/>
  <c r="K15" i="196"/>
  <c r="AC15" i="197" s="1"/>
  <c r="H15" i="196"/>
  <c r="AB15" i="197" s="1"/>
  <c r="E15" i="196"/>
  <c r="AA15" i="197" s="1"/>
  <c r="N14" i="196"/>
  <c r="AD14" i="197" s="1"/>
  <c r="K14" i="196"/>
  <c r="AC14" i="197" s="1"/>
  <c r="H14" i="196"/>
  <c r="AB14" i="197" s="1"/>
  <c r="E14" i="196"/>
  <c r="AA14" i="197" s="1"/>
  <c r="N13" i="196"/>
  <c r="AD13" i="197" s="1"/>
  <c r="K13" i="196"/>
  <c r="AC13" i="197" s="1"/>
  <c r="H13" i="196"/>
  <c r="AB13" i="197" s="1"/>
  <c r="E13" i="196"/>
  <c r="AA13" i="197" s="1"/>
  <c r="N12" i="196"/>
  <c r="AD12" i="197" s="1"/>
  <c r="K12" i="196"/>
  <c r="AC12" i="197" s="1"/>
  <c r="H12" i="196"/>
  <c r="AB12" i="197" s="1"/>
  <c r="E12" i="196"/>
  <c r="AA12" i="197" s="1"/>
  <c r="B12" i="196"/>
  <c r="Z12" i="197" s="1"/>
  <c r="N10" i="196"/>
  <c r="AD10" i="197" s="1"/>
  <c r="K10" i="196"/>
  <c r="AC10" i="197" s="1"/>
  <c r="H10" i="196"/>
  <c r="AB10" i="197" s="1"/>
  <c r="E10" i="196"/>
  <c r="AA10" i="197" s="1"/>
  <c r="B10" i="196"/>
  <c r="Z10" i="197" s="1"/>
  <c r="N9" i="196"/>
  <c r="AD9" i="197" s="1"/>
  <c r="K9" i="196"/>
  <c r="AC9" i="197" s="1"/>
  <c r="H9" i="196"/>
  <c r="AB9" i="197" s="1"/>
  <c r="E9" i="196"/>
  <c r="AA9" i="197" s="1"/>
  <c r="B9" i="196"/>
  <c r="Z9" i="197" s="1"/>
  <c r="N8" i="196"/>
  <c r="AD8" i="197" s="1"/>
  <c r="K8" i="196"/>
  <c r="AC8" i="197" s="1"/>
  <c r="H8" i="196"/>
  <c r="AB8" i="197" s="1"/>
  <c r="E8" i="196"/>
  <c r="AA8" i="197" s="1"/>
  <c r="B8" i="196"/>
  <c r="Z8" i="197" s="1"/>
  <c r="N7" i="196"/>
  <c r="AD7" i="197" s="1"/>
  <c r="K7" i="196"/>
  <c r="AC7" i="197" s="1"/>
  <c r="H7" i="196"/>
  <c r="AB7" i="197" s="1"/>
  <c r="E7" i="196"/>
  <c r="AA7" i="197" s="1"/>
  <c r="B7" i="196"/>
  <c r="Z7" i="197" s="1"/>
  <c r="N6" i="196"/>
  <c r="AD6" i="197" s="1"/>
  <c r="K6" i="196"/>
  <c r="AC6" i="197" s="1"/>
  <c r="H6" i="196"/>
  <c r="AB6" i="197" s="1"/>
  <c r="E6" i="196"/>
  <c r="AA6" i="197" s="1"/>
  <c r="B6" i="196"/>
  <c r="Z6" i="197" s="1"/>
  <c r="AD3" i="196"/>
  <c r="AC3" i="196"/>
  <c r="AB3" i="196"/>
  <c r="AA3" i="196"/>
  <c r="Z3" i="196"/>
  <c r="E11" i="196" l="1"/>
  <c r="L7" i="196"/>
  <c r="L9" i="196"/>
  <c r="M8" i="196"/>
  <c r="M10" i="196"/>
  <c r="G9" i="196"/>
  <c r="G12" i="196"/>
  <c r="F8" i="196"/>
  <c r="F10" i="196"/>
  <c r="F7" i="196"/>
  <c r="K11" i="196"/>
  <c r="G8" i="196"/>
  <c r="L8" i="196"/>
  <c r="F9" i="196"/>
  <c r="M9" i="196"/>
  <c r="G10" i="196"/>
  <c r="L10" i="196"/>
  <c r="F12" i="196"/>
  <c r="M12" i="196"/>
  <c r="F14" i="196"/>
  <c r="L14" i="196"/>
  <c r="F15" i="196"/>
  <c r="L15" i="196"/>
  <c r="L12" i="196"/>
  <c r="C7" i="196"/>
  <c r="I7" i="196"/>
  <c r="O7" i="196"/>
  <c r="C8" i="196"/>
  <c r="I8" i="196"/>
  <c r="O8" i="196"/>
  <c r="C9" i="196"/>
  <c r="I9" i="196"/>
  <c r="O9" i="196"/>
  <c r="C10" i="196"/>
  <c r="I10" i="196"/>
  <c r="O10" i="196"/>
  <c r="B11" i="196"/>
  <c r="F11" i="196"/>
  <c r="N11" i="196"/>
  <c r="C12" i="196"/>
  <c r="I12" i="196"/>
  <c r="O12" i="196"/>
  <c r="F13" i="196"/>
  <c r="L13" i="196"/>
  <c r="I15" i="196"/>
  <c r="I14" i="196"/>
  <c r="O15" i="196"/>
  <c r="O14" i="196"/>
  <c r="D7" i="196"/>
  <c r="J7" i="196"/>
  <c r="P7" i="196"/>
  <c r="D8" i="196"/>
  <c r="J8" i="196"/>
  <c r="P8" i="196"/>
  <c r="D9" i="196"/>
  <c r="J9" i="196"/>
  <c r="P9" i="196"/>
  <c r="D10" i="196"/>
  <c r="J10" i="196"/>
  <c r="P10" i="196"/>
  <c r="H11" i="196"/>
  <c r="D12" i="196"/>
  <c r="J12" i="196"/>
  <c r="P12" i="196"/>
  <c r="G13" i="196"/>
  <c r="I13" i="196"/>
  <c r="M13" i="196"/>
  <c r="O13" i="196"/>
  <c r="G14" i="196"/>
  <c r="M14" i="196"/>
  <c r="G15" i="196"/>
  <c r="M15" i="196"/>
  <c r="G7" i="196"/>
  <c r="M7" i="196"/>
  <c r="J13" i="196"/>
  <c r="P13" i="196"/>
  <c r="J14" i="196"/>
  <c r="P14" i="196"/>
  <c r="J15" i="196"/>
  <c r="P15" i="196"/>
  <c r="N15" i="195"/>
  <c r="AD15" i="196" s="1"/>
  <c r="K15" i="195"/>
  <c r="H15" i="195"/>
  <c r="E15" i="195"/>
  <c r="N14" i="195"/>
  <c r="AD14" i="196" s="1"/>
  <c r="K14" i="195"/>
  <c r="H14" i="195"/>
  <c r="AB14" i="196" s="1"/>
  <c r="E14" i="195"/>
  <c r="N13" i="195"/>
  <c r="AD13" i="196" s="1"/>
  <c r="K13" i="195"/>
  <c r="AC13" i="196" s="1"/>
  <c r="H13" i="195"/>
  <c r="E13" i="195"/>
  <c r="AA13" i="196" s="1"/>
  <c r="N12" i="195"/>
  <c r="K12" i="195"/>
  <c r="AC12" i="196" s="1"/>
  <c r="H12" i="195"/>
  <c r="AB12" i="196" s="1"/>
  <c r="E12" i="195"/>
  <c r="AA12" i="196" s="1"/>
  <c r="B12" i="195"/>
  <c r="Z12" i="196" s="1"/>
  <c r="N10" i="195"/>
  <c r="AD10" i="196" s="1"/>
  <c r="K10" i="195"/>
  <c r="AC10" i="196" s="1"/>
  <c r="H10" i="195"/>
  <c r="E10" i="195"/>
  <c r="AA10" i="196" s="1"/>
  <c r="B10" i="195"/>
  <c r="Z10" i="196" s="1"/>
  <c r="N9" i="195"/>
  <c r="K9" i="195"/>
  <c r="AC9" i="196" s="1"/>
  <c r="H9" i="195"/>
  <c r="AB9" i="196" s="1"/>
  <c r="E9" i="195"/>
  <c r="AA9" i="196" s="1"/>
  <c r="B9" i="195"/>
  <c r="N8" i="195"/>
  <c r="K8" i="195"/>
  <c r="AC8" i="196" s="1"/>
  <c r="H8" i="195"/>
  <c r="E8" i="195"/>
  <c r="B8" i="195"/>
  <c r="N7" i="195"/>
  <c r="K7" i="195"/>
  <c r="AC7" i="196" s="1"/>
  <c r="H7" i="195"/>
  <c r="E7" i="195"/>
  <c r="AA7" i="196" s="1"/>
  <c r="B7" i="195"/>
  <c r="N6" i="195"/>
  <c r="AD6" i="196" s="1"/>
  <c r="K6" i="195"/>
  <c r="H6" i="195"/>
  <c r="E6" i="195"/>
  <c r="F12" i="195" s="1"/>
  <c r="B6" i="195"/>
  <c r="AD3" i="195"/>
  <c r="AC3" i="195"/>
  <c r="AB3" i="195"/>
  <c r="AA3" i="195"/>
  <c r="Z3" i="195"/>
  <c r="N11" i="195" l="1"/>
  <c r="AB15" i="196"/>
  <c r="AD12" i="196"/>
  <c r="AA14" i="196"/>
  <c r="AD9" i="196"/>
  <c r="AC14" i="196"/>
  <c r="AD11" i="197"/>
  <c r="AD11" i="196"/>
  <c r="AB10" i="196"/>
  <c r="AD8" i="196"/>
  <c r="AB7" i="196"/>
  <c r="AB11" i="197"/>
  <c r="Z11" i="197"/>
  <c r="G11" i="196"/>
  <c r="AA11" i="197"/>
  <c r="Z8" i="196"/>
  <c r="Z9" i="196"/>
  <c r="AB6" i="196"/>
  <c r="AA6" i="196"/>
  <c r="AB8" i="196"/>
  <c r="AD7" i="196"/>
  <c r="AA8" i="196"/>
  <c r="K11" i="195"/>
  <c r="AC11" i="196" s="1"/>
  <c r="AA15" i="196"/>
  <c r="M11" i="196"/>
  <c r="AC11" i="197"/>
  <c r="AC15" i="196"/>
  <c r="AC6" i="196"/>
  <c r="AB13" i="196"/>
  <c r="Z6" i="196"/>
  <c r="Z7" i="196"/>
  <c r="L11" i="196"/>
  <c r="I11" i="196"/>
  <c r="J11" i="196"/>
  <c r="O11" i="196"/>
  <c r="P11" i="196"/>
  <c r="C11" i="196"/>
  <c r="D11" i="196"/>
  <c r="F7" i="195"/>
  <c r="M11" i="195"/>
  <c r="G8" i="195"/>
  <c r="L8" i="195"/>
  <c r="F9" i="195"/>
  <c r="M9" i="195"/>
  <c r="G10" i="195"/>
  <c r="L10" i="195"/>
  <c r="M12" i="195"/>
  <c r="F14" i="195"/>
  <c r="L14" i="195"/>
  <c r="F15" i="195"/>
  <c r="L15" i="195"/>
  <c r="E11" i="195"/>
  <c r="AA11" i="196" s="1"/>
  <c r="L7" i="195"/>
  <c r="F8" i="195"/>
  <c r="M8" i="195"/>
  <c r="G9" i="195"/>
  <c r="L9" i="195"/>
  <c r="F10" i="195"/>
  <c r="M10" i="195"/>
  <c r="G12" i="195"/>
  <c r="L12" i="195"/>
  <c r="O11" i="195"/>
  <c r="P11" i="195"/>
  <c r="I7" i="195"/>
  <c r="O8" i="195"/>
  <c r="C9" i="195"/>
  <c r="I9" i="195"/>
  <c r="O9" i="195"/>
  <c r="C10" i="195"/>
  <c r="F13" i="195"/>
  <c r="L13" i="195"/>
  <c r="C7" i="195"/>
  <c r="O7" i="195"/>
  <c r="C8" i="195"/>
  <c r="I8" i="195"/>
  <c r="I10" i="195"/>
  <c r="O10" i="195"/>
  <c r="B11" i="195"/>
  <c r="Z11" i="196" s="1"/>
  <c r="C12" i="195"/>
  <c r="I12" i="195"/>
  <c r="O12" i="195"/>
  <c r="I15" i="195"/>
  <c r="I14" i="195"/>
  <c r="O15" i="195"/>
  <c r="O14" i="195"/>
  <c r="D7" i="195"/>
  <c r="J7" i="195"/>
  <c r="P7" i="195"/>
  <c r="D8" i="195"/>
  <c r="J8" i="195"/>
  <c r="P8" i="195"/>
  <c r="D9" i="195"/>
  <c r="J9" i="195"/>
  <c r="P9" i="195"/>
  <c r="D10" i="195"/>
  <c r="J10" i="195"/>
  <c r="P10" i="195"/>
  <c r="H11" i="195"/>
  <c r="L11" i="195"/>
  <c r="D12" i="195"/>
  <c r="J12" i="195"/>
  <c r="P12" i="195"/>
  <c r="G13" i="195"/>
  <c r="I13" i="195"/>
  <c r="M13" i="195"/>
  <c r="O13" i="195"/>
  <c r="G14" i="195"/>
  <c r="M14" i="195"/>
  <c r="G15" i="195"/>
  <c r="M15" i="195"/>
  <c r="G7" i="195"/>
  <c r="M7" i="195"/>
  <c r="J13" i="195"/>
  <c r="P13" i="195"/>
  <c r="J14" i="195"/>
  <c r="P14" i="195"/>
  <c r="J15" i="195"/>
  <c r="P15" i="195"/>
  <c r="N15" i="194"/>
  <c r="K15" i="194"/>
  <c r="H15" i="194"/>
  <c r="E15" i="194"/>
  <c r="AA15" i="195" s="1"/>
  <c r="N14" i="194"/>
  <c r="AD14" i="195" s="1"/>
  <c r="K14" i="194"/>
  <c r="H14" i="194"/>
  <c r="E14" i="194"/>
  <c r="AA14" i="195" s="1"/>
  <c r="N13" i="194"/>
  <c r="K13" i="194"/>
  <c r="AC13" i="195" s="1"/>
  <c r="H13" i="194"/>
  <c r="AB13" i="195" s="1"/>
  <c r="E13" i="194"/>
  <c r="N12" i="194"/>
  <c r="K12" i="194"/>
  <c r="AC12" i="195" s="1"/>
  <c r="H12" i="194"/>
  <c r="E12" i="194"/>
  <c r="AA12" i="195" s="1"/>
  <c r="B12" i="194"/>
  <c r="N10" i="194"/>
  <c r="AD10" i="195" s="1"/>
  <c r="K10" i="194"/>
  <c r="AC10" i="195" s="1"/>
  <c r="H10" i="194"/>
  <c r="AB10" i="195" s="1"/>
  <c r="E10" i="194"/>
  <c r="AA10" i="195" s="1"/>
  <c r="B10" i="194"/>
  <c r="Z10" i="195" s="1"/>
  <c r="N9" i="194"/>
  <c r="K9" i="194"/>
  <c r="AC9" i="195" s="1"/>
  <c r="H9" i="194"/>
  <c r="AB9" i="195" s="1"/>
  <c r="E9" i="194"/>
  <c r="AA9" i="195" s="1"/>
  <c r="B9" i="194"/>
  <c r="N8" i="194"/>
  <c r="K8" i="194"/>
  <c r="AC8" i="195" s="1"/>
  <c r="H8" i="194"/>
  <c r="E8" i="194"/>
  <c r="AA8" i="195" s="1"/>
  <c r="B8" i="194"/>
  <c r="Z8" i="195" s="1"/>
  <c r="N7" i="194"/>
  <c r="AD7" i="195" s="1"/>
  <c r="K7" i="194"/>
  <c r="AC7" i="195" s="1"/>
  <c r="H7" i="194"/>
  <c r="E7" i="194"/>
  <c r="AA7" i="195" s="1"/>
  <c r="B7" i="194"/>
  <c r="N6" i="194"/>
  <c r="O12" i="194" s="1"/>
  <c r="K6" i="194"/>
  <c r="L15" i="194" s="1"/>
  <c r="H6" i="194"/>
  <c r="AB6" i="195" s="1"/>
  <c r="E6" i="194"/>
  <c r="AA6" i="195" s="1"/>
  <c r="B6" i="194"/>
  <c r="AD3" i="194"/>
  <c r="AC3" i="194"/>
  <c r="AB3" i="194"/>
  <c r="AA3" i="194"/>
  <c r="Z3" i="194"/>
  <c r="AD6" i="195" l="1"/>
  <c r="Z9" i="195"/>
  <c r="Z7" i="195"/>
  <c r="AD12" i="195"/>
  <c r="Z12" i="195"/>
  <c r="AB11" i="196"/>
  <c r="AB8" i="195"/>
  <c r="AC6" i="195"/>
  <c r="AC14" i="195"/>
  <c r="AD15" i="195"/>
  <c r="AD8" i="195"/>
  <c r="AB12" i="195"/>
  <c r="AD13" i="195"/>
  <c r="AB14" i="195"/>
  <c r="AB15" i="195"/>
  <c r="AD9" i="195"/>
  <c r="AA13" i="195"/>
  <c r="AC15" i="195"/>
  <c r="Z6" i="195"/>
  <c r="AB7" i="195"/>
  <c r="G11" i="195"/>
  <c r="F11" i="195"/>
  <c r="C11" i="195"/>
  <c r="D11" i="195"/>
  <c r="I11" i="195"/>
  <c r="J11" i="195"/>
  <c r="F15" i="194"/>
  <c r="E11" i="194"/>
  <c r="AA11" i="195" s="1"/>
  <c r="K11" i="194"/>
  <c r="AC11" i="195" s="1"/>
  <c r="G9" i="194"/>
  <c r="M9" i="194"/>
  <c r="G12" i="194"/>
  <c r="M12" i="194"/>
  <c r="L13" i="194"/>
  <c r="G8" i="194"/>
  <c r="M8" i="194"/>
  <c r="G10" i="194"/>
  <c r="M10" i="194"/>
  <c r="C12" i="194"/>
  <c r="I12" i="194"/>
  <c r="F11" i="194"/>
  <c r="D7" i="194"/>
  <c r="F7" i="194"/>
  <c r="J7" i="194"/>
  <c r="L7" i="194"/>
  <c r="P7" i="194"/>
  <c r="D8" i="194"/>
  <c r="F8" i="194"/>
  <c r="J8" i="194"/>
  <c r="L8" i="194"/>
  <c r="P8" i="194"/>
  <c r="D9" i="194"/>
  <c r="F9" i="194"/>
  <c r="J9" i="194"/>
  <c r="L9" i="194"/>
  <c r="P9" i="194"/>
  <c r="D10" i="194"/>
  <c r="F10" i="194"/>
  <c r="J10" i="194"/>
  <c r="L10" i="194"/>
  <c r="P10" i="194"/>
  <c r="B11" i="194"/>
  <c r="Z11" i="195" s="1"/>
  <c r="H11" i="194"/>
  <c r="AB11" i="195" s="1"/>
  <c r="N11" i="194"/>
  <c r="D12" i="194"/>
  <c r="F12" i="194"/>
  <c r="J12" i="194"/>
  <c r="L12" i="194"/>
  <c r="P12" i="194"/>
  <c r="G13" i="194"/>
  <c r="I13" i="194"/>
  <c r="M13" i="194"/>
  <c r="O13" i="194"/>
  <c r="G14" i="194"/>
  <c r="I14" i="194"/>
  <c r="M14" i="194"/>
  <c r="O14" i="194"/>
  <c r="G15" i="194"/>
  <c r="I15" i="194"/>
  <c r="M15" i="194"/>
  <c r="O15" i="194"/>
  <c r="C7" i="194"/>
  <c r="G7" i="194"/>
  <c r="I7" i="194"/>
  <c r="M7" i="194"/>
  <c r="O7" i="194"/>
  <c r="C8" i="194"/>
  <c r="I8" i="194"/>
  <c r="O8" i="194"/>
  <c r="C9" i="194"/>
  <c r="I9" i="194"/>
  <c r="O9" i="194"/>
  <c r="C10" i="194"/>
  <c r="I10" i="194"/>
  <c r="O10" i="194"/>
  <c r="F13" i="194"/>
  <c r="J13" i="194"/>
  <c r="P13" i="194"/>
  <c r="F14" i="194"/>
  <c r="J14" i="194"/>
  <c r="L14" i="194"/>
  <c r="P14" i="194"/>
  <c r="J15" i="194"/>
  <c r="P15" i="194"/>
  <c r="AD11" i="195" l="1"/>
  <c r="M11" i="194"/>
  <c r="G11" i="194"/>
  <c r="L11" i="194"/>
  <c r="I11" i="194"/>
  <c r="J11" i="194"/>
  <c r="O11" i="194"/>
  <c r="P11" i="194"/>
  <c r="C11" i="194"/>
  <c r="D11" i="194"/>
  <c r="N15" i="193" l="1"/>
  <c r="AD15" i="194" s="1"/>
  <c r="K15" i="193"/>
  <c r="AC15" i="194" s="1"/>
  <c r="H15" i="193"/>
  <c r="AB15" i="194" s="1"/>
  <c r="E15" i="193"/>
  <c r="AA15" i="194" s="1"/>
  <c r="N14" i="193"/>
  <c r="AD14" i="194" s="1"/>
  <c r="K14" i="193"/>
  <c r="AC14" i="194" s="1"/>
  <c r="H14" i="193"/>
  <c r="AB14" i="194" s="1"/>
  <c r="E14" i="193"/>
  <c r="AA14" i="194" s="1"/>
  <c r="N13" i="193"/>
  <c r="AD13" i="194" s="1"/>
  <c r="K13" i="193"/>
  <c r="AC13" i="194" s="1"/>
  <c r="H13" i="193"/>
  <c r="AB13" i="194" s="1"/>
  <c r="E13" i="193"/>
  <c r="AA13" i="194" s="1"/>
  <c r="N12" i="193"/>
  <c r="AD12" i="194" s="1"/>
  <c r="K12" i="193"/>
  <c r="AC12" i="194" s="1"/>
  <c r="H12" i="193"/>
  <c r="AB12" i="194" s="1"/>
  <c r="E12" i="193"/>
  <c r="AA12" i="194" s="1"/>
  <c r="B12" i="193"/>
  <c r="Z12" i="194" s="1"/>
  <c r="N10" i="193"/>
  <c r="K10" i="193"/>
  <c r="AC10" i="194" s="1"/>
  <c r="H10" i="193"/>
  <c r="AB10" i="194" s="1"/>
  <c r="E10" i="193"/>
  <c r="AA10" i="194" s="1"/>
  <c r="B10" i="193"/>
  <c r="Z10" i="194" s="1"/>
  <c r="N9" i="193"/>
  <c r="AD9" i="194" s="1"/>
  <c r="K9" i="193"/>
  <c r="AC9" i="194" s="1"/>
  <c r="H9" i="193"/>
  <c r="AB9" i="194" s="1"/>
  <c r="E9" i="193"/>
  <c r="AA9" i="194" s="1"/>
  <c r="B9" i="193"/>
  <c r="Z9" i="194" s="1"/>
  <c r="N8" i="193"/>
  <c r="K8" i="193"/>
  <c r="AC8" i="194" s="1"/>
  <c r="H8" i="193"/>
  <c r="AB8" i="194" s="1"/>
  <c r="E8" i="193"/>
  <c r="AA8" i="194" s="1"/>
  <c r="B8" i="193"/>
  <c r="Z8" i="194" s="1"/>
  <c r="N7" i="193"/>
  <c r="K7" i="193"/>
  <c r="AC7" i="194" s="1"/>
  <c r="H7" i="193"/>
  <c r="E7" i="193"/>
  <c r="AA7" i="194" s="1"/>
  <c r="B7" i="193"/>
  <c r="Z7" i="194" s="1"/>
  <c r="N6" i="193"/>
  <c r="K6" i="193"/>
  <c r="H6" i="193"/>
  <c r="E6" i="193"/>
  <c r="B6" i="193"/>
  <c r="AD3" i="193"/>
  <c r="AC3" i="193"/>
  <c r="AB3" i="193"/>
  <c r="AA3" i="193"/>
  <c r="Z3" i="193"/>
  <c r="Z6" i="194" l="1"/>
  <c r="O10" i="193"/>
  <c r="AD10" i="194"/>
  <c r="AA6" i="194"/>
  <c r="H11" i="193"/>
  <c r="AB7" i="194"/>
  <c r="AC6" i="194"/>
  <c r="N11" i="193"/>
  <c r="AD7" i="194"/>
  <c r="O15" i="193"/>
  <c r="AD6" i="194"/>
  <c r="O8" i="193"/>
  <c r="AD8" i="194"/>
  <c r="AB6" i="194"/>
  <c r="I9" i="193"/>
  <c r="C10" i="193"/>
  <c r="C8" i="193"/>
  <c r="B11" i="193"/>
  <c r="C9" i="193"/>
  <c r="I15" i="193"/>
  <c r="G7" i="193"/>
  <c r="I7" i="193"/>
  <c r="J8" i="193"/>
  <c r="M8" i="193"/>
  <c r="D9" i="193"/>
  <c r="G9" i="193"/>
  <c r="P9" i="193"/>
  <c r="J10" i="193"/>
  <c r="M10" i="193"/>
  <c r="D12" i="193"/>
  <c r="F13" i="193"/>
  <c r="L13" i="193"/>
  <c r="F14" i="193"/>
  <c r="L14" i="193"/>
  <c r="F15" i="193"/>
  <c r="L15" i="193"/>
  <c r="C7" i="193"/>
  <c r="M7" i="193"/>
  <c r="O7" i="193"/>
  <c r="D8" i="193"/>
  <c r="G8" i="193"/>
  <c r="I8" i="193"/>
  <c r="P8" i="193"/>
  <c r="J9" i="193"/>
  <c r="M9" i="193"/>
  <c r="O9" i="193"/>
  <c r="D10" i="193"/>
  <c r="G10" i="193"/>
  <c r="I10" i="193"/>
  <c r="P10" i="193"/>
  <c r="I12" i="193"/>
  <c r="C12" i="193"/>
  <c r="O12" i="193"/>
  <c r="D11" i="193"/>
  <c r="P11" i="193"/>
  <c r="O11" i="193"/>
  <c r="J11" i="193"/>
  <c r="I11" i="193"/>
  <c r="E11" i="193"/>
  <c r="K11" i="193"/>
  <c r="G12" i="193"/>
  <c r="M12" i="193"/>
  <c r="D7" i="193"/>
  <c r="F7" i="193"/>
  <c r="J7" i="193"/>
  <c r="L7" i="193"/>
  <c r="P7" i="193"/>
  <c r="F8" i="193"/>
  <c r="L8" i="193"/>
  <c r="F9" i="193"/>
  <c r="L9" i="193"/>
  <c r="F10" i="193"/>
  <c r="L10" i="193"/>
  <c r="F12" i="193"/>
  <c r="J12" i="193"/>
  <c r="L12" i="193"/>
  <c r="P12" i="193"/>
  <c r="G13" i="193"/>
  <c r="I13" i="193"/>
  <c r="M13" i="193"/>
  <c r="O13" i="193"/>
  <c r="G14" i="193"/>
  <c r="I14" i="193"/>
  <c r="M14" i="193"/>
  <c r="O14" i="193"/>
  <c r="G15" i="193"/>
  <c r="M15" i="193"/>
  <c r="J13" i="193"/>
  <c r="P13" i="193"/>
  <c r="J14" i="193"/>
  <c r="P14" i="193"/>
  <c r="J15" i="193"/>
  <c r="P15" i="193"/>
  <c r="AD11" i="194" l="1"/>
  <c r="AC11" i="194"/>
  <c r="Z11" i="194"/>
  <c r="AB11" i="194"/>
  <c r="AA11" i="194"/>
  <c r="C11" i="193"/>
  <c r="L11" i="193"/>
  <c r="M11" i="193"/>
  <c r="F11" i="193"/>
  <c r="G11" i="193"/>
  <c r="N15" i="192" l="1"/>
  <c r="K15" i="192"/>
  <c r="H15" i="192"/>
  <c r="E15" i="192"/>
  <c r="N14" i="192"/>
  <c r="K14" i="192"/>
  <c r="H14" i="192"/>
  <c r="E14" i="192"/>
  <c r="N13" i="192"/>
  <c r="K13" i="192"/>
  <c r="H13" i="192"/>
  <c r="E13" i="192"/>
  <c r="N12" i="192"/>
  <c r="K12" i="192"/>
  <c r="H12" i="192"/>
  <c r="E12" i="192"/>
  <c r="B12" i="192"/>
  <c r="N10" i="192"/>
  <c r="K10" i="192"/>
  <c r="H10" i="192"/>
  <c r="E10" i="192"/>
  <c r="B10" i="192"/>
  <c r="N9" i="192"/>
  <c r="K9" i="192"/>
  <c r="H9" i="192"/>
  <c r="E9" i="192"/>
  <c r="B9" i="192"/>
  <c r="N8" i="192"/>
  <c r="K8" i="192"/>
  <c r="H8" i="192"/>
  <c r="E8" i="192"/>
  <c r="B8" i="192"/>
  <c r="N7" i="192"/>
  <c r="K7" i="192"/>
  <c r="H7" i="192"/>
  <c r="E7" i="192"/>
  <c r="AA7" i="193" s="1"/>
  <c r="B7" i="192"/>
  <c r="N6" i="192"/>
  <c r="AD6" i="193" s="1"/>
  <c r="K6" i="192"/>
  <c r="AC6" i="193" s="1"/>
  <c r="H6" i="192"/>
  <c r="AB6" i="193" s="1"/>
  <c r="E6" i="192"/>
  <c r="AA6" i="193" s="1"/>
  <c r="B6" i="192"/>
  <c r="Z6" i="193" s="1"/>
  <c r="AD3" i="192"/>
  <c r="AC3" i="192"/>
  <c r="AB3" i="192"/>
  <c r="AA3" i="192"/>
  <c r="Z3" i="192"/>
  <c r="Z12" i="193" l="1"/>
  <c r="AB8" i="193"/>
  <c r="AC9" i="193"/>
  <c r="AD10" i="193"/>
  <c r="AA13" i="193"/>
  <c r="AC14" i="193"/>
  <c r="AD8" i="193"/>
  <c r="AA12" i="193"/>
  <c r="AC13" i="193"/>
  <c r="AA15" i="193"/>
  <c r="AB7" i="193"/>
  <c r="AB13" i="193"/>
  <c r="N11" i="192"/>
  <c r="AD7" i="193"/>
  <c r="Z9" i="193"/>
  <c r="AA10" i="193"/>
  <c r="AB12" i="193"/>
  <c r="AD13" i="193"/>
  <c r="AB15" i="193"/>
  <c r="Z8" i="193"/>
  <c r="AA9" i="193"/>
  <c r="AB10" i="193"/>
  <c r="AC12" i="193"/>
  <c r="AA14" i="193"/>
  <c r="AC15" i="193"/>
  <c r="AC8" i="193"/>
  <c r="AD9" i="193"/>
  <c r="AD14" i="193"/>
  <c r="AC7" i="193"/>
  <c r="Z10" i="193"/>
  <c r="B11" i="192"/>
  <c r="Z7" i="193"/>
  <c r="AA8" i="193"/>
  <c r="AB9" i="193"/>
  <c r="AC10" i="193"/>
  <c r="AD12" i="193"/>
  <c r="AB14" i="193"/>
  <c r="AD15" i="193"/>
  <c r="F15" i="192"/>
  <c r="L15" i="192"/>
  <c r="C12" i="192"/>
  <c r="I12" i="192"/>
  <c r="O12" i="192"/>
  <c r="E11" i="192"/>
  <c r="G10" i="192"/>
  <c r="M10" i="192"/>
  <c r="G9" i="192"/>
  <c r="G12" i="192"/>
  <c r="M12" i="192"/>
  <c r="I7" i="192"/>
  <c r="C8" i="192"/>
  <c r="J8" i="192"/>
  <c r="O8" i="192"/>
  <c r="D9" i="192"/>
  <c r="I9" i="192"/>
  <c r="P9" i="192"/>
  <c r="C7" i="192"/>
  <c r="H11" i="192"/>
  <c r="AB11" i="193" s="1"/>
  <c r="K11" i="192"/>
  <c r="M11" i="192" s="1"/>
  <c r="O7" i="192"/>
  <c r="D8" i="192"/>
  <c r="G8" i="192"/>
  <c r="I8" i="192"/>
  <c r="P8" i="192"/>
  <c r="C9" i="192"/>
  <c r="J9" i="192"/>
  <c r="M9" i="192"/>
  <c r="O9" i="192"/>
  <c r="D10" i="192"/>
  <c r="J10" i="192"/>
  <c r="P10" i="192"/>
  <c r="D12" i="192"/>
  <c r="F13" i="192"/>
  <c r="L13" i="192"/>
  <c r="D11" i="192"/>
  <c r="O11" i="192"/>
  <c r="P11" i="192"/>
  <c r="G7" i="192"/>
  <c r="M7" i="192"/>
  <c r="M8" i="192"/>
  <c r="D7" i="192"/>
  <c r="F7" i="192"/>
  <c r="J7" i="192"/>
  <c r="L7" i="192"/>
  <c r="P7" i="192"/>
  <c r="F8" i="192"/>
  <c r="L8" i="192"/>
  <c r="F9" i="192"/>
  <c r="L9" i="192"/>
  <c r="F10" i="192"/>
  <c r="L10" i="192"/>
  <c r="F12" i="192"/>
  <c r="J12" i="192"/>
  <c r="L12" i="192"/>
  <c r="P12" i="192"/>
  <c r="G13" i="192"/>
  <c r="I13" i="192"/>
  <c r="M13" i="192"/>
  <c r="O13" i="192"/>
  <c r="G14" i="192"/>
  <c r="I14" i="192"/>
  <c r="M14" i="192"/>
  <c r="O14" i="192"/>
  <c r="G15" i="192"/>
  <c r="I15" i="192"/>
  <c r="M15" i="192"/>
  <c r="O15" i="192"/>
  <c r="C10" i="192"/>
  <c r="I10" i="192"/>
  <c r="O10" i="192"/>
  <c r="J13" i="192"/>
  <c r="P13" i="192"/>
  <c r="F14" i="192"/>
  <c r="J14" i="192"/>
  <c r="L14" i="192"/>
  <c r="P14" i="192"/>
  <c r="J15" i="192"/>
  <c r="P15" i="192"/>
  <c r="N15" i="191"/>
  <c r="AD15" i="192" s="1"/>
  <c r="K15" i="191"/>
  <c r="AC15" i="192" s="1"/>
  <c r="H15" i="191"/>
  <c r="AB15" i="192" s="1"/>
  <c r="E15" i="191"/>
  <c r="N14" i="191"/>
  <c r="AD14" i="192" s="1"/>
  <c r="K14" i="191"/>
  <c r="AC14" i="192" s="1"/>
  <c r="H14" i="191"/>
  <c r="AB14" i="192" s="1"/>
  <c r="E14" i="191"/>
  <c r="AA14" i="192" s="1"/>
  <c r="N13" i="191"/>
  <c r="AD13" i="192" s="1"/>
  <c r="K13" i="191"/>
  <c r="AC13" i="192" s="1"/>
  <c r="H13" i="191"/>
  <c r="AB13" i="192" s="1"/>
  <c r="E13" i="191"/>
  <c r="AA13" i="192" s="1"/>
  <c r="N12" i="191"/>
  <c r="AD12" i="192" s="1"/>
  <c r="K12" i="191"/>
  <c r="AC12" i="192" s="1"/>
  <c r="H12" i="191"/>
  <c r="AB12" i="192" s="1"/>
  <c r="E12" i="191"/>
  <c r="B12" i="191"/>
  <c r="N10" i="191"/>
  <c r="K10" i="191"/>
  <c r="AC10" i="192" s="1"/>
  <c r="H10" i="191"/>
  <c r="AB10" i="192" s="1"/>
  <c r="E10" i="191"/>
  <c r="AA10" i="192" s="1"/>
  <c r="B10" i="191"/>
  <c r="Z10" i="192" s="1"/>
  <c r="N9" i="191"/>
  <c r="AD9" i="192" s="1"/>
  <c r="K9" i="191"/>
  <c r="H9" i="191"/>
  <c r="AB9" i="192" s="1"/>
  <c r="E9" i="191"/>
  <c r="AA9" i="192" s="1"/>
  <c r="B9" i="191"/>
  <c r="Z9" i="192" s="1"/>
  <c r="N8" i="191"/>
  <c r="AD8" i="192" s="1"/>
  <c r="K8" i="191"/>
  <c r="AC8" i="192" s="1"/>
  <c r="H8" i="191"/>
  <c r="E8" i="191"/>
  <c r="AA8" i="192" s="1"/>
  <c r="B8" i="191"/>
  <c r="Z8" i="192" s="1"/>
  <c r="N7" i="191"/>
  <c r="K7" i="191"/>
  <c r="AC7" i="192" s="1"/>
  <c r="H7" i="191"/>
  <c r="E7" i="191"/>
  <c r="AA7" i="192" s="1"/>
  <c r="B7" i="191"/>
  <c r="Z7" i="192" s="1"/>
  <c r="N6" i="191"/>
  <c r="K6" i="191"/>
  <c r="AC6" i="192" s="1"/>
  <c r="H6" i="191"/>
  <c r="AB6" i="192" s="1"/>
  <c r="E6" i="191"/>
  <c r="B6" i="191"/>
  <c r="AD3" i="191"/>
  <c r="AC3" i="191"/>
  <c r="AB3" i="191"/>
  <c r="AA3" i="191"/>
  <c r="Z3" i="191"/>
  <c r="P10" i="191" l="1"/>
  <c r="P7" i="191"/>
  <c r="G10" i="191"/>
  <c r="Z11" i="193"/>
  <c r="C7" i="191"/>
  <c r="AD7" i="192"/>
  <c r="C12" i="191"/>
  <c r="C11" i="192"/>
  <c r="AA11" i="193"/>
  <c r="AC9" i="192"/>
  <c r="I15" i="191"/>
  <c r="G12" i="191"/>
  <c r="F15" i="191"/>
  <c r="AA6" i="192"/>
  <c r="AB7" i="192"/>
  <c r="AA12" i="192"/>
  <c r="AB8" i="192"/>
  <c r="AC11" i="193"/>
  <c r="C9" i="191"/>
  <c r="Z6" i="192"/>
  <c r="O15" i="191"/>
  <c r="G9" i="191"/>
  <c r="AD6" i="192"/>
  <c r="AD11" i="193"/>
  <c r="AA15" i="192"/>
  <c r="AD10" i="192"/>
  <c r="Z12" i="192"/>
  <c r="L11" i="192"/>
  <c r="G11" i="192"/>
  <c r="I11" i="192"/>
  <c r="F11" i="192"/>
  <c r="J11" i="192"/>
  <c r="M13" i="191"/>
  <c r="L13" i="191"/>
  <c r="I7" i="191"/>
  <c r="J8" i="191"/>
  <c r="J10" i="191"/>
  <c r="J15" i="191"/>
  <c r="J7" i="191"/>
  <c r="L8" i="191"/>
  <c r="M10" i="191"/>
  <c r="L14" i="191"/>
  <c r="K11" i="191"/>
  <c r="AC11" i="192" s="1"/>
  <c r="M8" i="191"/>
  <c r="I9" i="191"/>
  <c r="C10" i="191"/>
  <c r="F13" i="191"/>
  <c r="P13" i="191"/>
  <c r="P14" i="191"/>
  <c r="P8" i="191"/>
  <c r="O10" i="191"/>
  <c r="I12" i="191"/>
  <c r="G13" i="191"/>
  <c r="P15" i="191"/>
  <c r="D10" i="191"/>
  <c r="E11" i="191"/>
  <c r="AA11" i="192" s="1"/>
  <c r="O7" i="191"/>
  <c r="M12" i="191"/>
  <c r="J13" i="191"/>
  <c r="G8" i="191"/>
  <c r="I10" i="191"/>
  <c r="F14" i="191"/>
  <c r="H11" i="191"/>
  <c r="AB11" i="192" s="1"/>
  <c r="F12" i="191"/>
  <c r="F7" i="191"/>
  <c r="L7" i="191"/>
  <c r="D8" i="191"/>
  <c r="F10" i="191"/>
  <c r="L10" i="191"/>
  <c r="I13" i="191"/>
  <c r="O13" i="191"/>
  <c r="G15" i="191"/>
  <c r="M15" i="191"/>
  <c r="G7" i="191"/>
  <c r="M7" i="191"/>
  <c r="F8" i="191"/>
  <c r="D9" i="191"/>
  <c r="J9" i="191"/>
  <c r="P9" i="191"/>
  <c r="D12" i="191"/>
  <c r="J12" i="191"/>
  <c r="P12" i="191"/>
  <c r="G14" i="191"/>
  <c r="M14" i="191"/>
  <c r="D7" i="191"/>
  <c r="F9" i="191"/>
  <c r="L9" i="191"/>
  <c r="B11" i="191"/>
  <c r="Z11" i="192" s="1"/>
  <c r="N11" i="191"/>
  <c r="AD11" i="192" s="1"/>
  <c r="L12" i="191"/>
  <c r="I14" i="191"/>
  <c r="O14" i="191"/>
  <c r="C8" i="191"/>
  <c r="I8" i="191"/>
  <c r="O8" i="191"/>
  <c r="M9" i="191"/>
  <c r="J14" i="191"/>
  <c r="L15" i="191"/>
  <c r="O9" i="191"/>
  <c r="O12" i="191"/>
  <c r="N15" i="190"/>
  <c r="K15" i="190"/>
  <c r="H15" i="190"/>
  <c r="E15" i="190"/>
  <c r="N14" i="190"/>
  <c r="K14" i="190"/>
  <c r="H14" i="190"/>
  <c r="E14" i="190"/>
  <c r="N13" i="190"/>
  <c r="K13" i="190"/>
  <c r="H13" i="190"/>
  <c r="E13" i="190"/>
  <c r="N12" i="190"/>
  <c r="K12" i="190"/>
  <c r="H12" i="190"/>
  <c r="E12" i="190"/>
  <c r="B12" i="190"/>
  <c r="N10" i="190"/>
  <c r="K10" i="190"/>
  <c r="H10" i="190"/>
  <c r="E10" i="190"/>
  <c r="B10" i="190"/>
  <c r="N9" i="190"/>
  <c r="K9" i="190"/>
  <c r="H9" i="190"/>
  <c r="E9" i="190"/>
  <c r="B9" i="190"/>
  <c r="N8" i="190"/>
  <c r="K8" i="190"/>
  <c r="H8" i="190"/>
  <c r="E8" i="190"/>
  <c r="B8" i="190"/>
  <c r="N7" i="190"/>
  <c r="K7" i="190"/>
  <c r="H7" i="190"/>
  <c r="E7" i="190"/>
  <c r="B7" i="190"/>
  <c r="N6" i="190"/>
  <c r="K6" i="190"/>
  <c r="L15" i="190" s="1"/>
  <c r="H6" i="190"/>
  <c r="I10" i="190" s="1"/>
  <c r="E6" i="190"/>
  <c r="B6" i="190"/>
  <c r="AD3" i="190"/>
  <c r="AC3" i="190"/>
  <c r="AB3" i="190"/>
  <c r="AA3" i="190"/>
  <c r="Z3" i="190"/>
  <c r="M11" i="191" l="1"/>
  <c r="G11" i="191"/>
  <c r="F11" i="191"/>
  <c r="L11" i="191"/>
  <c r="P11" i="191"/>
  <c r="O11" i="191"/>
  <c r="I11" i="191"/>
  <c r="J11" i="191"/>
  <c r="C11" i="191"/>
  <c r="D11" i="191"/>
  <c r="F15" i="190"/>
  <c r="H11" i="190"/>
  <c r="J11" i="190" s="1"/>
  <c r="N11" i="190"/>
  <c r="P11" i="190" s="1"/>
  <c r="B11" i="190"/>
  <c r="C11" i="190" s="1"/>
  <c r="K11" i="190"/>
  <c r="M8" i="190"/>
  <c r="O7" i="190"/>
  <c r="O8" i="190"/>
  <c r="O9" i="190"/>
  <c r="O10" i="190"/>
  <c r="O12" i="190"/>
  <c r="P8" i="190"/>
  <c r="P9" i="190"/>
  <c r="P10" i="190"/>
  <c r="P12" i="190"/>
  <c r="I7" i="190"/>
  <c r="J8" i="190"/>
  <c r="I9" i="190"/>
  <c r="J10" i="190"/>
  <c r="I12" i="190"/>
  <c r="I8" i="190"/>
  <c r="J9" i="190"/>
  <c r="J12" i="190"/>
  <c r="M9" i="190"/>
  <c r="G7" i="190"/>
  <c r="G9" i="190"/>
  <c r="G8" i="190"/>
  <c r="C7" i="190"/>
  <c r="C8" i="190"/>
  <c r="C9" i="190"/>
  <c r="C10" i="190"/>
  <c r="C12" i="190"/>
  <c r="D8" i="190"/>
  <c r="D9" i="190"/>
  <c r="D10" i="190"/>
  <c r="D12" i="190"/>
  <c r="L11" i="190"/>
  <c r="M7" i="190"/>
  <c r="G10" i="190"/>
  <c r="M10" i="190"/>
  <c r="E11" i="190"/>
  <c r="G12" i="190"/>
  <c r="M12" i="190"/>
  <c r="D7" i="190"/>
  <c r="F7" i="190"/>
  <c r="J7" i="190"/>
  <c r="L7" i="190"/>
  <c r="P7" i="190"/>
  <c r="F8" i="190"/>
  <c r="L8" i="190"/>
  <c r="F9" i="190"/>
  <c r="L9" i="190"/>
  <c r="F10" i="190"/>
  <c r="L10" i="190"/>
  <c r="F12" i="190"/>
  <c r="L12" i="190"/>
  <c r="G13" i="190"/>
  <c r="I13" i="190"/>
  <c r="M13" i="190"/>
  <c r="O13" i="190"/>
  <c r="G14" i="190"/>
  <c r="I14" i="190"/>
  <c r="M14" i="190"/>
  <c r="O14" i="190"/>
  <c r="G15" i="190"/>
  <c r="I15" i="190"/>
  <c r="M15" i="190"/>
  <c r="O15" i="190"/>
  <c r="F13" i="190"/>
  <c r="J13" i="190"/>
  <c r="L13" i="190"/>
  <c r="P13" i="190"/>
  <c r="F14" i="190"/>
  <c r="J14" i="190"/>
  <c r="L14" i="190"/>
  <c r="P14" i="190"/>
  <c r="J15" i="190"/>
  <c r="P15" i="190"/>
  <c r="I11" i="190" l="1"/>
  <c r="O11" i="190"/>
  <c r="D11" i="190"/>
  <c r="M11" i="190"/>
  <c r="F11" i="190"/>
  <c r="G11" i="190"/>
  <c r="N15" i="189" l="1"/>
  <c r="AD15" i="191" s="1"/>
  <c r="K15" i="189"/>
  <c r="AC15" i="191" s="1"/>
  <c r="H15" i="189"/>
  <c r="AB15" i="191" s="1"/>
  <c r="E15" i="189"/>
  <c r="AA15" i="191" s="1"/>
  <c r="N14" i="189"/>
  <c r="AD14" i="191" s="1"/>
  <c r="K14" i="189"/>
  <c r="AC14" i="191" s="1"/>
  <c r="H14" i="189"/>
  <c r="AB14" i="191" s="1"/>
  <c r="E14" i="189"/>
  <c r="N13" i="189"/>
  <c r="AD13" i="191" s="1"/>
  <c r="K13" i="189"/>
  <c r="H13" i="189"/>
  <c r="AB13" i="191" s="1"/>
  <c r="E13" i="189"/>
  <c r="N12" i="189"/>
  <c r="AD12" i="191" s="1"/>
  <c r="K12" i="189"/>
  <c r="H12" i="189"/>
  <c r="AB12" i="191" s="1"/>
  <c r="E12" i="189"/>
  <c r="B12" i="189"/>
  <c r="N10" i="189"/>
  <c r="AD10" i="191" s="1"/>
  <c r="K10" i="189"/>
  <c r="AC10" i="191" s="1"/>
  <c r="H10" i="189"/>
  <c r="E10" i="189"/>
  <c r="B10" i="189"/>
  <c r="N9" i="189"/>
  <c r="AD9" i="191" s="1"/>
  <c r="K9" i="189"/>
  <c r="H9" i="189"/>
  <c r="AB9" i="191" s="1"/>
  <c r="E9" i="189"/>
  <c r="AA9" i="191" s="1"/>
  <c r="B9" i="189"/>
  <c r="N8" i="189"/>
  <c r="AD8" i="191" s="1"/>
  <c r="K8" i="189"/>
  <c r="AC8" i="191" s="1"/>
  <c r="H8" i="189"/>
  <c r="E8" i="189"/>
  <c r="AA8" i="191" s="1"/>
  <c r="B8" i="189"/>
  <c r="N7" i="189"/>
  <c r="AD7" i="191" s="1"/>
  <c r="K7" i="189"/>
  <c r="AC7" i="191" s="1"/>
  <c r="H7" i="189"/>
  <c r="AB7" i="191" s="1"/>
  <c r="E7" i="189"/>
  <c r="B7" i="189"/>
  <c r="N6" i="189"/>
  <c r="K6" i="189"/>
  <c r="AC6" i="191" s="1"/>
  <c r="H6" i="189"/>
  <c r="E6" i="189"/>
  <c r="AA6" i="191" s="1"/>
  <c r="B6" i="189"/>
  <c r="AD3" i="189"/>
  <c r="AC3" i="189"/>
  <c r="AB3" i="189"/>
  <c r="AA3" i="189"/>
  <c r="Z3" i="189"/>
  <c r="Z6" i="190" l="1"/>
  <c r="Z6" i="191"/>
  <c r="AA7" i="190"/>
  <c r="AA7" i="191"/>
  <c r="AB8" i="190"/>
  <c r="AB8" i="191"/>
  <c r="AC9" i="190"/>
  <c r="AC9" i="191"/>
  <c r="AA13" i="190"/>
  <c r="AA13" i="191"/>
  <c r="AB6" i="190"/>
  <c r="AB6" i="191"/>
  <c r="Z10" i="190"/>
  <c r="Z10" i="191"/>
  <c r="AA12" i="190"/>
  <c r="AA12" i="191"/>
  <c r="AC13" i="190"/>
  <c r="AC13" i="191"/>
  <c r="Z9" i="190"/>
  <c r="Z9" i="191"/>
  <c r="AA10" i="190"/>
  <c r="AA10" i="191"/>
  <c r="AD6" i="190"/>
  <c r="AD6" i="191"/>
  <c r="Z8" i="190"/>
  <c r="Z8" i="191"/>
  <c r="AB10" i="190"/>
  <c r="AB10" i="191"/>
  <c r="AC12" i="190"/>
  <c r="AC12" i="191"/>
  <c r="AA14" i="190"/>
  <c r="AA14" i="191"/>
  <c r="Z12" i="190"/>
  <c r="Z12" i="191"/>
  <c r="Z7" i="190"/>
  <c r="Z7" i="191"/>
  <c r="AC14" i="190"/>
  <c r="K11" i="189"/>
  <c r="AC11" i="191" s="1"/>
  <c r="AC7" i="190"/>
  <c r="P10" i="189"/>
  <c r="AD10" i="190"/>
  <c r="F15" i="189"/>
  <c r="AA6" i="190"/>
  <c r="H11" i="189"/>
  <c r="AB11" i="191" s="1"/>
  <c r="AB7" i="190"/>
  <c r="AC8" i="190"/>
  <c r="P9" i="189"/>
  <c r="AD9" i="190"/>
  <c r="AB13" i="190"/>
  <c r="AD14" i="190"/>
  <c r="AA15" i="190"/>
  <c r="AB12" i="190"/>
  <c r="AD13" i="190"/>
  <c r="AB15" i="190"/>
  <c r="P8" i="189"/>
  <c r="AD8" i="190"/>
  <c r="L15" i="189"/>
  <c r="AC6" i="190"/>
  <c r="AC15" i="190"/>
  <c r="N11" i="189"/>
  <c r="AD11" i="191" s="1"/>
  <c r="AD7" i="190"/>
  <c r="AA9" i="190"/>
  <c r="AA8" i="190"/>
  <c r="AB9" i="190"/>
  <c r="AC10" i="190"/>
  <c r="AD12" i="190"/>
  <c r="AB14" i="190"/>
  <c r="AD15" i="190"/>
  <c r="E11" i="189"/>
  <c r="AA11" i="191" s="1"/>
  <c r="I9" i="189"/>
  <c r="B11" i="189"/>
  <c r="Z11" i="191" s="1"/>
  <c r="I7" i="189"/>
  <c r="I8" i="189"/>
  <c r="I10" i="189"/>
  <c r="D8" i="189"/>
  <c r="D9" i="189"/>
  <c r="D10" i="189"/>
  <c r="D12" i="189"/>
  <c r="G10" i="189"/>
  <c r="C12" i="189"/>
  <c r="I12" i="189"/>
  <c r="O12" i="189"/>
  <c r="C7" i="189"/>
  <c r="O7" i="189"/>
  <c r="C8" i="189"/>
  <c r="J8" i="189"/>
  <c r="O8" i="189"/>
  <c r="C9" i="189"/>
  <c r="J9" i="189"/>
  <c r="M9" i="189"/>
  <c r="O9" i="189"/>
  <c r="C10" i="189"/>
  <c r="J10" i="189"/>
  <c r="M10" i="189"/>
  <c r="O10" i="189"/>
  <c r="G12" i="189"/>
  <c r="M12" i="189"/>
  <c r="F13" i="189"/>
  <c r="L13" i="189"/>
  <c r="F14" i="189"/>
  <c r="F11" i="189"/>
  <c r="P11" i="189"/>
  <c r="M7" i="189"/>
  <c r="G8" i="189"/>
  <c r="M8" i="189"/>
  <c r="G9" i="189"/>
  <c r="D7" i="189"/>
  <c r="F7" i="189"/>
  <c r="J7" i="189"/>
  <c r="L7" i="189"/>
  <c r="P7" i="189"/>
  <c r="F8" i="189"/>
  <c r="L8" i="189"/>
  <c r="F9" i="189"/>
  <c r="L9" i="189"/>
  <c r="F10" i="189"/>
  <c r="L10" i="189"/>
  <c r="F12" i="189"/>
  <c r="J12" i="189"/>
  <c r="L12" i="189"/>
  <c r="P12" i="189"/>
  <c r="G13" i="189"/>
  <c r="I13" i="189"/>
  <c r="M13" i="189"/>
  <c r="O13" i="189"/>
  <c r="G14" i="189"/>
  <c r="I14" i="189"/>
  <c r="M14" i="189"/>
  <c r="O14" i="189"/>
  <c r="G15" i="189"/>
  <c r="I15" i="189"/>
  <c r="M15" i="189"/>
  <c r="O15" i="189"/>
  <c r="G7" i="189"/>
  <c r="J13" i="189"/>
  <c r="P13" i="189"/>
  <c r="J14" i="189"/>
  <c r="L14" i="189"/>
  <c r="P14" i="189"/>
  <c r="J15" i="189"/>
  <c r="P15" i="189"/>
  <c r="N15" i="188"/>
  <c r="K15" i="188"/>
  <c r="AC15" i="189" s="1"/>
  <c r="H15" i="188"/>
  <c r="E15" i="188"/>
  <c r="N14" i="188"/>
  <c r="K14" i="188"/>
  <c r="AC14" i="189" s="1"/>
  <c r="H14" i="188"/>
  <c r="AB14" i="189" s="1"/>
  <c r="E14" i="188"/>
  <c r="AA14" i="189" s="1"/>
  <c r="N13" i="188"/>
  <c r="AD13" i="189" s="1"/>
  <c r="K13" i="188"/>
  <c r="AC13" i="189" s="1"/>
  <c r="H13" i="188"/>
  <c r="E13" i="188"/>
  <c r="AA13" i="189" s="1"/>
  <c r="N12" i="188"/>
  <c r="K12" i="188"/>
  <c r="AC12" i="189" s="1"/>
  <c r="H12" i="188"/>
  <c r="AB12" i="189" s="1"/>
  <c r="E12" i="188"/>
  <c r="AA12" i="189" s="1"/>
  <c r="B12" i="188"/>
  <c r="N10" i="188"/>
  <c r="K10" i="188"/>
  <c r="H10" i="188"/>
  <c r="AB10" i="189" s="1"/>
  <c r="E10" i="188"/>
  <c r="AA10" i="189" s="1"/>
  <c r="B10" i="188"/>
  <c r="N9" i="188"/>
  <c r="AD9" i="189" s="1"/>
  <c r="K9" i="188"/>
  <c r="AC9" i="189" s="1"/>
  <c r="H9" i="188"/>
  <c r="AB9" i="189" s="1"/>
  <c r="E9" i="188"/>
  <c r="B9" i="188"/>
  <c r="N8" i="188"/>
  <c r="K8" i="188"/>
  <c r="AC8" i="189" s="1"/>
  <c r="H8" i="188"/>
  <c r="E8" i="188"/>
  <c r="AA8" i="189" s="1"/>
  <c r="B8" i="188"/>
  <c r="N7" i="188"/>
  <c r="K7" i="188"/>
  <c r="K11" i="188" s="1"/>
  <c r="H7" i="188"/>
  <c r="E7" i="188"/>
  <c r="AA7" i="189" s="1"/>
  <c r="B7" i="188"/>
  <c r="Z7" i="189" s="1"/>
  <c r="N6" i="188"/>
  <c r="AD6" i="189" s="1"/>
  <c r="K6" i="188"/>
  <c r="H6" i="188"/>
  <c r="AB6" i="189" s="1"/>
  <c r="E6" i="188"/>
  <c r="AA6" i="189" s="1"/>
  <c r="B6" i="188"/>
  <c r="Z6" i="189" s="1"/>
  <c r="AD3" i="188"/>
  <c r="AC3" i="188"/>
  <c r="AB3" i="188"/>
  <c r="AA3" i="188"/>
  <c r="Z3" i="188"/>
  <c r="P8" i="188" l="1"/>
  <c r="H11" i="188"/>
  <c r="J11" i="188" s="1"/>
  <c r="D12" i="188"/>
  <c r="L15" i="188"/>
  <c r="D9" i="188"/>
  <c r="D10" i="188"/>
  <c r="D8" i="188"/>
  <c r="I10" i="188"/>
  <c r="I8" i="188"/>
  <c r="Z11" i="190"/>
  <c r="AC11" i="189"/>
  <c r="AC11" i="190"/>
  <c r="N11" i="188"/>
  <c r="O11" i="188" s="1"/>
  <c r="B11" i="188"/>
  <c r="L11" i="189"/>
  <c r="AA11" i="190"/>
  <c r="AB15" i="189"/>
  <c r="AA15" i="189"/>
  <c r="E11" i="188"/>
  <c r="G11" i="188" s="1"/>
  <c r="M11" i="189"/>
  <c r="G11" i="189"/>
  <c r="AD8" i="189"/>
  <c r="AB11" i="189"/>
  <c r="AB11" i="190"/>
  <c r="AC6" i="189"/>
  <c r="F15" i="188"/>
  <c r="J11" i="189"/>
  <c r="C11" i="189"/>
  <c r="AB8" i="189"/>
  <c r="Z9" i="189"/>
  <c r="AB7" i="189"/>
  <c r="AD15" i="189"/>
  <c r="AC10" i="189"/>
  <c r="AA9" i="189"/>
  <c r="AD14" i="189"/>
  <c r="I7" i="188"/>
  <c r="P9" i="188"/>
  <c r="P10" i="188"/>
  <c r="I11" i="189"/>
  <c r="Z12" i="189"/>
  <c r="AD10" i="189"/>
  <c r="Z8" i="189"/>
  <c r="AD7" i="189"/>
  <c r="AC7" i="189"/>
  <c r="AD11" i="190"/>
  <c r="AB13" i="189"/>
  <c r="O11" i="189"/>
  <c r="Z10" i="189"/>
  <c r="AD12" i="189"/>
  <c r="D11" i="189"/>
  <c r="I9" i="188"/>
  <c r="G10" i="188"/>
  <c r="C12" i="188"/>
  <c r="I12" i="188"/>
  <c r="O12" i="188"/>
  <c r="C7" i="188"/>
  <c r="O7" i="188"/>
  <c r="C8" i="188"/>
  <c r="J8" i="188"/>
  <c r="M8" i="188"/>
  <c r="O8" i="188"/>
  <c r="C9" i="188"/>
  <c r="J9" i="188"/>
  <c r="M9" i="188"/>
  <c r="O9" i="188"/>
  <c r="C10" i="188"/>
  <c r="J10" i="188"/>
  <c r="M10" i="188"/>
  <c r="O10" i="188"/>
  <c r="G12" i="188"/>
  <c r="M12" i="188"/>
  <c r="P11" i="188"/>
  <c r="C11" i="188"/>
  <c r="D11" i="188"/>
  <c r="F11" i="188"/>
  <c r="I11" i="188"/>
  <c r="M11" i="188"/>
  <c r="L11" i="188"/>
  <c r="G8" i="188"/>
  <c r="G9" i="188"/>
  <c r="D7" i="188"/>
  <c r="F7" i="188"/>
  <c r="J7" i="188"/>
  <c r="L7" i="188"/>
  <c r="P7" i="188"/>
  <c r="F8" i="188"/>
  <c r="L8" i="188"/>
  <c r="F9" i="188"/>
  <c r="L9" i="188"/>
  <c r="F10" i="188"/>
  <c r="L10" i="188"/>
  <c r="F12" i="188"/>
  <c r="J12" i="188"/>
  <c r="L12" i="188"/>
  <c r="P12" i="188"/>
  <c r="G13" i="188"/>
  <c r="I13" i="188"/>
  <c r="M13" i="188"/>
  <c r="O13" i="188"/>
  <c r="G14" i="188"/>
  <c r="I14" i="188"/>
  <c r="M14" i="188"/>
  <c r="O14" i="188"/>
  <c r="G15" i="188"/>
  <c r="I15" i="188"/>
  <c r="M15" i="188"/>
  <c r="O15" i="188"/>
  <c r="G7" i="188"/>
  <c r="M7" i="188"/>
  <c r="F13" i="188"/>
  <c r="J13" i="188"/>
  <c r="L13" i="188"/>
  <c r="P13" i="188"/>
  <c r="F14" i="188"/>
  <c r="J14" i="188"/>
  <c r="L14" i="188"/>
  <c r="P14" i="188"/>
  <c r="J15" i="188"/>
  <c r="P15" i="188"/>
  <c r="N15" i="187"/>
  <c r="AD15" i="188" s="1"/>
  <c r="K15" i="187"/>
  <c r="AC15" i="188" s="1"/>
  <c r="H15" i="187"/>
  <c r="AB15" i="188" s="1"/>
  <c r="E15" i="187"/>
  <c r="N14" i="187"/>
  <c r="AD14" i="188" s="1"/>
  <c r="K14" i="187"/>
  <c r="AC14" i="188" s="1"/>
  <c r="H14" i="187"/>
  <c r="AB14" i="188" s="1"/>
  <c r="E14" i="187"/>
  <c r="AA14" i="188" s="1"/>
  <c r="N13" i="187"/>
  <c r="AD13" i="188" s="1"/>
  <c r="K13" i="187"/>
  <c r="H13" i="187"/>
  <c r="AB13" i="188" s="1"/>
  <c r="E13" i="187"/>
  <c r="N12" i="187"/>
  <c r="AD12" i="188" s="1"/>
  <c r="K12" i="187"/>
  <c r="AC12" i="188" s="1"/>
  <c r="H12" i="187"/>
  <c r="AB12" i="188" s="1"/>
  <c r="E12" i="187"/>
  <c r="B12" i="187"/>
  <c r="Z12" i="188" s="1"/>
  <c r="N10" i="187"/>
  <c r="K10" i="187"/>
  <c r="AC10" i="188" s="1"/>
  <c r="H10" i="187"/>
  <c r="AB10" i="188" s="1"/>
  <c r="E10" i="187"/>
  <c r="AA10" i="188" s="1"/>
  <c r="B10" i="187"/>
  <c r="Z10" i="188" s="1"/>
  <c r="N9" i="187"/>
  <c r="AD9" i="188" s="1"/>
  <c r="K9" i="187"/>
  <c r="H9" i="187"/>
  <c r="AB9" i="188" s="1"/>
  <c r="E9" i="187"/>
  <c r="AA9" i="188" s="1"/>
  <c r="B9" i="187"/>
  <c r="Z9" i="188" s="1"/>
  <c r="N8" i="187"/>
  <c r="AD8" i="188" s="1"/>
  <c r="K8" i="187"/>
  <c r="H8" i="187"/>
  <c r="E8" i="187"/>
  <c r="B8" i="187"/>
  <c r="Z8" i="188" s="1"/>
  <c r="N7" i="187"/>
  <c r="AD7" i="188" s="1"/>
  <c r="K7" i="187"/>
  <c r="AC7" i="188" s="1"/>
  <c r="H7" i="187"/>
  <c r="AB7" i="188" s="1"/>
  <c r="E7" i="187"/>
  <c r="AA7" i="188" s="1"/>
  <c r="B7" i="187"/>
  <c r="Z7" i="188" s="1"/>
  <c r="N6" i="187"/>
  <c r="K6" i="187"/>
  <c r="AC6" i="188" s="1"/>
  <c r="H6" i="187"/>
  <c r="AB6" i="188" s="1"/>
  <c r="E6" i="187"/>
  <c r="AA6" i="188" s="1"/>
  <c r="B6" i="187"/>
  <c r="AD3" i="187"/>
  <c r="AC3" i="187"/>
  <c r="AB3" i="187"/>
  <c r="AA3" i="187"/>
  <c r="Z3" i="187"/>
  <c r="AD11" i="189" l="1"/>
  <c r="AC9" i="188"/>
  <c r="AD6" i="188"/>
  <c r="AA13" i="188"/>
  <c r="AA11" i="189"/>
  <c r="AA15" i="188"/>
  <c r="AC13" i="188"/>
  <c r="AA8" i="188"/>
  <c r="AA12" i="188"/>
  <c r="AB8" i="188"/>
  <c r="Z6" i="188"/>
  <c r="AD10" i="188"/>
  <c r="AC8" i="188"/>
  <c r="Z11" i="189"/>
  <c r="E11" i="187"/>
  <c r="K11" i="187"/>
  <c r="F15" i="187"/>
  <c r="L15" i="187"/>
  <c r="G9" i="187"/>
  <c r="M9" i="187"/>
  <c r="G12" i="187"/>
  <c r="M12" i="187"/>
  <c r="G8" i="187"/>
  <c r="M8" i="187"/>
  <c r="G10" i="187"/>
  <c r="M10" i="187"/>
  <c r="C12" i="187"/>
  <c r="I12" i="187"/>
  <c r="O12" i="187"/>
  <c r="D7" i="187"/>
  <c r="F7" i="187"/>
  <c r="J7" i="187"/>
  <c r="L7" i="187"/>
  <c r="P7" i="187"/>
  <c r="D8" i="187"/>
  <c r="F8" i="187"/>
  <c r="J8" i="187"/>
  <c r="L8" i="187"/>
  <c r="P8" i="187"/>
  <c r="D9" i="187"/>
  <c r="F9" i="187"/>
  <c r="J9" i="187"/>
  <c r="L9" i="187"/>
  <c r="P9" i="187"/>
  <c r="D10" i="187"/>
  <c r="F10" i="187"/>
  <c r="J10" i="187"/>
  <c r="L10" i="187"/>
  <c r="P10" i="187"/>
  <c r="B11" i="187"/>
  <c r="Z11" i="188" s="1"/>
  <c r="H11" i="187"/>
  <c r="N11" i="187"/>
  <c r="D12" i="187"/>
  <c r="F12" i="187"/>
  <c r="J12" i="187"/>
  <c r="L12" i="187"/>
  <c r="P12" i="187"/>
  <c r="G13" i="187"/>
  <c r="I13" i="187"/>
  <c r="M13" i="187"/>
  <c r="O13" i="187"/>
  <c r="G14" i="187"/>
  <c r="I14" i="187"/>
  <c r="M14" i="187"/>
  <c r="O14" i="187"/>
  <c r="G15" i="187"/>
  <c r="I15" i="187"/>
  <c r="M15" i="187"/>
  <c r="O15" i="187"/>
  <c r="C7" i="187"/>
  <c r="G7" i="187"/>
  <c r="I7" i="187"/>
  <c r="M7" i="187"/>
  <c r="O7" i="187"/>
  <c r="C8" i="187"/>
  <c r="I8" i="187"/>
  <c r="O8" i="187"/>
  <c r="C9" i="187"/>
  <c r="I9" i="187"/>
  <c r="O9" i="187"/>
  <c r="C10" i="187"/>
  <c r="I10" i="187"/>
  <c r="O10" i="187"/>
  <c r="F13" i="187"/>
  <c r="J13" i="187"/>
  <c r="L13" i="187"/>
  <c r="P13" i="187"/>
  <c r="F14" i="187"/>
  <c r="J14" i="187"/>
  <c r="L14" i="187"/>
  <c r="P14" i="187"/>
  <c r="J15" i="187"/>
  <c r="P15" i="187"/>
  <c r="AC11" i="188" l="1"/>
  <c r="AB11" i="188"/>
  <c r="G11" i="187"/>
  <c r="AA11" i="188"/>
  <c r="AD11" i="188"/>
  <c r="M11" i="187"/>
  <c r="L11" i="187"/>
  <c r="F11" i="187"/>
  <c r="I11" i="187"/>
  <c r="J11" i="187"/>
  <c r="O11" i="187"/>
  <c r="P11" i="187"/>
  <c r="C11" i="187"/>
  <c r="D11" i="187"/>
  <c r="N15" i="186" l="1"/>
  <c r="K15" i="186"/>
  <c r="AC15" i="187" s="1"/>
  <c r="H15" i="186"/>
  <c r="E15" i="186"/>
  <c r="AA15" i="187" s="1"/>
  <c r="N14" i="186"/>
  <c r="K14" i="186"/>
  <c r="AC14" i="187" s="1"/>
  <c r="H14" i="186"/>
  <c r="AB14" i="187" s="1"/>
  <c r="E14" i="186"/>
  <c r="AA14" i="187" s="1"/>
  <c r="N13" i="186"/>
  <c r="K13" i="186"/>
  <c r="H13" i="186"/>
  <c r="AB13" i="187" s="1"/>
  <c r="E13" i="186"/>
  <c r="N12" i="186"/>
  <c r="K12" i="186"/>
  <c r="AC12" i="187" s="1"/>
  <c r="H12" i="186"/>
  <c r="E12" i="186"/>
  <c r="B12" i="186"/>
  <c r="N10" i="186"/>
  <c r="K10" i="186"/>
  <c r="AC10" i="187" s="1"/>
  <c r="H10" i="186"/>
  <c r="E10" i="186"/>
  <c r="AA10" i="187" s="1"/>
  <c r="B10" i="186"/>
  <c r="N9" i="186"/>
  <c r="K9" i="186"/>
  <c r="AC9" i="187" s="1"/>
  <c r="H9" i="186"/>
  <c r="E9" i="186"/>
  <c r="B9" i="186"/>
  <c r="N8" i="186"/>
  <c r="K8" i="186"/>
  <c r="AC8" i="187" s="1"/>
  <c r="H8" i="186"/>
  <c r="E8" i="186"/>
  <c r="AA8" i="187" s="1"/>
  <c r="B8" i="186"/>
  <c r="N7" i="186"/>
  <c r="K7" i="186"/>
  <c r="H7" i="186"/>
  <c r="E7" i="186"/>
  <c r="B7" i="186"/>
  <c r="N6" i="186"/>
  <c r="AD6" i="187" s="1"/>
  <c r="K6" i="186"/>
  <c r="H6" i="186"/>
  <c r="AB6" i="187" s="1"/>
  <c r="E6" i="186"/>
  <c r="B6" i="186"/>
  <c r="Z6" i="187" s="1"/>
  <c r="AD3" i="186"/>
  <c r="AC3" i="186"/>
  <c r="AB3" i="186"/>
  <c r="AA3" i="186"/>
  <c r="Z3" i="186"/>
  <c r="Z7" i="187" l="1"/>
  <c r="AB9" i="187"/>
  <c r="AD12" i="187"/>
  <c r="AD15" i="187"/>
  <c r="AA6" i="187"/>
  <c r="AB7" i="187"/>
  <c r="AD9" i="187"/>
  <c r="Z12" i="187"/>
  <c r="AD14" i="187"/>
  <c r="AA7" i="187"/>
  <c r="AB8" i="187"/>
  <c r="AD10" i="187"/>
  <c r="AA13" i="187"/>
  <c r="K11" i="186"/>
  <c r="AC11" i="187" s="1"/>
  <c r="AC7" i="187"/>
  <c r="AD8" i="187"/>
  <c r="Z10" i="187"/>
  <c r="AA12" i="187"/>
  <c r="AC13" i="187"/>
  <c r="AC6" i="187"/>
  <c r="AD7" i="187"/>
  <c r="Z9" i="187"/>
  <c r="AB12" i="187"/>
  <c r="AD13" i="187"/>
  <c r="AB15" i="187"/>
  <c r="Z8" i="187"/>
  <c r="AA9" i="187"/>
  <c r="AB10" i="187"/>
  <c r="F7" i="186"/>
  <c r="G8" i="186"/>
  <c r="L8" i="186"/>
  <c r="F9" i="186"/>
  <c r="M9" i="186"/>
  <c r="G10" i="186"/>
  <c r="L10" i="186"/>
  <c r="F12" i="186"/>
  <c r="M12" i="186"/>
  <c r="F14" i="186"/>
  <c r="L14" i="186"/>
  <c r="F15" i="186"/>
  <c r="L15" i="186"/>
  <c r="E11" i="186"/>
  <c r="AA11" i="187" s="1"/>
  <c r="L7" i="186"/>
  <c r="F8" i="186"/>
  <c r="M8" i="186"/>
  <c r="G9" i="186"/>
  <c r="L9" i="186"/>
  <c r="F10" i="186"/>
  <c r="M10" i="186"/>
  <c r="G12" i="186"/>
  <c r="L12" i="186"/>
  <c r="C7" i="186"/>
  <c r="I7" i="186"/>
  <c r="O7" i="186"/>
  <c r="C8" i="186"/>
  <c r="I8" i="186"/>
  <c r="O8" i="186"/>
  <c r="C9" i="186"/>
  <c r="I9" i="186"/>
  <c r="O9" i="186"/>
  <c r="C10" i="186"/>
  <c r="I10" i="186"/>
  <c r="O10" i="186"/>
  <c r="B11" i="186"/>
  <c r="F11" i="186"/>
  <c r="N11" i="186"/>
  <c r="C12" i="186"/>
  <c r="I12" i="186"/>
  <c r="O12" i="186"/>
  <c r="F13" i="186"/>
  <c r="L13" i="186"/>
  <c r="I15" i="186"/>
  <c r="I14" i="186"/>
  <c r="O15" i="186"/>
  <c r="O14" i="186"/>
  <c r="D7" i="186"/>
  <c r="J7" i="186"/>
  <c r="P7" i="186"/>
  <c r="D8" i="186"/>
  <c r="J8" i="186"/>
  <c r="P8" i="186"/>
  <c r="D9" i="186"/>
  <c r="J9" i="186"/>
  <c r="P9" i="186"/>
  <c r="D10" i="186"/>
  <c r="J10" i="186"/>
  <c r="P10" i="186"/>
  <c r="H11" i="186"/>
  <c r="D12" i="186"/>
  <c r="J12" i="186"/>
  <c r="P12" i="186"/>
  <c r="G13" i="186"/>
  <c r="I13" i="186"/>
  <c r="M13" i="186"/>
  <c r="O13" i="186"/>
  <c r="G14" i="186"/>
  <c r="M14" i="186"/>
  <c r="G15" i="186"/>
  <c r="M15" i="186"/>
  <c r="G7" i="186"/>
  <c r="M7" i="186"/>
  <c r="J13" i="186"/>
  <c r="P13" i="186"/>
  <c r="J14" i="186"/>
  <c r="P14" i="186"/>
  <c r="J15" i="186"/>
  <c r="P15" i="186"/>
  <c r="N15" i="185"/>
  <c r="AD15" i="186" s="1"/>
  <c r="K15" i="185"/>
  <c r="H15" i="185"/>
  <c r="E15" i="185"/>
  <c r="N14" i="185"/>
  <c r="AD14" i="186" s="1"/>
  <c r="K14" i="185"/>
  <c r="AC14" i="186" s="1"/>
  <c r="H14" i="185"/>
  <c r="AB14" i="186" s="1"/>
  <c r="E14" i="185"/>
  <c r="AA14" i="186" s="1"/>
  <c r="N13" i="185"/>
  <c r="AD13" i="186" s="1"/>
  <c r="K13" i="185"/>
  <c r="AC13" i="186" s="1"/>
  <c r="H13" i="185"/>
  <c r="E13" i="185"/>
  <c r="N12" i="185"/>
  <c r="AD12" i="186" s="1"/>
  <c r="K12" i="185"/>
  <c r="H12" i="185"/>
  <c r="E12" i="185"/>
  <c r="B12" i="185"/>
  <c r="N10" i="185"/>
  <c r="K10" i="185"/>
  <c r="AC10" i="186" s="1"/>
  <c r="H10" i="185"/>
  <c r="E10" i="185"/>
  <c r="B10" i="185"/>
  <c r="N9" i="185"/>
  <c r="AD9" i="186" s="1"/>
  <c r="K9" i="185"/>
  <c r="H9" i="185"/>
  <c r="E9" i="185"/>
  <c r="B9" i="185"/>
  <c r="N8" i="185"/>
  <c r="AD8" i="186" s="1"/>
  <c r="K8" i="185"/>
  <c r="H8" i="185"/>
  <c r="AB8" i="186" s="1"/>
  <c r="E8" i="185"/>
  <c r="AA8" i="186" s="1"/>
  <c r="B8" i="185"/>
  <c r="N7" i="185"/>
  <c r="K7" i="185"/>
  <c r="AC7" i="186" s="1"/>
  <c r="H7" i="185"/>
  <c r="E7" i="185"/>
  <c r="E11" i="185" s="1"/>
  <c r="B7" i="185"/>
  <c r="Z7" i="186" s="1"/>
  <c r="N6" i="185"/>
  <c r="AD6" i="186" s="1"/>
  <c r="K6" i="185"/>
  <c r="AC6" i="186" s="1"/>
  <c r="H6" i="185"/>
  <c r="AB6" i="186" s="1"/>
  <c r="E6" i="185"/>
  <c r="AA6" i="186" s="1"/>
  <c r="B6" i="185"/>
  <c r="AD3" i="185"/>
  <c r="AC3" i="185"/>
  <c r="AB3" i="185"/>
  <c r="AA3" i="185"/>
  <c r="Z3" i="185"/>
  <c r="P7" i="185" l="1"/>
  <c r="G11" i="185"/>
  <c r="P10" i="185"/>
  <c r="G13" i="185"/>
  <c r="H11" i="185"/>
  <c r="D10" i="185"/>
  <c r="F15" i="185"/>
  <c r="D9" i="185"/>
  <c r="G10" i="185"/>
  <c r="AA15" i="186"/>
  <c r="D12" i="185"/>
  <c r="G12" i="185"/>
  <c r="G9" i="185"/>
  <c r="L9" i="185"/>
  <c r="K11" i="185"/>
  <c r="M11" i="185" s="1"/>
  <c r="P8" i="185"/>
  <c r="P9" i="185"/>
  <c r="AB13" i="186"/>
  <c r="L11" i="186"/>
  <c r="M11" i="186"/>
  <c r="AA9" i="186"/>
  <c r="AD7" i="186"/>
  <c r="AD10" i="186"/>
  <c r="AB11" i="186"/>
  <c r="AB11" i="187"/>
  <c r="AA12" i="186"/>
  <c r="AB7" i="186"/>
  <c r="D8" i="185"/>
  <c r="J12" i="185"/>
  <c r="Z8" i="186"/>
  <c r="AB12" i="186"/>
  <c r="Z6" i="186"/>
  <c r="L14" i="185"/>
  <c r="M13" i="185"/>
  <c r="D7" i="185"/>
  <c r="G8" i="185"/>
  <c r="J9" i="185"/>
  <c r="J10" i="185"/>
  <c r="M12" i="185"/>
  <c r="F14" i="185"/>
  <c r="L15" i="185"/>
  <c r="AC12" i="186"/>
  <c r="AA10" i="186"/>
  <c r="Z10" i="186"/>
  <c r="Z12" i="186"/>
  <c r="AB9" i="186"/>
  <c r="M8" i="185"/>
  <c r="Z11" i="187"/>
  <c r="J8" i="185"/>
  <c r="M9" i="185"/>
  <c r="M10" i="185"/>
  <c r="P12" i="185"/>
  <c r="AC15" i="186"/>
  <c r="AC8" i="186"/>
  <c r="AC9" i="186"/>
  <c r="AB10" i="186"/>
  <c r="AB15" i="186"/>
  <c r="Z9" i="186"/>
  <c r="AA13" i="186"/>
  <c r="AA7" i="186"/>
  <c r="AD11" i="187"/>
  <c r="G11" i="186"/>
  <c r="AA11" i="186"/>
  <c r="I11" i="186"/>
  <c r="J11" i="186"/>
  <c r="O11" i="186"/>
  <c r="P11" i="186"/>
  <c r="C11" i="186"/>
  <c r="D11" i="186"/>
  <c r="L12" i="185"/>
  <c r="F12" i="185"/>
  <c r="L10" i="185"/>
  <c r="F10" i="185"/>
  <c r="F9" i="185"/>
  <c r="L8" i="185"/>
  <c r="F8" i="185"/>
  <c r="L7" i="185"/>
  <c r="F7" i="185"/>
  <c r="I11" i="185"/>
  <c r="J11" i="185"/>
  <c r="I15" i="185"/>
  <c r="I14" i="185"/>
  <c r="O15" i="185"/>
  <c r="O14" i="185"/>
  <c r="O13" i="185"/>
  <c r="J7" i="185"/>
  <c r="I13" i="185"/>
  <c r="C7" i="185"/>
  <c r="I7" i="185"/>
  <c r="O7" i="185"/>
  <c r="C8" i="185"/>
  <c r="I8" i="185"/>
  <c r="O8" i="185"/>
  <c r="C9" i="185"/>
  <c r="I9" i="185"/>
  <c r="O9" i="185"/>
  <c r="C10" i="185"/>
  <c r="I10" i="185"/>
  <c r="O10" i="185"/>
  <c r="B11" i="185"/>
  <c r="Z11" i="186" s="1"/>
  <c r="F11" i="185"/>
  <c r="N11" i="185"/>
  <c r="AD11" i="186" s="1"/>
  <c r="C12" i="185"/>
  <c r="I12" i="185"/>
  <c r="O12" i="185"/>
  <c r="F13" i="185"/>
  <c r="L13" i="185"/>
  <c r="G14" i="185"/>
  <c r="M14" i="185"/>
  <c r="G15" i="185"/>
  <c r="M15" i="185"/>
  <c r="G7" i="185"/>
  <c r="M7" i="185"/>
  <c r="J13" i="185"/>
  <c r="P13" i="185"/>
  <c r="J14" i="185"/>
  <c r="P14" i="185"/>
  <c r="J15" i="185"/>
  <c r="P15" i="185"/>
  <c r="L11" i="185" l="1"/>
  <c r="AC11" i="186"/>
  <c r="O11" i="185"/>
  <c r="P11" i="185"/>
  <c r="C11" i="185"/>
  <c r="D11" i="185"/>
  <c r="N15" i="184" l="1"/>
  <c r="K15" i="184"/>
  <c r="H15" i="184"/>
  <c r="E15" i="184"/>
  <c r="N14" i="184"/>
  <c r="K14" i="184"/>
  <c r="H14" i="184"/>
  <c r="E14" i="184"/>
  <c r="N13" i="184"/>
  <c r="K13" i="184"/>
  <c r="H13" i="184"/>
  <c r="E13" i="184"/>
  <c r="N12" i="184"/>
  <c r="K12" i="184"/>
  <c r="H12" i="184"/>
  <c r="E12" i="184"/>
  <c r="B12" i="184"/>
  <c r="N10" i="184"/>
  <c r="K10" i="184"/>
  <c r="H10" i="184"/>
  <c r="E10" i="184"/>
  <c r="B10" i="184"/>
  <c r="N9" i="184"/>
  <c r="K9" i="184"/>
  <c r="H9" i="184"/>
  <c r="E9" i="184"/>
  <c r="B9" i="184"/>
  <c r="N8" i="184"/>
  <c r="K8" i="184"/>
  <c r="H8" i="184"/>
  <c r="E8" i="184"/>
  <c r="B8" i="184"/>
  <c r="N7" i="184"/>
  <c r="K7" i="184"/>
  <c r="H7" i="184"/>
  <c r="E7" i="184"/>
  <c r="B7" i="184"/>
  <c r="N6" i="184"/>
  <c r="K6" i="184"/>
  <c r="H6" i="184"/>
  <c r="E6" i="184"/>
  <c r="B6" i="184"/>
  <c r="AD3" i="184"/>
  <c r="AC3" i="184"/>
  <c r="AB3" i="184"/>
  <c r="AA3" i="184"/>
  <c r="Z3" i="184"/>
  <c r="G9" i="184" l="1"/>
  <c r="M9" i="184"/>
  <c r="G12" i="184"/>
  <c r="M12" i="184"/>
  <c r="F13" i="184"/>
  <c r="E11" i="184"/>
  <c r="K11" i="184"/>
  <c r="L13" i="184"/>
  <c r="F15" i="184"/>
  <c r="L15" i="184"/>
  <c r="G8" i="184"/>
  <c r="M8" i="184"/>
  <c r="G10" i="184"/>
  <c r="M10" i="184"/>
  <c r="D12" i="184"/>
  <c r="C12" i="184"/>
  <c r="I12" i="184"/>
  <c r="O12" i="184"/>
  <c r="D7" i="184"/>
  <c r="F7" i="184"/>
  <c r="J7" i="184"/>
  <c r="L7" i="184"/>
  <c r="P7" i="184"/>
  <c r="D8" i="184"/>
  <c r="F8" i="184"/>
  <c r="J8" i="184"/>
  <c r="L8" i="184"/>
  <c r="P8" i="184"/>
  <c r="D9" i="184"/>
  <c r="F9" i="184"/>
  <c r="J9" i="184"/>
  <c r="L9" i="184"/>
  <c r="P9" i="184"/>
  <c r="D10" i="184"/>
  <c r="F10" i="184"/>
  <c r="J10" i="184"/>
  <c r="L10" i="184"/>
  <c r="P10" i="184"/>
  <c r="B11" i="184"/>
  <c r="H11" i="184"/>
  <c r="N11" i="184"/>
  <c r="F12" i="184"/>
  <c r="J12" i="184"/>
  <c r="L12" i="184"/>
  <c r="P12" i="184"/>
  <c r="G13" i="184"/>
  <c r="I13" i="184"/>
  <c r="M13" i="184"/>
  <c r="O13" i="184"/>
  <c r="G14" i="184"/>
  <c r="I14" i="184"/>
  <c r="M14" i="184"/>
  <c r="O14" i="184"/>
  <c r="G15" i="184"/>
  <c r="I15" i="184"/>
  <c r="M15" i="184"/>
  <c r="O15" i="184"/>
  <c r="C7" i="184"/>
  <c r="G7" i="184"/>
  <c r="I7" i="184"/>
  <c r="M7" i="184"/>
  <c r="O7" i="184"/>
  <c r="C8" i="184"/>
  <c r="I8" i="184"/>
  <c r="O8" i="184"/>
  <c r="C9" i="184"/>
  <c r="I9" i="184"/>
  <c r="O9" i="184"/>
  <c r="C10" i="184"/>
  <c r="I10" i="184"/>
  <c r="O10" i="184"/>
  <c r="J13" i="184"/>
  <c r="P13" i="184"/>
  <c r="F14" i="184"/>
  <c r="J14" i="184"/>
  <c r="L14" i="184"/>
  <c r="P14" i="184"/>
  <c r="J15" i="184"/>
  <c r="P15" i="184"/>
  <c r="N15" i="183"/>
  <c r="K15" i="183"/>
  <c r="H15" i="183"/>
  <c r="E15" i="183"/>
  <c r="AA15" i="184" s="1"/>
  <c r="N14" i="183"/>
  <c r="AD14" i="184" s="1"/>
  <c r="K14" i="183"/>
  <c r="H14" i="183"/>
  <c r="E14" i="183"/>
  <c r="AA14" i="185" s="1"/>
  <c r="N13" i="183"/>
  <c r="K13" i="183"/>
  <c r="AC13" i="185" s="1"/>
  <c r="H13" i="183"/>
  <c r="AB13" i="184" s="1"/>
  <c r="E13" i="183"/>
  <c r="AA13" i="185" s="1"/>
  <c r="N12" i="183"/>
  <c r="AD12" i="185" s="1"/>
  <c r="K12" i="183"/>
  <c r="AC12" i="185" s="1"/>
  <c r="H12" i="183"/>
  <c r="E12" i="183"/>
  <c r="AA12" i="185" s="1"/>
  <c r="B12" i="183"/>
  <c r="Z12" i="185" s="1"/>
  <c r="N10" i="183"/>
  <c r="K10" i="183"/>
  <c r="AC10" i="185" s="1"/>
  <c r="H10" i="183"/>
  <c r="E10" i="183"/>
  <c r="AA10" i="185" s="1"/>
  <c r="B10" i="183"/>
  <c r="N9" i="183"/>
  <c r="AD9" i="185" s="1"/>
  <c r="K9" i="183"/>
  <c r="AC9" i="185" s="1"/>
  <c r="H9" i="183"/>
  <c r="AB9" i="185" s="1"/>
  <c r="E9" i="183"/>
  <c r="AA9" i="185" s="1"/>
  <c r="B9" i="183"/>
  <c r="Z9" i="185" s="1"/>
  <c r="N8" i="183"/>
  <c r="AD8" i="184" s="1"/>
  <c r="K8" i="183"/>
  <c r="AC8" i="185" s="1"/>
  <c r="H8" i="183"/>
  <c r="E8" i="183"/>
  <c r="AA8" i="185" s="1"/>
  <c r="B8" i="183"/>
  <c r="Z8" i="184" s="1"/>
  <c r="N7" i="183"/>
  <c r="K7" i="183"/>
  <c r="AC7" i="185" s="1"/>
  <c r="H7" i="183"/>
  <c r="AB7" i="185" s="1"/>
  <c r="E7" i="183"/>
  <c r="AA7" i="184" s="1"/>
  <c r="B7" i="183"/>
  <c r="Z7" i="185" s="1"/>
  <c r="N6" i="183"/>
  <c r="K6" i="183"/>
  <c r="AC6" i="184" s="1"/>
  <c r="H6" i="183"/>
  <c r="AB6" i="184" s="1"/>
  <c r="E6" i="183"/>
  <c r="B6" i="183"/>
  <c r="AD3" i="183"/>
  <c r="AC3" i="183"/>
  <c r="AB3" i="183"/>
  <c r="AA3" i="183"/>
  <c r="Z3" i="183"/>
  <c r="AC13" i="184" l="1"/>
  <c r="AA13" i="184"/>
  <c r="Z12" i="184"/>
  <c r="AC8" i="184"/>
  <c r="O12" i="183"/>
  <c r="AD6" i="185"/>
  <c r="N11" i="183"/>
  <c r="AD11" i="184" s="1"/>
  <c r="AD7" i="185"/>
  <c r="AB12" i="185"/>
  <c r="AD13" i="185"/>
  <c r="AB15" i="185"/>
  <c r="AA10" i="184"/>
  <c r="AB9" i="184"/>
  <c r="AD13" i="184"/>
  <c r="AC15" i="185"/>
  <c r="AD6" i="184"/>
  <c r="AB14" i="185"/>
  <c r="AD15" i="185"/>
  <c r="AA8" i="184"/>
  <c r="AA12" i="184"/>
  <c r="AB7" i="184"/>
  <c r="Z9" i="184"/>
  <c r="AD9" i="184"/>
  <c r="Z7" i="184"/>
  <c r="F15" i="183"/>
  <c r="AA6" i="185"/>
  <c r="J8" i="183"/>
  <c r="AB8" i="185"/>
  <c r="AD10" i="185"/>
  <c r="AC14" i="185"/>
  <c r="AC9" i="184"/>
  <c r="AD15" i="184"/>
  <c r="AC15" i="184"/>
  <c r="AD7" i="184"/>
  <c r="AC14" i="184"/>
  <c r="AB10" i="185"/>
  <c r="C12" i="183"/>
  <c r="Z6" i="185"/>
  <c r="E11" i="183"/>
  <c r="F11" i="183" s="1"/>
  <c r="AA7" i="185"/>
  <c r="I12" i="183"/>
  <c r="AB6" i="185"/>
  <c r="I7" i="183"/>
  <c r="AB13" i="185"/>
  <c r="AD14" i="185"/>
  <c r="L11" i="184"/>
  <c r="AC12" i="184"/>
  <c r="AA6" i="184"/>
  <c r="AA9" i="184"/>
  <c r="AB14" i="184"/>
  <c r="AA14" i="184"/>
  <c r="Z6" i="184"/>
  <c r="AD10" i="184"/>
  <c r="D8" i="183"/>
  <c r="Z8" i="185"/>
  <c r="AB12" i="184"/>
  <c r="L15" i="183"/>
  <c r="AC6" i="185"/>
  <c r="P8" i="183"/>
  <c r="AD8" i="185"/>
  <c r="Z10" i="185"/>
  <c r="AA15" i="185"/>
  <c r="G11" i="184"/>
  <c r="AC10" i="184"/>
  <c r="AC7" i="184"/>
  <c r="AD12" i="184"/>
  <c r="AB10" i="184"/>
  <c r="AB15" i="184"/>
  <c r="Z10" i="184"/>
  <c r="AB8" i="184"/>
  <c r="F11" i="184"/>
  <c r="M11" i="184"/>
  <c r="I11" i="184"/>
  <c r="J11" i="184"/>
  <c r="O11" i="184"/>
  <c r="P11" i="184"/>
  <c r="C11" i="184"/>
  <c r="D11" i="184"/>
  <c r="B11" i="183"/>
  <c r="Z11" i="184" s="1"/>
  <c r="G9" i="183"/>
  <c r="M9" i="183"/>
  <c r="G12" i="183"/>
  <c r="M12" i="183"/>
  <c r="F13" i="183"/>
  <c r="L13" i="183"/>
  <c r="F14" i="183"/>
  <c r="C7" i="183"/>
  <c r="H11" i="183"/>
  <c r="AB11" i="184" s="1"/>
  <c r="K11" i="183"/>
  <c r="O7" i="183"/>
  <c r="G8" i="183"/>
  <c r="M8" i="183"/>
  <c r="D9" i="183"/>
  <c r="J9" i="183"/>
  <c r="P9" i="183"/>
  <c r="G10" i="183"/>
  <c r="M10" i="183"/>
  <c r="D12" i="183"/>
  <c r="D11" i="183"/>
  <c r="O11" i="183"/>
  <c r="P11" i="183"/>
  <c r="I11" i="183"/>
  <c r="J11" i="183"/>
  <c r="D7" i="183"/>
  <c r="F7" i="183"/>
  <c r="J7" i="183"/>
  <c r="L7" i="183"/>
  <c r="P7" i="183"/>
  <c r="F8" i="183"/>
  <c r="L8" i="183"/>
  <c r="F9" i="183"/>
  <c r="L9" i="183"/>
  <c r="D10" i="183"/>
  <c r="F10" i="183"/>
  <c r="J10" i="183"/>
  <c r="L10" i="183"/>
  <c r="P10" i="183"/>
  <c r="F12" i="183"/>
  <c r="J12" i="183"/>
  <c r="L12" i="183"/>
  <c r="P12" i="183"/>
  <c r="G13" i="183"/>
  <c r="I13" i="183"/>
  <c r="M13" i="183"/>
  <c r="O13" i="183"/>
  <c r="G14" i="183"/>
  <c r="I14" i="183"/>
  <c r="M14" i="183"/>
  <c r="O14" i="183"/>
  <c r="G15" i="183"/>
  <c r="I15" i="183"/>
  <c r="M15" i="183"/>
  <c r="O15" i="183"/>
  <c r="G7" i="183"/>
  <c r="M7" i="183"/>
  <c r="C8" i="183"/>
  <c r="I8" i="183"/>
  <c r="O8" i="183"/>
  <c r="C9" i="183"/>
  <c r="I9" i="183"/>
  <c r="O9" i="183"/>
  <c r="C10" i="183"/>
  <c r="I10" i="183"/>
  <c r="O10" i="183"/>
  <c r="J13" i="183"/>
  <c r="P13" i="183"/>
  <c r="J14" i="183"/>
  <c r="L14" i="183"/>
  <c r="P14" i="183"/>
  <c r="J15" i="183"/>
  <c r="P15" i="183"/>
  <c r="N15" i="182"/>
  <c r="AD15" i="183" s="1"/>
  <c r="K15" i="182"/>
  <c r="AC15" i="183" s="1"/>
  <c r="H15" i="182"/>
  <c r="AB15" i="183" s="1"/>
  <c r="E15" i="182"/>
  <c r="AA15" i="183" s="1"/>
  <c r="N14" i="182"/>
  <c r="AD14" i="183" s="1"/>
  <c r="K14" i="182"/>
  <c r="H14" i="182"/>
  <c r="AB14" i="183" s="1"/>
  <c r="E14" i="182"/>
  <c r="AA14" i="183" s="1"/>
  <c r="N13" i="182"/>
  <c r="K13" i="182"/>
  <c r="H13" i="182"/>
  <c r="AB13" i="183" s="1"/>
  <c r="E13" i="182"/>
  <c r="AA13" i="183" s="1"/>
  <c r="N12" i="182"/>
  <c r="AD12" i="183" s="1"/>
  <c r="K12" i="182"/>
  <c r="H12" i="182"/>
  <c r="AB12" i="183" s="1"/>
  <c r="E12" i="182"/>
  <c r="B12" i="182"/>
  <c r="N10" i="182"/>
  <c r="K10" i="182"/>
  <c r="H10" i="182"/>
  <c r="AB10" i="183" s="1"/>
  <c r="E10" i="182"/>
  <c r="B10" i="182"/>
  <c r="Z10" i="183" s="1"/>
  <c r="N9" i="182"/>
  <c r="AD9" i="183" s="1"/>
  <c r="K9" i="182"/>
  <c r="AC9" i="183" s="1"/>
  <c r="H9" i="182"/>
  <c r="AB9" i="183" s="1"/>
  <c r="E9" i="182"/>
  <c r="AA9" i="183" s="1"/>
  <c r="B9" i="182"/>
  <c r="N8" i="182"/>
  <c r="K8" i="182"/>
  <c r="H8" i="182"/>
  <c r="E8" i="182"/>
  <c r="B8" i="182"/>
  <c r="Z8" i="183" s="1"/>
  <c r="N7" i="182"/>
  <c r="K7" i="182"/>
  <c r="H7" i="182"/>
  <c r="AB7" i="183" s="1"/>
  <c r="E7" i="182"/>
  <c r="AA7" i="183" s="1"/>
  <c r="B7" i="182"/>
  <c r="Z7" i="183" s="1"/>
  <c r="N6" i="182"/>
  <c r="AD6" i="183" s="1"/>
  <c r="K6" i="182"/>
  <c r="AC6" i="183" s="1"/>
  <c r="H6" i="182"/>
  <c r="I10" i="182" s="1"/>
  <c r="E6" i="182"/>
  <c r="G10" i="182" s="1"/>
  <c r="B6" i="182"/>
  <c r="Z6" i="183" s="1"/>
  <c r="AD3" i="182"/>
  <c r="AC3" i="182"/>
  <c r="AB3" i="182"/>
  <c r="AA3" i="182"/>
  <c r="Z3" i="182"/>
  <c r="G11" i="183" l="1"/>
  <c r="AB6" i="183"/>
  <c r="AA11" i="184"/>
  <c r="AA12" i="183"/>
  <c r="AD8" i="183"/>
  <c r="AD10" i="183"/>
  <c r="Z12" i="183"/>
  <c r="AC13" i="183"/>
  <c r="Z9" i="183"/>
  <c r="AB11" i="185"/>
  <c r="AD11" i="185"/>
  <c r="AC11" i="185"/>
  <c r="AC7" i="183"/>
  <c r="AC8" i="183"/>
  <c r="AA6" i="183"/>
  <c r="AB8" i="183"/>
  <c r="M10" i="182"/>
  <c r="AC10" i="183"/>
  <c r="AA8" i="183"/>
  <c r="AA11" i="185"/>
  <c r="AC11" i="184"/>
  <c r="AD13" i="183"/>
  <c r="AC12" i="183"/>
  <c r="AA10" i="183"/>
  <c r="AD7" i="183"/>
  <c r="Z11" i="185"/>
  <c r="AC14" i="183"/>
  <c r="C11" i="183"/>
  <c r="L11" i="183"/>
  <c r="M11" i="183"/>
  <c r="B11" i="182"/>
  <c r="H11" i="182"/>
  <c r="N11" i="182"/>
  <c r="I7" i="182"/>
  <c r="C8" i="182"/>
  <c r="G8" i="182"/>
  <c r="I8" i="182"/>
  <c r="M8" i="182"/>
  <c r="O8" i="182"/>
  <c r="D9" i="182"/>
  <c r="I9" i="182"/>
  <c r="P9" i="182"/>
  <c r="C10" i="182"/>
  <c r="O10" i="182"/>
  <c r="D12" i="182"/>
  <c r="J12" i="182"/>
  <c r="C7" i="182"/>
  <c r="O7" i="182"/>
  <c r="D8" i="182"/>
  <c r="J8" i="182"/>
  <c r="P8" i="182"/>
  <c r="C9" i="182"/>
  <c r="J9" i="182"/>
  <c r="O9" i="182"/>
  <c r="D10" i="182"/>
  <c r="J10" i="182"/>
  <c r="P10" i="182"/>
  <c r="I12" i="182"/>
  <c r="P12" i="182"/>
  <c r="I13" i="182"/>
  <c r="O13" i="182"/>
  <c r="I14" i="182"/>
  <c r="O14" i="182"/>
  <c r="I15" i="182"/>
  <c r="O15" i="182"/>
  <c r="C12" i="182"/>
  <c r="O12" i="182"/>
  <c r="F7" i="182"/>
  <c r="L7" i="182"/>
  <c r="F9" i="182"/>
  <c r="L9" i="182"/>
  <c r="K11" i="182"/>
  <c r="F12" i="182"/>
  <c r="G12" i="182"/>
  <c r="F15" i="182"/>
  <c r="F14" i="182"/>
  <c r="F13" i="182"/>
  <c r="L15" i="182"/>
  <c r="L14" i="182"/>
  <c r="L13" i="182"/>
  <c r="G7" i="182"/>
  <c r="M7" i="182"/>
  <c r="F8" i="182"/>
  <c r="L8" i="182"/>
  <c r="G9" i="182"/>
  <c r="M9" i="182"/>
  <c r="F10" i="182"/>
  <c r="L10" i="182"/>
  <c r="E11" i="182"/>
  <c r="AA11" i="183" s="1"/>
  <c r="M12" i="182"/>
  <c r="J13" i="182"/>
  <c r="P13" i="182"/>
  <c r="J14" i="182"/>
  <c r="P14" i="182"/>
  <c r="J15" i="182"/>
  <c r="P15" i="182"/>
  <c r="D7" i="182"/>
  <c r="J7" i="182"/>
  <c r="P7" i="182"/>
  <c r="L12" i="182"/>
  <c r="G13" i="182"/>
  <c r="M13" i="182"/>
  <c r="G14" i="182"/>
  <c r="M14" i="182"/>
  <c r="G15" i="182"/>
  <c r="M15" i="182"/>
  <c r="AD3" i="181"/>
  <c r="AC3" i="181"/>
  <c r="AB3" i="181"/>
  <c r="AA3" i="181"/>
  <c r="Z3" i="181"/>
  <c r="N15" i="181"/>
  <c r="AD15" i="182" s="1"/>
  <c r="K15" i="181"/>
  <c r="AC15" i="182" s="1"/>
  <c r="H15" i="181"/>
  <c r="AB15" i="182" s="1"/>
  <c r="E15" i="181"/>
  <c r="AA15" i="182" s="1"/>
  <c r="N14" i="181"/>
  <c r="K14" i="181"/>
  <c r="H14" i="181"/>
  <c r="AB14" i="182" s="1"/>
  <c r="E14" i="181"/>
  <c r="AA14" i="182" s="1"/>
  <c r="N13" i="181"/>
  <c r="K13" i="181"/>
  <c r="AC13" i="182" s="1"/>
  <c r="H13" i="181"/>
  <c r="AB13" i="182" s="1"/>
  <c r="E13" i="181"/>
  <c r="AA13" i="182" s="1"/>
  <c r="N12" i="181"/>
  <c r="AD12" i="182" s="1"/>
  <c r="K12" i="181"/>
  <c r="AC12" i="182" s="1"/>
  <c r="H12" i="181"/>
  <c r="AB12" i="182" s="1"/>
  <c r="E12" i="181"/>
  <c r="AA12" i="182" s="1"/>
  <c r="B12" i="181"/>
  <c r="Z12" i="182" s="1"/>
  <c r="N10" i="181"/>
  <c r="AD10" i="182" s="1"/>
  <c r="K10" i="181"/>
  <c r="AC10" i="182" s="1"/>
  <c r="H10" i="181"/>
  <c r="E10" i="181"/>
  <c r="AA10" i="182" s="1"/>
  <c r="B10" i="181"/>
  <c r="N9" i="181"/>
  <c r="AD9" i="182" s="1"/>
  <c r="K9" i="181"/>
  <c r="H9" i="181"/>
  <c r="AB9" i="182" s="1"/>
  <c r="E9" i="181"/>
  <c r="AA9" i="182" s="1"/>
  <c r="B9" i="181"/>
  <c r="Z9" i="182" s="1"/>
  <c r="N8" i="181"/>
  <c r="K8" i="181"/>
  <c r="H8" i="181"/>
  <c r="AB8" i="182" s="1"/>
  <c r="E8" i="181"/>
  <c r="AA8" i="182" s="1"/>
  <c r="B8" i="181"/>
  <c r="Z8" i="182" s="1"/>
  <c r="N7" i="181"/>
  <c r="AD7" i="182" s="1"/>
  <c r="K7" i="181"/>
  <c r="AC7" i="182" s="1"/>
  <c r="H7" i="181"/>
  <c r="AB7" i="182" s="1"/>
  <c r="E7" i="181"/>
  <c r="AA7" i="182" s="1"/>
  <c r="B7" i="181"/>
  <c r="N6" i="181"/>
  <c r="AD6" i="182" s="1"/>
  <c r="K6" i="181"/>
  <c r="AC6" i="182" s="1"/>
  <c r="H6" i="181"/>
  <c r="E6" i="181"/>
  <c r="AA6" i="182" s="1"/>
  <c r="B6" i="181"/>
  <c r="O13" i="181" l="1"/>
  <c r="O8" i="181"/>
  <c r="AD8" i="182"/>
  <c r="O14" i="181"/>
  <c r="AC8" i="182"/>
  <c r="Z6" i="182"/>
  <c r="AB6" i="182"/>
  <c r="AC9" i="182"/>
  <c r="I11" i="182"/>
  <c r="Z11" i="183"/>
  <c r="Z10" i="182"/>
  <c r="AC14" i="182"/>
  <c r="AD13" i="182"/>
  <c r="AD14" i="182"/>
  <c r="K11" i="181"/>
  <c r="AB11" i="183"/>
  <c r="Z7" i="182"/>
  <c r="AD11" i="183"/>
  <c r="C8" i="181"/>
  <c r="I10" i="181"/>
  <c r="P11" i="182"/>
  <c r="AB10" i="182"/>
  <c r="AC11" i="183"/>
  <c r="J11" i="182"/>
  <c r="C11" i="182"/>
  <c r="O11" i="182"/>
  <c r="D11" i="182"/>
  <c r="F11" i="182"/>
  <c r="G11" i="182"/>
  <c r="L11" i="182"/>
  <c r="M11" i="182"/>
  <c r="E11" i="181"/>
  <c r="G11" i="181" s="1"/>
  <c r="F9" i="181"/>
  <c r="L9" i="181"/>
  <c r="C7" i="181"/>
  <c r="I7" i="181"/>
  <c r="O7" i="181"/>
  <c r="J8" i="181"/>
  <c r="L8" i="181"/>
  <c r="G9" i="181"/>
  <c r="M9" i="181"/>
  <c r="D10" i="181"/>
  <c r="F10" i="181"/>
  <c r="P10" i="181"/>
  <c r="D12" i="181"/>
  <c r="J12" i="181"/>
  <c r="P12" i="181"/>
  <c r="J13" i="181"/>
  <c r="L13" i="181"/>
  <c r="J14" i="181"/>
  <c r="L14" i="181"/>
  <c r="J15" i="181"/>
  <c r="L15" i="181"/>
  <c r="D8" i="181"/>
  <c r="F8" i="181"/>
  <c r="I8" i="181"/>
  <c r="P8" i="181"/>
  <c r="C9" i="181"/>
  <c r="I9" i="181"/>
  <c r="O9" i="181"/>
  <c r="C10" i="181"/>
  <c r="J10" i="181"/>
  <c r="L10" i="181"/>
  <c r="O10" i="181"/>
  <c r="F12" i="181"/>
  <c r="L12" i="181"/>
  <c r="F13" i="181"/>
  <c r="I13" i="181"/>
  <c r="P13" i="181"/>
  <c r="F14" i="181"/>
  <c r="I14" i="181"/>
  <c r="P14" i="181"/>
  <c r="F15" i="181"/>
  <c r="I15" i="181"/>
  <c r="P15" i="181"/>
  <c r="C12" i="181"/>
  <c r="O12" i="181"/>
  <c r="I12" i="181"/>
  <c r="F11" i="181"/>
  <c r="O15" i="181"/>
  <c r="D7" i="181"/>
  <c r="F7" i="181"/>
  <c r="J7" i="181"/>
  <c r="L7" i="181"/>
  <c r="P7" i="181"/>
  <c r="G8" i="181"/>
  <c r="M8" i="181"/>
  <c r="D9" i="181"/>
  <c r="J9" i="181"/>
  <c r="P9" i="181"/>
  <c r="G10" i="181"/>
  <c r="M10" i="181"/>
  <c r="B11" i="181"/>
  <c r="H11" i="181"/>
  <c r="N11" i="181"/>
  <c r="G12" i="181"/>
  <c r="M12" i="181"/>
  <c r="G13" i="181"/>
  <c r="M13" i="181"/>
  <c r="G14" i="181"/>
  <c r="M14" i="181"/>
  <c r="G15" i="181"/>
  <c r="M15" i="181"/>
  <c r="G7" i="181"/>
  <c r="M7" i="181"/>
  <c r="N15" i="180"/>
  <c r="AD15" i="181" s="1"/>
  <c r="K15" i="180"/>
  <c r="H15" i="180"/>
  <c r="AB15" i="181" s="1"/>
  <c r="E15" i="180"/>
  <c r="N14" i="180"/>
  <c r="AD14" i="181" s="1"/>
  <c r="K14" i="180"/>
  <c r="H14" i="180"/>
  <c r="AB14" i="181" s="1"/>
  <c r="E14" i="180"/>
  <c r="N13" i="180"/>
  <c r="AD13" i="181" s="1"/>
  <c r="K13" i="180"/>
  <c r="AC13" i="181" s="1"/>
  <c r="H13" i="180"/>
  <c r="AB13" i="181" s="1"/>
  <c r="E13" i="180"/>
  <c r="N12" i="180"/>
  <c r="K12" i="180"/>
  <c r="AC12" i="181" s="1"/>
  <c r="H12" i="180"/>
  <c r="AB12" i="181" s="1"/>
  <c r="E12" i="180"/>
  <c r="AA12" i="181" s="1"/>
  <c r="B12" i="180"/>
  <c r="N10" i="180"/>
  <c r="K10" i="180"/>
  <c r="H10" i="180"/>
  <c r="AB10" i="181" s="1"/>
  <c r="E10" i="180"/>
  <c r="AA10" i="181" s="1"/>
  <c r="B10" i="180"/>
  <c r="Z10" i="181" s="1"/>
  <c r="N9" i="180"/>
  <c r="K9" i="180"/>
  <c r="AC9" i="181" s="1"/>
  <c r="H9" i="180"/>
  <c r="E9" i="180"/>
  <c r="AA9" i="181" s="1"/>
  <c r="B9" i="180"/>
  <c r="Z9" i="181" s="1"/>
  <c r="N8" i="180"/>
  <c r="K8" i="180"/>
  <c r="H8" i="180"/>
  <c r="AB8" i="181" s="1"/>
  <c r="E8" i="180"/>
  <c r="B8" i="180"/>
  <c r="Z8" i="181" s="1"/>
  <c r="N7" i="180"/>
  <c r="K7" i="180"/>
  <c r="AC7" i="181" s="1"/>
  <c r="H7" i="180"/>
  <c r="AB7" i="181" s="1"/>
  <c r="E7" i="180"/>
  <c r="AA7" i="181" s="1"/>
  <c r="B7" i="180"/>
  <c r="Z7" i="181" s="1"/>
  <c r="N6" i="180"/>
  <c r="AD6" i="181" s="1"/>
  <c r="K6" i="180"/>
  <c r="AC6" i="181" s="1"/>
  <c r="H6" i="180"/>
  <c r="E6" i="180"/>
  <c r="AA6" i="181" s="1"/>
  <c r="B6" i="180"/>
  <c r="Z6" i="181" s="1"/>
  <c r="M8" i="180" l="1"/>
  <c r="P9" i="180"/>
  <c r="P12" i="180"/>
  <c r="P8" i="180"/>
  <c r="P10" i="180"/>
  <c r="M14" i="180"/>
  <c r="P7" i="180"/>
  <c r="I9" i="180"/>
  <c r="M12" i="180"/>
  <c r="M15" i="180"/>
  <c r="F8" i="180"/>
  <c r="AA8" i="181"/>
  <c r="L10" i="180"/>
  <c r="AC10" i="181"/>
  <c r="F14" i="180"/>
  <c r="AA14" i="181"/>
  <c r="AD8" i="181"/>
  <c r="AD10" i="181"/>
  <c r="Z11" i="182"/>
  <c r="AB11" i="182"/>
  <c r="AD11" i="182"/>
  <c r="AB9" i="181"/>
  <c r="J9" i="180"/>
  <c r="D10" i="180"/>
  <c r="AA11" i="182"/>
  <c r="AC11" i="182"/>
  <c r="AC15" i="181"/>
  <c r="AC14" i="181"/>
  <c r="D12" i="180"/>
  <c r="F10" i="180"/>
  <c r="L13" i="180"/>
  <c r="F15" i="180"/>
  <c r="AA15" i="181"/>
  <c r="L11" i="181"/>
  <c r="AD12" i="181"/>
  <c r="AB6" i="181"/>
  <c r="F13" i="180"/>
  <c r="D8" i="180"/>
  <c r="P13" i="180"/>
  <c r="J15" i="180"/>
  <c r="M11" i="181"/>
  <c r="AD9" i="181"/>
  <c r="AD7" i="181"/>
  <c r="Z12" i="181"/>
  <c r="AA13" i="181"/>
  <c r="AC8" i="181"/>
  <c r="O11" i="181"/>
  <c r="P11" i="181"/>
  <c r="C11" i="181"/>
  <c r="D11" i="181"/>
  <c r="I11" i="181"/>
  <c r="J11" i="181"/>
  <c r="G15" i="180"/>
  <c r="M13" i="180"/>
  <c r="L8" i="180"/>
  <c r="M10" i="180"/>
  <c r="H11" i="180"/>
  <c r="AB11" i="181" s="1"/>
  <c r="I7" i="180"/>
  <c r="L14" i="180"/>
  <c r="J7" i="180"/>
  <c r="M9" i="180"/>
  <c r="L15" i="180"/>
  <c r="M7" i="180"/>
  <c r="J10" i="180"/>
  <c r="F12" i="180"/>
  <c r="P14" i="180"/>
  <c r="B11" i="180"/>
  <c r="C11" i="180" s="1"/>
  <c r="N11" i="180"/>
  <c r="P11" i="180" s="1"/>
  <c r="J8" i="180"/>
  <c r="G9" i="180"/>
  <c r="O9" i="180"/>
  <c r="J12" i="180"/>
  <c r="J13" i="180"/>
  <c r="P15" i="180"/>
  <c r="D9" i="180"/>
  <c r="G7" i="180"/>
  <c r="O7" i="180"/>
  <c r="L12" i="180"/>
  <c r="J14" i="180"/>
  <c r="I11" i="180"/>
  <c r="C7" i="180"/>
  <c r="C9" i="180"/>
  <c r="D7" i="180"/>
  <c r="G8" i="180"/>
  <c r="G10" i="180"/>
  <c r="G12" i="180"/>
  <c r="G13" i="180"/>
  <c r="G14" i="180"/>
  <c r="E11" i="180"/>
  <c r="AA11" i="181" s="1"/>
  <c r="K11" i="180"/>
  <c r="AC11" i="181" s="1"/>
  <c r="F7" i="180"/>
  <c r="L7" i="180"/>
  <c r="C8" i="180"/>
  <c r="I8" i="180"/>
  <c r="O8" i="180"/>
  <c r="F9" i="180"/>
  <c r="L9" i="180"/>
  <c r="C10" i="180"/>
  <c r="I10" i="180"/>
  <c r="O10" i="180"/>
  <c r="C12" i="180"/>
  <c r="I12" i="180"/>
  <c r="O12" i="180"/>
  <c r="I13" i="180"/>
  <c r="O13" i="180"/>
  <c r="I14" i="180"/>
  <c r="O14" i="180"/>
  <c r="I15" i="180"/>
  <c r="O15" i="180"/>
  <c r="N15" i="179"/>
  <c r="K15" i="179"/>
  <c r="H15" i="179"/>
  <c r="E15" i="179"/>
  <c r="N14" i="179"/>
  <c r="K14" i="179"/>
  <c r="H14" i="179"/>
  <c r="E14" i="179"/>
  <c r="N13" i="179"/>
  <c r="K13" i="179"/>
  <c r="H13" i="179"/>
  <c r="E13" i="179"/>
  <c r="N12" i="179"/>
  <c r="K12" i="179"/>
  <c r="H12" i="179"/>
  <c r="E12" i="179"/>
  <c r="B12" i="179"/>
  <c r="N10" i="179"/>
  <c r="K10" i="179"/>
  <c r="H10" i="179"/>
  <c r="E10" i="179"/>
  <c r="B10" i="179"/>
  <c r="N9" i="179"/>
  <c r="K9" i="179"/>
  <c r="H9" i="179"/>
  <c r="E9" i="179"/>
  <c r="B9" i="179"/>
  <c r="N8" i="179"/>
  <c r="K8" i="179"/>
  <c r="H8" i="179"/>
  <c r="E8" i="179"/>
  <c r="B8" i="179"/>
  <c r="N7" i="179"/>
  <c r="K7" i="179"/>
  <c r="H7" i="179"/>
  <c r="E7" i="179"/>
  <c r="B7" i="179"/>
  <c r="N6" i="179"/>
  <c r="K6" i="179"/>
  <c r="H6" i="179"/>
  <c r="E6" i="179"/>
  <c r="B6" i="179"/>
  <c r="M13" i="179" l="1"/>
  <c r="M12" i="179"/>
  <c r="M15" i="179"/>
  <c r="M9" i="179"/>
  <c r="J11" i="180"/>
  <c r="K11" i="179"/>
  <c r="L11" i="179" s="1"/>
  <c r="Z11" i="181"/>
  <c r="E11" i="179"/>
  <c r="D11" i="180"/>
  <c r="AD11" i="181"/>
  <c r="O11" i="180"/>
  <c r="M11" i="180"/>
  <c r="L11" i="180"/>
  <c r="G11" i="180"/>
  <c r="F11" i="180"/>
  <c r="G13" i="179"/>
  <c r="M14" i="179"/>
  <c r="G12" i="179"/>
  <c r="G15" i="179"/>
  <c r="G9" i="179"/>
  <c r="G14" i="179"/>
  <c r="D8" i="179"/>
  <c r="J8" i="179"/>
  <c r="P8" i="179"/>
  <c r="D10" i="179"/>
  <c r="J10" i="179"/>
  <c r="P10" i="179"/>
  <c r="F15" i="179"/>
  <c r="L15" i="179"/>
  <c r="C7" i="179"/>
  <c r="I7" i="179"/>
  <c r="O7" i="179"/>
  <c r="F8" i="179"/>
  <c r="L8" i="179"/>
  <c r="C9" i="179"/>
  <c r="I9" i="179"/>
  <c r="O9" i="179"/>
  <c r="F10" i="179"/>
  <c r="L10" i="179"/>
  <c r="D12" i="179"/>
  <c r="J12" i="179"/>
  <c r="P12" i="179"/>
  <c r="J13" i="179"/>
  <c r="P13" i="179"/>
  <c r="J14" i="179"/>
  <c r="P14" i="179"/>
  <c r="J15" i="179"/>
  <c r="P15" i="179"/>
  <c r="M11" i="179"/>
  <c r="G11" i="179"/>
  <c r="F11" i="179"/>
  <c r="D7" i="179"/>
  <c r="F7" i="179"/>
  <c r="J7" i="179"/>
  <c r="L7" i="179"/>
  <c r="P7" i="179"/>
  <c r="C8" i="179"/>
  <c r="G8" i="179"/>
  <c r="I8" i="179"/>
  <c r="M8" i="179"/>
  <c r="O8" i="179"/>
  <c r="D9" i="179"/>
  <c r="F9" i="179"/>
  <c r="J9" i="179"/>
  <c r="L9" i="179"/>
  <c r="P9" i="179"/>
  <c r="C10" i="179"/>
  <c r="G10" i="179"/>
  <c r="I10" i="179"/>
  <c r="M10" i="179"/>
  <c r="O10" i="179"/>
  <c r="B11" i="179"/>
  <c r="H11" i="179"/>
  <c r="N11" i="179"/>
  <c r="C12" i="179"/>
  <c r="I12" i="179"/>
  <c r="O12" i="179"/>
  <c r="I13" i="179"/>
  <c r="O13" i="179"/>
  <c r="I14" i="179"/>
  <c r="O14" i="179"/>
  <c r="I15" i="179"/>
  <c r="O15" i="179"/>
  <c r="G7" i="179"/>
  <c r="M7" i="179"/>
  <c r="F12" i="179"/>
  <c r="L12" i="179"/>
  <c r="F13" i="179"/>
  <c r="L13" i="179"/>
  <c r="F14" i="179"/>
  <c r="L14" i="179"/>
  <c r="N15" i="178"/>
  <c r="K15" i="178"/>
  <c r="H15" i="178"/>
  <c r="E15" i="178"/>
  <c r="N14" i="178"/>
  <c r="K14" i="178"/>
  <c r="H14" i="178"/>
  <c r="E14" i="178"/>
  <c r="N13" i="178"/>
  <c r="K13" i="178"/>
  <c r="H13" i="178"/>
  <c r="E13" i="178"/>
  <c r="N12" i="178"/>
  <c r="K12" i="178"/>
  <c r="H12" i="178"/>
  <c r="E12" i="178"/>
  <c r="B12" i="178"/>
  <c r="N10" i="178"/>
  <c r="K10" i="178"/>
  <c r="H10" i="178"/>
  <c r="E10" i="178"/>
  <c r="B10" i="178"/>
  <c r="N9" i="178"/>
  <c r="K9" i="178"/>
  <c r="H9" i="178"/>
  <c r="E9" i="178"/>
  <c r="B9" i="178"/>
  <c r="N8" i="178"/>
  <c r="K8" i="178"/>
  <c r="H8" i="178"/>
  <c r="E8" i="178"/>
  <c r="B8" i="178"/>
  <c r="N7" i="178"/>
  <c r="K7" i="178"/>
  <c r="H7" i="178"/>
  <c r="E7" i="178"/>
  <c r="B7" i="178"/>
  <c r="N6" i="178"/>
  <c r="K6" i="178"/>
  <c r="H6" i="178"/>
  <c r="E6" i="178"/>
  <c r="B6" i="178"/>
  <c r="F8" i="178" l="1"/>
  <c r="C10" i="178"/>
  <c r="F13" i="178"/>
  <c r="L10" i="178"/>
  <c r="F15" i="178"/>
  <c r="F12" i="178"/>
  <c r="O10" i="178"/>
  <c r="L12" i="178"/>
  <c r="F14" i="178"/>
  <c r="I11" i="179"/>
  <c r="J11" i="179"/>
  <c r="O11" i="179"/>
  <c r="P11" i="179"/>
  <c r="C11" i="179"/>
  <c r="D11" i="179"/>
  <c r="L9" i="178"/>
  <c r="F9" i="178"/>
  <c r="E11" i="178"/>
  <c r="G11" i="178" s="1"/>
  <c r="K11" i="178"/>
  <c r="L11" i="178" s="1"/>
  <c r="I15" i="178"/>
  <c r="D8" i="178"/>
  <c r="I8" i="178"/>
  <c r="P8" i="178"/>
  <c r="C9" i="178"/>
  <c r="I9" i="178"/>
  <c r="O9" i="178"/>
  <c r="J10" i="178"/>
  <c r="I13" i="178"/>
  <c r="P13" i="178"/>
  <c r="I14" i="178"/>
  <c r="P14" i="178"/>
  <c r="P15" i="178"/>
  <c r="C7" i="178"/>
  <c r="I7" i="178"/>
  <c r="O7" i="178"/>
  <c r="C8" i="178"/>
  <c r="J8" i="178"/>
  <c r="L8" i="178"/>
  <c r="O8" i="178"/>
  <c r="G9" i="178"/>
  <c r="M9" i="178"/>
  <c r="D10" i="178"/>
  <c r="F10" i="178"/>
  <c r="I10" i="178"/>
  <c r="P10" i="178"/>
  <c r="D12" i="178"/>
  <c r="J12" i="178"/>
  <c r="P12" i="178"/>
  <c r="J13" i="178"/>
  <c r="L13" i="178"/>
  <c r="O13" i="178"/>
  <c r="J14" i="178"/>
  <c r="L14" i="178"/>
  <c r="O14" i="178"/>
  <c r="J15" i="178"/>
  <c r="L15" i="178"/>
  <c r="O15" i="178"/>
  <c r="I12" i="178"/>
  <c r="C12" i="178"/>
  <c r="O12" i="178"/>
  <c r="D7" i="178"/>
  <c r="F7" i="178"/>
  <c r="J7" i="178"/>
  <c r="L7" i="178"/>
  <c r="P7" i="178"/>
  <c r="G8" i="178"/>
  <c r="M8" i="178"/>
  <c r="D9" i="178"/>
  <c r="J9" i="178"/>
  <c r="P9" i="178"/>
  <c r="G10" i="178"/>
  <c r="M10" i="178"/>
  <c r="B11" i="178"/>
  <c r="H11" i="178"/>
  <c r="N11" i="178"/>
  <c r="G12" i="178"/>
  <c r="M12" i="178"/>
  <c r="G13" i="178"/>
  <c r="M13" i="178"/>
  <c r="G14" i="178"/>
  <c r="M14" i="178"/>
  <c r="G15" i="178"/>
  <c r="M15" i="178"/>
  <c r="G7" i="178"/>
  <c r="M7" i="178"/>
  <c r="M11" i="178" l="1"/>
  <c r="F11" i="178"/>
  <c r="I11" i="178"/>
  <c r="J11" i="178"/>
  <c r="O11" i="178"/>
  <c r="P11" i="178"/>
  <c r="C11" i="178"/>
  <c r="D11" i="178"/>
  <c r="N15" i="177" l="1"/>
  <c r="K15" i="177"/>
  <c r="H15" i="177"/>
  <c r="E15" i="177"/>
  <c r="N14" i="177"/>
  <c r="K14" i="177"/>
  <c r="H14" i="177"/>
  <c r="E14" i="177"/>
  <c r="N13" i="177"/>
  <c r="K13" i="177"/>
  <c r="H13" i="177"/>
  <c r="E13" i="177"/>
  <c r="N12" i="177"/>
  <c r="K12" i="177"/>
  <c r="H12" i="177"/>
  <c r="E12" i="177"/>
  <c r="B12" i="177"/>
  <c r="N10" i="177"/>
  <c r="K10" i="177"/>
  <c r="H10" i="177"/>
  <c r="E10" i="177"/>
  <c r="B10" i="177"/>
  <c r="N9" i="177"/>
  <c r="K9" i="177"/>
  <c r="H9" i="177"/>
  <c r="E9" i="177"/>
  <c r="B9" i="177"/>
  <c r="N8" i="177"/>
  <c r="K8" i="177"/>
  <c r="H8" i="177"/>
  <c r="E8" i="177"/>
  <c r="B8" i="177"/>
  <c r="N7" i="177"/>
  <c r="K7" i="177"/>
  <c r="H7" i="177"/>
  <c r="E7" i="177"/>
  <c r="B7" i="177"/>
  <c r="N6" i="177"/>
  <c r="K6" i="177"/>
  <c r="H6" i="177"/>
  <c r="E6" i="177"/>
  <c r="B6" i="177"/>
  <c r="C9" i="177" s="1"/>
  <c r="H11" i="177" l="1"/>
  <c r="L8" i="177"/>
  <c r="N11" i="177"/>
  <c r="O11" i="177" s="1"/>
  <c r="O9" i="177"/>
  <c r="B11" i="177"/>
  <c r="D11" i="177" s="1"/>
  <c r="I9" i="177"/>
  <c r="L12" i="177"/>
  <c r="L13" i="177"/>
  <c r="L14" i="177"/>
  <c r="L15" i="177"/>
  <c r="F8" i="177"/>
  <c r="F10" i="177"/>
  <c r="F13" i="177"/>
  <c r="F7" i="177"/>
  <c r="L7" i="177"/>
  <c r="C8" i="177"/>
  <c r="M8" i="177"/>
  <c r="O8" i="177"/>
  <c r="F9" i="177"/>
  <c r="L9" i="177"/>
  <c r="C10" i="177"/>
  <c r="M10" i="177"/>
  <c r="O10" i="177"/>
  <c r="G12" i="177"/>
  <c r="I12" i="177"/>
  <c r="G13" i="177"/>
  <c r="I13" i="177"/>
  <c r="G14" i="177"/>
  <c r="I14" i="177"/>
  <c r="G15" i="177"/>
  <c r="I15" i="177"/>
  <c r="G8" i="177"/>
  <c r="I8" i="177"/>
  <c r="D9" i="177"/>
  <c r="J9" i="177"/>
  <c r="P9" i="177"/>
  <c r="G10" i="177"/>
  <c r="I10" i="177"/>
  <c r="L10" i="177"/>
  <c r="C12" i="177"/>
  <c r="F12" i="177"/>
  <c r="M12" i="177"/>
  <c r="O12" i="177"/>
  <c r="M13" i="177"/>
  <c r="O13" i="177"/>
  <c r="F14" i="177"/>
  <c r="M14" i="177"/>
  <c r="O14" i="177"/>
  <c r="F15" i="177"/>
  <c r="M15" i="177"/>
  <c r="P15" i="177"/>
  <c r="J11" i="177"/>
  <c r="I11" i="177"/>
  <c r="P11" i="177"/>
  <c r="C7" i="177"/>
  <c r="G7" i="177"/>
  <c r="I7" i="177"/>
  <c r="M7" i="177"/>
  <c r="O7" i="177"/>
  <c r="D8" i="177"/>
  <c r="J8" i="177"/>
  <c r="P8" i="177"/>
  <c r="G9" i="177"/>
  <c r="M9" i="177"/>
  <c r="D10" i="177"/>
  <c r="J10" i="177"/>
  <c r="P10" i="177"/>
  <c r="E11" i="177"/>
  <c r="K11" i="177"/>
  <c r="D12" i="177"/>
  <c r="J12" i="177"/>
  <c r="P12" i="177"/>
  <c r="J13" i="177"/>
  <c r="P13" i="177"/>
  <c r="J14" i="177"/>
  <c r="P14" i="177"/>
  <c r="J15" i="177"/>
  <c r="D7" i="177"/>
  <c r="J7" i="177"/>
  <c r="P7" i="177"/>
  <c r="O15" i="177"/>
  <c r="C11" i="177" l="1"/>
  <c r="L11" i="177"/>
  <c r="M11" i="177"/>
  <c r="F11" i="177"/>
  <c r="G11" i="177"/>
  <c r="N15" i="176" l="1"/>
  <c r="K15" i="176"/>
  <c r="H15" i="176"/>
  <c r="E15" i="176"/>
  <c r="N14" i="176"/>
  <c r="K14" i="176"/>
  <c r="H14" i="176"/>
  <c r="E14" i="176"/>
  <c r="N13" i="176"/>
  <c r="K13" i="176"/>
  <c r="H13" i="176"/>
  <c r="E13" i="176"/>
  <c r="N12" i="176"/>
  <c r="K12" i="176"/>
  <c r="H12" i="176"/>
  <c r="E12" i="176"/>
  <c r="B12" i="176"/>
  <c r="N10" i="176"/>
  <c r="K10" i="176"/>
  <c r="H10" i="176"/>
  <c r="E10" i="176"/>
  <c r="B10" i="176"/>
  <c r="N9" i="176"/>
  <c r="K9" i="176"/>
  <c r="H9" i="176"/>
  <c r="E9" i="176"/>
  <c r="B9" i="176"/>
  <c r="N8" i="176"/>
  <c r="K8" i="176"/>
  <c r="H8" i="176"/>
  <c r="E8" i="176"/>
  <c r="B8" i="176"/>
  <c r="N7" i="176"/>
  <c r="K7" i="176"/>
  <c r="H7" i="176"/>
  <c r="E7" i="176"/>
  <c r="B7" i="176"/>
  <c r="N6" i="176"/>
  <c r="K6" i="176"/>
  <c r="H6" i="176"/>
  <c r="E6" i="176"/>
  <c r="F9" i="176" s="1"/>
  <c r="B6" i="176"/>
  <c r="O10" i="176" l="1"/>
  <c r="O14" i="176"/>
  <c r="O13" i="176"/>
  <c r="E11" i="176"/>
  <c r="K11" i="176"/>
  <c r="L11" i="176" s="1"/>
  <c r="L9" i="176"/>
  <c r="I8" i="176"/>
  <c r="I12" i="176"/>
  <c r="C10" i="176"/>
  <c r="D8" i="176"/>
  <c r="F8" i="176"/>
  <c r="P8" i="176"/>
  <c r="C9" i="176"/>
  <c r="I9" i="176"/>
  <c r="O9" i="176"/>
  <c r="J10" i="176"/>
  <c r="L10" i="176"/>
  <c r="F12" i="176"/>
  <c r="P12" i="176"/>
  <c r="J13" i="176"/>
  <c r="L13" i="176"/>
  <c r="J14" i="176"/>
  <c r="L14" i="176"/>
  <c r="J15" i="176"/>
  <c r="L15" i="176"/>
  <c r="C7" i="176"/>
  <c r="I7" i="176"/>
  <c r="O7" i="176"/>
  <c r="C8" i="176"/>
  <c r="J8" i="176"/>
  <c r="L8" i="176"/>
  <c r="O8" i="176"/>
  <c r="G9" i="176"/>
  <c r="M9" i="176"/>
  <c r="D10" i="176"/>
  <c r="F10" i="176"/>
  <c r="I10" i="176"/>
  <c r="P10" i="176"/>
  <c r="D12" i="176"/>
  <c r="J12" i="176"/>
  <c r="L12" i="176"/>
  <c r="F13" i="176"/>
  <c r="I13" i="176"/>
  <c r="P13" i="176"/>
  <c r="F14" i="176"/>
  <c r="I14" i="176"/>
  <c r="P14" i="176"/>
  <c r="F15" i="176"/>
  <c r="I15" i="176"/>
  <c r="P15" i="176"/>
  <c r="C12" i="176"/>
  <c r="O12" i="176"/>
  <c r="M11" i="176"/>
  <c r="G11" i="176"/>
  <c r="F11" i="176"/>
  <c r="M15" i="176"/>
  <c r="O15" i="176"/>
  <c r="D7" i="176"/>
  <c r="F7" i="176"/>
  <c r="J7" i="176"/>
  <c r="L7" i="176"/>
  <c r="P7" i="176"/>
  <c r="G8" i="176"/>
  <c r="M8" i="176"/>
  <c r="D9" i="176"/>
  <c r="J9" i="176"/>
  <c r="P9" i="176"/>
  <c r="G10" i="176"/>
  <c r="M10" i="176"/>
  <c r="B11" i="176"/>
  <c r="H11" i="176"/>
  <c r="N11" i="176"/>
  <c r="G12" i="176"/>
  <c r="M12" i="176"/>
  <c r="G13" i="176"/>
  <c r="M13" i="176"/>
  <c r="G14" i="176"/>
  <c r="M14" i="176"/>
  <c r="G15" i="176"/>
  <c r="G7" i="176"/>
  <c r="M7" i="176"/>
  <c r="N15" i="175"/>
  <c r="K15" i="175"/>
  <c r="H15" i="175"/>
  <c r="E15" i="175"/>
  <c r="N14" i="175"/>
  <c r="K14" i="175"/>
  <c r="H14" i="175"/>
  <c r="E14" i="175"/>
  <c r="N13" i="175"/>
  <c r="K13" i="175"/>
  <c r="H13" i="175"/>
  <c r="E13" i="175"/>
  <c r="N12" i="175"/>
  <c r="K12" i="175"/>
  <c r="H12" i="175"/>
  <c r="E12" i="175"/>
  <c r="B12" i="175"/>
  <c r="N10" i="175"/>
  <c r="K10" i="175"/>
  <c r="H10" i="175"/>
  <c r="E10" i="175"/>
  <c r="B10" i="175"/>
  <c r="N9" i="175"/>
  <c r="K9" i="175"/>
  <c r="H9" i="175"/>
  <c r="E9" i="175"/>
  <c r="B9" i="175"/>
  <c r="N8" i="175"/>
  <c r="K8" i="175"/>
  <c r="H8" i="175"/>
  <c r="E8" i="175"/>
  <c r="B8" i="175"/>
  <c r="N7" i="175"/>
  <c r="K7" i="175"/>
  <c r="H7" i="175"/>
  <c r="E7" i="175"/>
  <c r="B7" i="175"/>
  <c r="N6" i="175"/>
  <c r="K6" i="175"/>
  <c r="H6" i="175"/>
  <c r="E6" i="175"/>
  <c r="B6" i="175"/>
  <c r="P9" i="175" l="1"/>
  <c r="C12" i="175"/>
  <c r="I13" i="175"/>
  <c r="I10" i="175"/>
  <c r="I8" i="175"/>
  <c r="D9" i="175"/>
  <c r="I12" i="175"/>
  <c r="I15" i="175"/>
  <c r="J9" i="175"/>
  <c r="I14" i="175"/>
  <c r="I11" i="176"/>
  <c r="J11" i="176"/>
  <c r="O11" i="176"/>
  <c r="P11" i="176"/>
  <c r="C11" i="176"/>
  <c r="D11" i="176"/>
  <c r="L15" i="175"/>
  <c r="B11" i="175"/>
  <c r="D11" i="175" s="1"/>
  <c r="H11" i="175"/>
  <c r="I11" i="175" s="1"/>
  <c r="N11" i="175"/>
  <c r="P11" i="175" s="1"/>
  <c r="G8" i="175"/>
  <c r="L8" i="175"/>
  <c r="G10" i="175"/>
  <c r="L10" i="175"/>
  <c r="L12" i="175"/>
  <c r="G13" i="175"/>
  <c r="L13" i="175"/>
  <c r="G14" i="175"/>
  <c r="L14" i="175"/>
  <c r="G15" i="175"/>
  <c r="C9" i="175"/>
  <c r="I9" i="175"/>
  <c r="O9" i="175"/>
  <c r="F7" i="175"/>
  <c r="L7" i="175"/>
  <c r="C8" i="175"/>
  <c r="F8" i="175"/>
  <c r="M8" i="175"/>
  <c r="O8" i="175"/>
  <c r="F9" i="175"/>
  <c r="L9" i="175"/>
  <c r="C10" i="175"/>
  <c r="F10" i="175"/>
  <c r="M10" i="175"/>
  <c r="O10" i="175"/>
  <c r="G12" i="175"/>
  <c r="M12" i="175"/>
  <c r="O12" i="175"/>
  <c r="F13" i="175"/>
  <c r="M13" i="175"/>
  <c r="O13" i="175"/>
  <c r="F14" i="175"/>
  <c r="M14" i="175"/>
  <c r="O14" i="175"/>
  <c r="F15" i="175"/>
  <c r="M15" i="175"/>
  <c r="O15" i="175"/>
  <c r="F12" i="175"/>
  <c r="C7" i="175"/>
  <c r="G7" i="175"/>
  <c r="I7" i="175"/>
  <c r="M7" i="175"/>
  <c r="O7" i="175"/>
  <c r="D8" i="175"/>
  <c r="J8" i="175"/>
  <c r="P8" i="175"/>
  <c r="G9" i="175"/>
  <c r="M9" i="175"/>
  <c r="D10" i="175"/>
  <c r="J10" i="175"/>
  <c r="P10" i="175"/>
  <c r="E11" i="175"/>
  <c r="K11" i="175"/>
  <c r="D12" i="175"/>
  <c r="J12" i="175"/>
  <c r="P12" i="175"/>
  <c r="J13" i="175"/>
  <c r="P13" i="175"/>
  <c r="J14" i="175"/>
  <c r="P14" i="175"/>
  <c r="J15" i="175"/>
  <c r="P15" i="175"/>
  <c r="D7" i="175"/>
  <c r="J7" i="175"/>
  <c r="P7" i="175"/>
  <c r="N15" i="174"/>
  <c r="K15" i="174"/>
  <c r="H15" i="174"/>
  <c r="E15" i="174"/>
  <c r="N14" i="174"/>
  <c r="K14" i="174"/>
  <c r="H14" i="174"/>
  <c r="E14" i="174"/>
  <c r="N13" i="174"/>
  <c r="K13" i="174"/>
  <c r="H13" i="174"/>
  <c r="E13" i="174"/>
  <c r="N12" i="174"/>
  <c r="K12" i="174"/>
  <c r="H12" i="174"/>
  <c r="E12" i="174"/>
  <c r="B12" i="174"/>
  <c r="N10" i="174"/>
  <c r="K10" i="174"/>
  <c r="H10" i="174"/>
  <c r="E10" i="174"/>
  <c r="B10" i="174"/>
  <c r="N9" i="174"/>
  <c r="K9" i="174"/>
  <c r="H9" i="174"/>
  <c r="E9" i="174"/>
  <c r="B9" i="174"/>
  <c r="N8" i="174"/>
  <c r="K8" i="174"/>
  <c r="H8" i="174"/>
  <c r="E8" i="174"/>
  <c r="B8" i="174"/>
  <c r="N7" i="174"/>
  <c r="K7" i="174"/>
  <c r="H7" i="174"/>
  <c r="E7" i="174"/>
  <c r="E11" i="174" s="1"/>
  <c r="B7" i="174"/>
  <c r="N6" i="174"/>
  <c r="K6" i="174"/>
  <c r="H6" i="174"/>
  <c r="E6" i="174"/>
  <c r="F9" i="174" s="1"/>
  <c r="B6" i="174"/>
  <c r="I7" i="174" l="1"/>
  <c r="J8" i="174"/>
  <c r="O8" i="174"/>
  <c r="O7" i="174"/>
  <c r="I10" i="174"/>
  <c r="J14" i="174"/>
  <c r="F13" i="174"/>
  <c r="D10" i="174"/>
  <c r="F12" i="174"/>
  <c r="F15" i="174"/>
  <c r="L9" i="174"/>
  <c r="D8" i="174"/>
  <c r="J12" i="174"/>
  <c r="J15" i="174"/>
  <c r="J13" i="174"/>
  <c r="C7" i="174"/>
  <c r="F8" i="174"/>
  <c r="F14" i="174"/>
  <c r="O9" i="174"/>
  <c r="P10" i="174"/>
  <c r="I14" i="174"/>
  <c r="C10" i="174"/>
  <c r="O10" i="174"/>
  <c r="L13" i="174"/>
  <c r="L15" i="174"/>
  <c r="F10" i="174"/>
  <c r="P12" i="174"/>
  <c r="P14" i="174"/>
  <c r="P15" i="174"/>
  <c r="J11" i="175"/>
  <c r="L8" i="174"/>
  <c r="M9" i="174"/>
  <c r="P8" i="174"/>
  <c r="L10" i="174"/>
  <c r="C8" i="174"/>
  <c r="I12" i="174"/>
  <c r="I13" i="174"/>
  <c r="I15" i="174"/>
  <c r="C9" i="174"/>
  <c r="L12" i="174"/>
  <c r="L14" i="174"/>
  <c r="O11" i="175"/>
  <c r="G9" i="174"/>
  <c r="D12" i="174"/>
  <c r="P13" i="174"/>
  <c r="K11" i="174"/>
  <c r="M11" i="174" s="1"/>
  <c r="I8" i="174"/>
  <c r="I9" i="174"/>
  <c r="J10" i="174"/>
  <c r="C12" i="174"/>
  <c r="O12" i="174"/>
  <c r="O13" i="174"/>
  <c r="O14" i="174"/>
  <c r="O15" i="174"/>
  <c r="C11" i="175"/>
  <c r="F11" i="175"/>
  <c r="G11" i="175"/>
  <c r="L11" i="175"/>
  <c r="M11" i="175"/>
  <c r="G11" i="174"/>
  <c r="F11" i="174"/>
  <c r="D7" i="174"/>
  <c r="F7" i="174"/>
  <c r="J7" i="174"/>
  <c r="L7" i="174"/>
  <c r="P7" i="174"/>
  <c r="G8" i="174"/>
  <c r="M8" i="174"/>
  <c r="D9" i="174"/>
  <c r="J9" i="174"/>
  <c r="P9" i="174"/>
  <c r="G10" i="174"/>
  <c r="M10" i="174"/>
  <c r="B11" i="174"/>
  <c r="H11" i="174"/>
  <c r="N11" i="174"/>
  <c r="G12" i="174"/>
  <c r="M12" i="174"/>
  <c r="G13" i="174"/>
  <c r="M13" i="174"/>
  <c r="G14" i="174"/>
  <c r="M14" i="174"/>
  <c r="G15" i="174"/>
  <c r="M15" i="174"/>
  <c r="G7" i="174"/>
  <c r="M7" i="174"/>
  <c r="N15" i="173"/>
  <c r="K15" i="173"/>
  <c r="H15" i="173"/>
  <c r="E15" i="173"/>
  <c r="N14" i="173"/>
  <c r="K14" i="173"/>
  <c r="H14" i="173"/>
  <c r="E14" i="173"/>
  <c r="N13" i="173"/>
  <c r="K13" i="173"/>
  <c r="H13" i="173"/>
  <c r="E13" i="173"/>
  <c r="N12" i="173"/>
  <c r="K12" i="173"/>
  <c r="H12" i="173"/>
  <c r="E12" i="173"/>
  <c r="B12" i="173"/>
  <c r="N10" i="173"/>
  <c r="K10" i="173"/>
  <c r="H10" i="173"/>
  <c r="E10" i="173"/>
  <c r="B10" i="173"/>
  <c r="N9" i="173"/>
  <c r="K9" i="173"/>
  <c r="H9" i="173"/>
  <c r="E9" i="173"/>
  <c r="B9" i="173"/>
  <c r="N8" i="173"/>
  <c r="K8" i="173"/>
  <c r="H8" i="173"/>
  <c r="E8" i="173"/>
  <c r="B8" i="173"/>
  <c r="N7" i="173"/>
  <c r="K7" i="173"/>
  <c r="H7" i="173"/>
  <c r="E7" i="173"/>
  <c r="B7" i="173"/>
  <c r="N6" i="173"/>
  <c r="K6" i="173"/>
  <c r="H6" i="173"/>
  <c r="E6" i="173"/>
  <c r="B6" i="173"/>
  <c r="L11" i="174" l="1"/>
  <c r="I11" i="174"/>
  <c r="J11" i="174"/>
  <c r="O11" i="174"/>
  <c r="P11" i="174"/>
  <c r="C11" i="174"/>
  <c r="D11" i="174"/>
  <c r="I10" i="173"/>
  <c r="C10" i="173"/>
  <c r="F15" i="173"/>
  <c r="C7" i="173"/>
  <c r="I7" i="173"/>
  <c r="O7" i="173"/>
  <c r="C9" i="173"/>
  <c r="I9" i="173"/>
  <c r="O9" i="173"/>
  <c r="D12" i="173"/>
  <c r="J12" i="173"/>
  <c r="P12" i="173"/>
  <c r="J13" i="173"/>
  <c r="P13" i="173"/>
  <c r="J14" i="173"/>
  <c r="P14" i="173"/>
  <c r="J15" i="173"/>
  <c r="P15" i="173"/>
  <c r="L15" i="173"/>
  <c r="F8" i="173"/>
  <c r="L8" i="173"/>
  <c r="F10" i="173"/>
  <c r="L10" i="173"/>
  <c r="E11" i="173"/>
  <c r="F11" i="173" s="1"/>
  <c r="K11" i="173"/>
  <c r="M11" i="173" s="1"/>
  <c r="D8" i="173"/>
  <c r="J8" i="173"/>
  <c r="P8" i="173"/>
  <c r="G9" i="173"/>
  <c r="M9" i="173"/>
  <c r="D10" i="173"/>
  <c r="J10" i="173"/>
  <c r="P10" i="173"/>
  <c r="F12" i="173"/>
  <c r="L12" i="173"/>
  <c r="G13" i="173"/>
  <c r="M13" i="173"/>
  <c r="G14" i="173"/>
  <c r="M14" i="173"/>
  <c r="G15" i="173"/>
  <c r="M15" i="173"/>
  <c r="D7" i="173"/>
  <c r="F7" i="173"/>
  <c r="J7" i="173"/>
  <c r="L7" i="173"/>
  <c r="P7" i="173"/>
  <c r="C8" i="173"/>
  <c r="G8" i="173"/>
  <c r="I8" i="173"/>
  <c r="M8" i="173"/>
  <c r="O8" i="173"/>
  <c r="D9" i="173"/>
  <c r="F9" i="173"/>
  <c r="J9" i="173"/>
  <c r="L9" i="173"/>
  <c r="P9" i="173"/>
  <c r="G10" i="173"/>
  <c r="M10" i="173"/>
  <c r="O10" i="173"/>
  <c r="B11" i="173"/>
  <c r="H11" i="173"/>
  <c r="N11" i="173"/>
  <c r="C12" i="173"/>
  <c r="G12" i="173"/>
  <c r="I12" i="173"/>
  <c r="M12" i="173"/>
  <c r="O12" i="173"/>
  <c r="I13" i="173"/>
  <c r="O13" i="173"/>
  <c r="I14" i="173"/>
  <c r="O14" i="173"/>
  <c r="I15" i="173"/>
  <c r="O15" i="173"/>
  <c r="G7" i="173"/>
  <c r="M7" i="173"/>
  <c r="F13" i="173"/>
  <c r="L13" i="173"/>
  <c r="F14" i="173"/>
  <c r="L14" i="173"/>
  <c r="N15" i="172"/>
  <c r="K15" i="172"/>
  <c r="H15" i="172"/>
  <c r="E15" i="172"/>
  <c r="N14" i="172"/>
  <c r="K14" i="172"/>
  <c r="H14" i="172"/>
  <c r="E14" i="172"/>
  <c r="N13" i="172"/>
  <c r="K13" i="172"/>
  <c r="H13" i="172"/>
  <c r="E13" i="172"/>
  <c r="N12" i="172"/>
  <c r="K12" i="172"/>
  <c r="H12" i="172"/>
  <c r="E12" i="172"/>
  <c r="B12" i="172"/>
  <c r="N10" i="172"/>
  <c r="K10" i="172"/>
  <c r="H10" i="172"/>
  <c r="E10" i="172"/>
  <c r="B10" i="172"/>
  <c r="N9" i="172"/>
  <c r="K9" i="172"/>
  <c r="H9" i="172"/>
  <c r="E9" i="172"/>
  <c r="B9" i="172"/>
  <c r="N8" i="172"/>
  <c r="K8" i="172"/>
  <c r="H8" i="172"/>
  <c r="E8" i="172"/>
  <c r="B8" i="172"/>
  <c r="N7" i="172"/>
  <c r="K7" i="172"/>
  <c r="H7" i="172"/>
  <c r="E7" i="172"/>
  <c r="B7" i="172"/>
  <c r="N6" i="172"/>
  <c r="O15" i="172" s="1"/>
  <c r="K6" i="172"/>
  <c r="H6" i="172"/>
  <c r="E6" i="172"/>
  <c r="B6" i="172"/>
  <c r="F9" i="172" l="1"/>
  <c r="E11" i="172"/>
  <c r="K11" i="172"/>
  <c r="L11" i="172" s="1"/>
  <c r="L9" i="172"/>
  <c r="G11" i="173"/>
  <c r="L11" i="173"/>
  <c r="I11" i="173"/>
  <c r="J11" i="173"/>
  <c r="O11" i="173"/>
  <c r="P11" i="173"/>
  <c r="C11" i="173"/>
  <c r="D11" i="173"/>
  <c r="I15" i="172"/>
  <c r="D8" i="172"/>
  <c r="J8" i="172"/>
  <c r="P8" i="172"/>
  <c r="G9" i="172"/>
  <c r="M9" i="172"/>
  <c r="D10" i="172"/>
  <c r="J10" i="172"/>
  <c r="P10" i="172"/>
  <c r="F12" i="172"/>
  <c r="L12" i="172"/>
  <c r="F13" i="172"/>
  <c r="L13" i="172"/>
  <c r="F14" i="172"/>
  <c r="L14" i="172"/>
  <c r="F15" i="172"/>
  <c r="L15" i="172"/>
  <c r="C7" i="172"/>
  <c r="I7" i="172"/>
  <c r="O7" i="172"/>
  <c r="F8" i="172"/>
  <c r="L8" i="172"/>
  <c r="C9" i="172"/>
  <c r="I9" i="172"/>
  <c r="O9" i="172"/>
  <c r="F10" i="172"/>
  <c r="L10" i="172"/>
  <c r="D12" i="172"/>
  <c r="J12" i="172"/>
  <c r="P12" i="172"/>
  <c r="J13" i="172"/>
  <c r="P13" i="172"/>
  <c r="J14" i="172"/>
  <c r="P14" i="172"/>
  <c r="J15" i="172"/>
  <c r="P15" i="172"/>
  <c r="C12" i="172"/>
  <c r="G11" i="172"/>
  <c r="F11" i="172"/>
  <c r="M11" i="172"/>
  <c r="D7" i="172"/>
  <c r="F7" i="172"/>
  <c r="J7" i="172"/>
  <c r="L7" i="172"/>
  <c r="P7" i="172"/>
  <c r="C8" i="172"/>
  <c r="G8" i="172"/>
  <c r="I8" i="172"/>
  <c r="M8" i="172"/>
  <c r="O8" i="172"/>
  <c r="D9" i="172"/>
  <c r="J9" i="172"/>
  <c r="P9" i="172"/>
  <c r="C10" i="172"/>
  <c r="G10" i="172"/>
  <c r="I10" i="172"/>
  <c r="M10" i="172"/>
  <c r="O10" i="172"/>
  <c r="B11" i="172"/>
  <c r="H11" i="172"/>
  <c r="N11" i="172"/>
  <c r="G12" i="172"/>
  <c r="I12" i="172"/>
  <c r="M12" i="172"/>
  <c r="O12" i="172"/>
  <c r="G13" i="172"/>
  <c r="I13" i="172"/>
  <c r="M13" i="172"/>
  <c r="O13" i="172"/>
  <c r="G14" i="172"/>
  <c r="I14" i="172"/>
  <c r="M14" i="172"/>
  <c r="O14" i="172"/>
  <c r="G15" i="172"/>
  <c r="M15" i="172"/>
  <c r="G7" i="172"/>
  <c r="M7" i="172"/>
  <c r="N15" i="171"/>
  <c r="K15" i="171"/>
  <c r="H15" i="171"/>
  <c r="E15" i="171"/>
  <c r="N14" i="171"/>
  <c r="K14" i="171"/>
  <c r="H14" i="171"/>
  <c r="E14" i="171"/>
  <c r="N13" i="171"/>
  <c r="K13" i="171"/>
  <c r="H13" i="171"/>
  <c r="E13" i="171"/>
  <c r="N12" i="171"/>
  <c r="K12" i="171"/>
  <c r="H12" i="171"/>
  <c r="E12" i="171"/>
  <c r="B12" i="171"/>
  <c r="N10" i="171"/>
  <c r="K10" i="171"/>
  <c r="H10" i="171"/>
  <c r="E10" i="171"/>
  <c r="B10" i="171"/>
  <c r="N9" i="171"/>
  <c r="K9" i="171"/>
  <c r="H9" i="171"/>
  <c r="E9" i="171"/>
  <c r="B9" i="171"/>
  <c r="N8" i="171"/>
  <c r="K8" i="171"/>
  <c r="H8" i="171"/>
  <c r="E8" i="171"/>
  <c r="B8" i="171"/>
  <c r="N7" i="171"/>
  <c r="K7" i="171"/>
  <c r="H7" i="171"/>
  <c r="E7" i="171"/>
  <c r="B7" i="171"/>
  <c r="N6" i="171"/>
  <c r="K6" i="171"/>
  <c r="H6" i="171"/>
  <c r="E6" i="171"/>
  <c r="B6" i="171"/>
  <c r="I7" i="171" l="1"/>
  <c r="L10" i="171"/>
  <c r="J14" i="171"/>
  <c r="G9" i="171"/>
  <c r="J10" i="171"/>
  <c r="L12" i="171"/>
  <c r="F14" i="171"/>
  <c r="L15" i="171"/>
  <c r="J8" i="171"/>
  <c r="M9" i="171"/>
  <c r="L14" i="171"/>
  <c r="L8" i="171"/>
  <c r="L13" i="171"/>
  <c r="J12" i="171"/>
  <c r="P10" i="171"/>
  <c r="D10" i="171"/>
  <c r="O9" i="171"/>
  <c r="P12" i="171"/>
  <c r="P15" i="171"/>
  <c r="P8" i="171"/>
  <c r="D12" i="171"/>
  <c r="F13" i="171"/>
  <c r="O7" i="171"/>
  <c r="C9" i="171"/>
  <c r="F10" i="171"/>
  <c r="F12" i="171"/>
  <c r="J13" i="171"/>
  <c r="P14" i="171"/>
  <c r="D8" i="171"/>
  <c r="F15" i="171"/>
  <c r="C7" i="171"/>
  <c r="F8" i="171"/>
  <c r="I9" i="171"/>
  <c r="I10" i="171"/>
  <c r="I12" i="171"/>
  <c r="P13" i="171"/>
  <c r="J15" i="171"/>
  <c r="I11" i="172"/>
  <c r="J11" i="172"/>
  <c r="O11" i="172"/>
  <c r="P11" i="172"/>
  <c r="C11" i="172"/>
  <c r="D11" i="172"/>
  <c r="L9" i="171"/>
  <c r="F9" i="171"/>
  <c r="O8" i="171"/>
  <c r="C8" i="171"/>
  <c r="E11" i="171"/>
  <c r="F11" i="171" s="1"/>
  <c r="K11" i="171"/>
  <c r="M11" i="171" s="1"/>
  <c r="I8" i="171"/>
  <c r="C10" i="171"/>
  <c r="O10" i="171"/>
  <c r="I15" i="171"/>
  <c r="O13" i="171"/>
  <c r="O14" i="171"/>
  <c r="I13" i="171"/>
  <c r="I14" i="171"/>
  <c r="C12" i="171"/>
  <c r="O12" i="171"/>
  <c r="G11" i="171"/>
  <c r="O15" i="171"/>
  <c r="D7" i="171"/>
  <c r="F7" i="171"/>
  <c r="J7" i="171"/>
  <c r="L7" i="171"/>
  <c r="P7" i="171"/>
  <c r="G8" i="171"/>
  <c r="M8" i="171"/>
  <c r="D9" i="171"/>
  <c r="J9" i="171"/>
  <c r="P9" i="171"/>
  <c r="G10" i="171"/>
  <c r="M10" i="171"/>
  <c r="B11" i="171"/>
  <c r="H11" i="171"/>
  <c r="N11" i="171"/>
  <c r="G12" i="171"/>
  <c r="M12" i="171"/>
  <c r="G13" i="171"/>
  <c r="M13" i="171"/>
  <c r="G14" i="171"/>
  <c r="M14" i="171"/>
  <c r="G15" i="171"/>
  <c r="M15" i="171"/>
  <c r="G7" i="171"/>
  <c r="M7" i="171"/>
  <c r="N15" i="170"/>
  <c r="K15" i="170"/>
  <c r="H15" i="170"/>
  <c r="E15" i="170"/>
  <c r="N14" i="170"/>
  <c r="K14" i="170"/>
  <c r="H14" i="170"/>
  <c r="E14" i="170"/>
  <c r="N13" i="170"/>
  <c r="K13" i="170"/>
  <c r="H13" i="170"/>
  <c r="E13" i="170"/>
  <c r="N12" i="170"/>
  <c r="K12" i="170"/>
  <c r="H12" i="170"/>
  <c r="E12" i="170"/>
  <c r="B12" i="170"/>
  <c r="N10" i="170"/>
  <c r="K10" i="170"/>
  <c r="H10" i="170"/>
  <c r="E10" i="170"/>
  <c r="B10" i="170"/>
  <c r="N9" i="170"/>
  <c r="K9" i="170"/>
  <c r="H9" i="170"/>
  <c r="E9" i="170"/>
  <c r="B9" i="170"/>
  <c r="N8" i="170"/>
  <c r="K8" i="170"/>
  <c r="H8" i="170"/>
  <c r="E8" i="170"/>
  <c r="B8" i="170"/>
  <c r="N7" i="170"/>
  <c r="K7" i="170"/>
  <c r="H7" i="170"/>
  <c r="E7" i="170"/>
  <c r="B7" i="170"/>
  <c r="N6" i="170"/>
  <c r="K6" i="170"/>
  <c r="H6" i="170"/>
  <c r="E6" i="170"/>
  <c r="B6" i="170"/>
  <c r="M8" i="170" l="1"/>
  <c r="P9" i="170"/>
  <c r="M7" i="170"/>
  <c r="P8" i="170"/>
  <c r="D10" i="170"/>
  <c r="P7" i="170"/>
  <c r="L15" i="170"/>
  <c r="D7" i="170"/>
  <c r="O12" i="170"/>
  <c r="J7" i="170"/>
  <c r="D12" i="170"/>
  <c r="D9" i="170"/>
  <c r="D8" i="170"/>
  <c r="J15" i="170"/>
  <c r="P15" i="170"/>
  <c r="L11" i="171"/>
  <c r="O11" i="171"/>
  <c r="P11" i="171"/>
  <c r="C11" i="171"/>
  <c r="D11" i="171"/>
  <c r="I11" i="171"/>
  <c r="J11" i="171"/>
  <c r="H11" i="170"/>
  <c r="J11" i="170" s="1"/>
  <c r="G14" i="170"/>
  <c r="I15" i="170"/>
  <c r="G13" i="170"/>
  <c r="J14" i="170"/>
  <c r="G10" i="170"/>
  <c r="G12" i="170"/>
  <c r="J13" i="170"/>
  <c r="M14" i="170"/>
  <c r="G9" i="170"/>
  <c r="J10" i="170"/>
  <c r="J12" i="170"/>
  <c r="M13" i="170"/>
  <c r="P14" i="170"/>
  <c r="O15" i="170"/>
  <c r="G8" i="170"/>
  <c r="I9" i="170"/>
  <c r="L10" i="170"/>
  <c r="M12" i="170"/>
  <c r="P13" i="170"/>
  <c r="O14" i="170"/>
  <c r="G7" i="170"/>
  <c r="J8" i="170"/>
  <c r="M9" i="170"/>
  <c r="P10" i="170"/>
  <c r="P12" i="170"/>
  <c r="O13" i="170"/>
  <c r="G15" i="170"/>
  <c r="C12" i="170"/>
  <c r="M15" i="170"/>
  <c r="B11" i="170"/>
  <c r="N11" i="170"/>
  <c r="C7" i="170"/>
  <c r="O7" i="170"/>
  <c r="F8" i="170"/>
  <c r="C9" i="170"/>
  <c r="O9" i="170"/>
  <c r="F10" i="170"/>
  <c r="F12" i="170"/>
  <c r="L12" i="170"/>
  <c r="F13" i="170"/>
  <c r="L13" i="170"/>
  <c r="F14" i="170"/>
  <c r="L14" i="170"/>
  <c r="F15" i="170"/>
  <c r="J9" i="170"/>
  <c r="M10" i="170"/>
  <c r="E11" i="170"/>
  <c r="K11" i="170"/>
  <c r="I7" i="170"/>
  <c r="L8" i="170"/>
  <c r="F7" i="170"/>
  <c r="L7" i="170"/>
  <c r="C8" i="170"/>
  <c r="I8" i="170"/>
  <c r="O8" i="170"/>
  <c r="F9" i="170"/>
  <c r="L9" i="170"/>
  <c r="C10" i="170"/>
  <c r="I10" i="170"/>
  <c r="O10" i="170"/>
  <c r="I12" i="170"/>
  <c r="I13" i="170"/>
  <c r="I14" i="170"/>
  <c r="N15" i="169"/>
  <c r="K15" i="169"/>
  <c r="H15" i="169"/>
  <c r="E15" i="169"/>
  <c r="N14" i="169"/>
  <c r="K14" i="169"/>
  <c r="H14" i="169"/>
  <c r="E14" i="169"/>
  <c r="N13" i="169"/>
  <c r="K13" i="169"/>
  <c r="H13" i="169"/>
  <c r="E13" i="169"/>
  <c r="N12" i="169"/>
  <c r="K12" i="169"/>
  <c r="H12" i="169"/>
  <c r="E12" i="169"/>
  <c r="B12" i="169"/>
  <c r="N10" i="169"/>
  <c r="K10" i="169"/>
  <c r="H10" i="169"/>
  <c r="E10" i="169"/>
  <c r="B10" i="169"/>
  <c r="N9" i="169"/>
  <c r="K9" i="169"/>
  <c r="H9" i="169"/>
  <c r="E9" i="169"/>
  <c r="B9" i="169"/>
  <c r="N8" i="169"/>
  <c r="K8" i="169"/>
  <c r="H8" i="169"/>
  <c r="E8" i="169"/>
  <c r="B8" i="169"/>
  <c r="N7" i="169"/>
  <c r="K7" i="169"/>
  <c r="H7" i="169"/>
  <c r="E7" i="169"/>
  <c r="B7" i="169"/>
  <c r="N6" i="169"/>
  <c r="K6" i="169"/>
  <c r="H6" i="169"/>
  <c r="E6" i="169"/>
  <c r="G15" i="169" s="1"/>
  <c r="B6" i="169"/>
  <c r="M8" i="169" l="1"/>
  <c r="D12" i="169"/>
  <c r="D8" i="169"/>
  <c r="F14" i="169"/>
  <c r="M15" i="169"/>
  <c r="F8" i="169"/>
  <c r="I9" i="169"/>
  <c r="L10" i="169"/>
  <c r="P12" i="169"/>
  <c r="P10" i="169"/>
  <c r="F13" i="169"/>
  <c r="M14" i="169"/>
  <c r="H11" i="169"/>
  <c r="J11" i="169" s="1"/>
  <c r="P9" i="169"/>
  <c r="P14" i="169"/>
  <c r="J9" i="169"/>
  <c r="P8" i="169"/>
  <c r="D10" i="169"/>
  <c r="L13" i="169"/>
  <c r="F15" i="169"/>
  <c r="I11" i="170"/>
  <c r="N11" i="169"/>
  <c r="F10" i="169"/>
  <c r="P13" i="169"/>
  <c r="M11" i="170"/>
  <c r="L11" i="170"/>
  <c r="P11" i="170"/>
  <c r="O11" i="170"/>
  <c r="G11" i="170"/>
  <c r="F11" i="170"/>
  <c r="D11" i="170"/>
  <c r="C11" i="170"/>
  <c r="L8" i="169"/>
  <c r="P7" i="169"/>
  <c r="M10" i="169"/>
  <c r="L14" i="169"/>
  <c r="M13" i="169"/>
  <c r="B11" i="169"/>
  <c r="C11" i="169" s="1"/>
  <c r="J8" i="169"/>
  <c r="G9" i="169"/>
  <c r="O9" i="169"/>
  <c r="J12" i="169"/>
  <c r="J14" i="169"/>
  <c r="D9" i="169"/>
  <c r="G7" i="169"/>
  <c r="O7" i="169"/>
  <c r="M12" i="169"/>
  <c r="J15" i="169"/>
  <c r="L15" i="169"/>
  <c r="I7" i="169"/>
  <c r="J7" i="169"/>
  <c r="M9" i="169"/>
  <c r="M7" i="169"/>
  <c r="J10" i="169"/>
  <c r="F12" i="169"/>
  <c r="J13" i="169"/>
  <c r="P15" i="169"/>
  <c r="L12" i="169"/>
  <c r="P11" i="169"/>
  <c r="O11" i="169"/>
  <c r="C7" i="169"/>
  <c r="C9" i="169"/>
  <c r="D7" i="169"/>
  <c r="G8" i="169"/>
  <c r="G10" i="169"/>
  <c r="G12" i="169"/>
  <c r="G13" i="169"/>
  <c r="G14" i="169"/>
  <c r="E11" i="169"/>
  <c r="K11" i="169"/>
  <c r="F7" i="169"/>
  <c r="L7" i="169"/>
  <c r="C8" i="169"/>
  <c r="I8" i="169"/>
  <c r="O8" i="169"/>
  <c r="F9" i="169"/>
  <c r="L9" i="169"/>
  <c r="C10" i="169"/>
  <c r="I10" i="169"/>
  <c r="O10" i="169"/>
  <c r="C12" i="169"/>
  <c r="I12" i="169"/>
  <c r="O12" i="169"/>
  <c r="I13" i="169"/>
  <c r="O13" i="169"/>
  <c r="I14" i="169"/>
  <c r="O14" i="169"/>
  <c r="I15" i="169"/>
  <c r="O15" i="169"/>
  <c r="N15" i="168"/>
  <c r="K15" i="168"/>
  <c r="H15" i="168"/>
  <c r="E15" i="168"/>
  <c r="N14" i="168"/>
  <c r="K14" i="168"/>
  <c r="H14" i="168"/>
  <c r="E14" i="168"/>
  <c r="N13" i="168"/>
  <c r="K13" i="168"/>
  <c r="H13" i="168"/>
  <c r="E13" i="168"/>
  <c r="N12" i="168"/>
  <c r="K12" i="168"/>
  <c r="H12" i="168"/>
  <c r="E12" i="168"/>
  <c r="B12" i="168"/>
  <c r="N10" i="168"/>
  <c r="K10" i="168"/>
  <c r="H10" i="168"/>
  <c r="E10" i="168"/>
  <c r="B10" i="168"/>
  <c r="N9" i="168"/>
  <c r="K9" i="168"/>
  <c r="H9" i="168"/>
  <c r="E9" i="168"/>
  <c r="B9" i="168"/>
  <c r="N8" i="168"/>
  <c r="K8" i="168"/>
  <c r="H8" i="168"/>
  <c r="E8" i="168"/>
  <c r="B8" i="168"/>
  <c r="N7" i="168"/>
  <c r="K7" i="168"/>
  <c r="H7" i="168"/>
  <c r="E7" i="168"/>
  <c r="B7" i="168"/>
  <c r="N6" i="168"/>
  <c r="K6" i="168"/>
  <c r="H6" i="168"/>
  <c r="E6" i="168"/>
  <c r="B6" i="168"/>
  <c r="C7" i="168" l="1"/>
  <c r="P10" i="168"/>
  <c r="P12" i="168"/>
  <c r="O9" i="168"/>
  <c r="M10" i="168"/>
  <c r="D12" i="168"/>
  <c r="I11" i="169"/>
  <c r="D10" i="168"/>
  <c r="M13" i="168"/>
  <c r="C9" i="168"/>
  <c r="J15" i="168"/>
  <c r="D8" i="168"/>
  <c r="L15" i="168"/>
  <c r="D11" i="169"/>
  <c r="M11" i="169"/>
  <c r="L11" i="169"/>
  <c r="G11" i="169"/>
  <c r="F11" i="169"/>
  <c r="G8" i="168"/>
  <c r="F14" i="168"/>
  <c r="F8" i="168"/>
  <c r="D9" i="168"/>
  <c r="F13" i="168"/>
  <c r="J14" i="168"/>
  <c r="J8" i="168"/>
  <c r="G9" i="168"/>
  <c r="J13" i="168"/>
  <c r="L14" i="168"/>
  <c r="M15" i="168"/>
  <c r="M7" i="168"/>
  <c r="L8" i="168"/>
  <c r="I9" i="168"/>
  <c r="F10" i="168"/>
  <c r="F12" i="168"/>
  <c r="P15" i="168"/>
  <c r="G7" i="168"/>
  <c r="O7" i="168"/>
  <c r="M8" i="168"/>
  <c r="J9" i="168"/>
  <c r="J10" i="168"/>
  <c r="J12" i="168"/>
  <c r="P14" i="168"/>
  <c r="D7" i="168"/>
  <c r="P7" i="168"/>
  <c r="P8" i="168"/>
  <c r="M9" i="168"/>
  <c r="L10" i="168"/>
  <c r="L12" i="168"/>
  <c r="P13" i="168"/>
  <c r="F15" i="168"/>
  <c r="I7" i="168"/>
  <c r="P9" i="168"/>
  <c r="J7" i="168"/>
  <c r="L13" i="168"/>
  <c r="M14" i="168"/>
  <c r="M12" i="168"/>
  <c r="G10" i="168"/>
  <c r="G12" i="168"/>
  <c r="G13" i="168"/>
  <c r="G14" i="168"/>
  <c r="G15" i="168"/>
  <c r="E11" i="168"/>
  <c r="K11" i="168"/>
  <c r="F7" i="168"/>
  <c r="L7" i="168"/>
  <c r="C8" i="168"/>
  <c r="I8" i="168"/>
  <c r="O8" i="168"/>
  <c r="F9" i="168"/>
  <c r="L9" i="168"/>
  <c r="C10" i="168"/>
  <c r="I10" i="168"/>
  <c r="O10" i="168"/>
  <c r="C12" i="168"/>
  <c r="I12" i="168"/>
  <c r="O12" i="168"/>
  <c r="I13" i="168"/>
  <c r="O13" i="168"/>
  <c r="I14" i="168"/>
  <c r="O14" i="168"/>
  <c r="I15" i="168"/>
  <c r="O15" i="168"/>
  <c r="B11" i="168"/>
  <c r="H11" i="168"/>
  <c r="N11" i="168"/>
  <c r="N15" i="167"/>
  <c r="K15" i="167"/>
  <c r="H15" i="167"/>
  <c r="E15" i="167"/>
  <c r="N14" i="167"/>
  <c r="K14" i="167"/>
  <c r="H14" i="167"/>
  <c r="E14" i="167"/>
  <c r="N13" i="167"/>
  <c r="K13" i="167"/>
  <c r="H13" i="167"/>
  <c r="E13" i="167"/>
  <c r="N12" i="167"/>
  <c r="K12" i="167"/>
  <c r="H12" i="167"/>
  <c r="E12" i="167"/>
  <c r="B12" i="167"/>
  <c r="N10" i="167"/>
  <c r="K10" i="167"/>
  <c r="H10" i="167"/>
  <c r="E10" i="167"/>
  <c r="B10" i="167"/>
  <c r="N9" i="167"/>
  <c r="K9" i="167"/>
  <c r="H9" i="167"/>
  <c r="E9" i="167"/>
  <c r="B9" i="167"/>
  <c r="N8" i="167"/>
  <c r="K8" i="167"/>
  <c r="H8" i="167"/>
  <c r="E8" i="167"/>
  <c r="B8" i="167"/>
  <c r="N7" i="167"/>
  <c r="K7" i="167"/>
  <c r="H7" i="167"/>
  <c r="E7" i="167"/>
  <c r="B7" i="167"/>
  <c r="N6" i="167"/>
  <c r="K6" i="167"/>
  <c r="H6" i="167"/>
  <c r="E6" i="167"/>
  <c r="B6" i="167"/>
  <c r="O8" i="167" l="1"/>
  <c r="I11" i="168"/>
  <c r="J11" i="168"/>
  <c r="C11" i="168"/>
  <c r="D11" i="168"/>
  <c r="M11" i="168"/>
  <c r="L11" i="168"/>
  <c r="G11" i="168"/>
  <c r="F11" i="168"/>
  <c r="O11" i="168"/>
  <c r="P11" i="168"/>
  <c r="K11" i="167"/>
  <c r="L11" i="167" s="1"/>
  <c r="L15" i="167"/>
  <c r="F15" i="167"/>
  <c r="E11" i="167"/>
  <c r="F11" i="167" s="1"/>
  <c r="D8" i="167"/>
  <c r="J8" i="167"/>
  <c r="P8" i="167"/>
  <c r="G9" i="167"/>
  <c r="M9" i="167"/>
  <c r="D10" i="167"/>
  <c r="J10" i="167"/>
  <c r="P10" i="167"/>
  <c r="F12" i="167"/>
  <c r="M12" i="167"/>
  <c r="G13" i="167"/>
  <c r="M13" i="167"/>
  <c r="G14" i="167"/>
  <c r="M14" i="167"/>
  <c r="G15" i="167"/>
  <c r="M15" i="167"/>
  <c r="C7" i="167"/>
  <c r="I7" i="167"/>
  <c r="O7" i="167"/>
  <c r="F8" i="167"/>
  <c r="L8" i="167"/>
  <c r="C9" i="167"/>
  <c r="I9" i="167"/>
  <c r="O9" i="167"/>
  <c r="F10" i="167"/>
  <c r="L10" i="167"/>
  <c r="D12" i="167"/>
  <c r="J12" i="167"/>
  <c r="P12" i="167"/>
  <c r="J13" i="167"/>
  <c r="P13" i="167"/>
  <c r="J14" i="167"/>
  <c r="P14" i="167"/>
  <c r="J15" i="167"/>
  <c r="P15" i="167"/>
  <c r="G11" i="167"/>
  <c r="D7" i="167"/>
  <c r="F7" i="167"/>
  <c r="J7" i="167"/>
  <c r="L7" i="167"/>
  <c r="P7" i="167"/>
  <c r="C8" i="167"/>
  <c r="G8" i="167"/>
  <c r="I8" i="167"/>
  <c r="M8" i="167"/>
  <c r="D9" i="167"/>
  <c r="F9" i="167"/>
  <c r="J9" i="167"/>
  <c r="L9" i="167"/>
  <c r="P9" i="167"/>
  <c r="C10" i="167"/>
  <c r="G10" i="167"/>
  <c r="I10" i="167"/>
  <c r="M10" i="167"/>
  <c r="O10" i="167"/>
  <c r="B11" i="167"/>
  <c r="H11" i="167"/>
  <c r="N11" i="167"/>
  <c r="C12" i="167"/>
  <c r="G12" i="167"/>
  <c r="I12" i="167"/>
  <c r="O12" i="167"/>
  <c r="I13" i="167"/>
  <c r="O13" i="167"/>
  <c r="I14" i="167"/>
  <c r="O14" i="167"/>
  <c r="I15" i="167"/>
  <c r="O15" i="167"/>
  <c r="G7" i="167"/>
  <c r="M7" i="167"/>
  <c r="L12" i="167"/>
  <c r="F13" i="167"/>
  <c r="L13" i="167"/>
  <c r="F14" i="167"/>
  <c r="L14" i="167"/>
  <c r="N15" i="166"/>
  <c r="K15" i="166"/>
  <c r="H15" i="166"/>
  <c r="E15" i="166"/>
  <c r="N14" i="166"/>
  <c r="K14" i="166"/>
  <c r="H14" i="166"/>
  <c r="E14" i="166"/>
  <c r="N13" i="166"/>
  <c r="K13" i="166"/>
  <c r="H13" i="166"/>
  <c r="E13" i="166"/>
  <c r="N12" i="166"/>
  <c r="K12" i="166"/>
  <c r="H12" i="166"/>
  <c r="E12" i="166"/>
  <c r="B12" i="166"/>
  <c r="N10" i="166"/>
  <c r="K10" i="166"/>
  <c r="H10" i="166"/>
  <c r="E10" i="166"/>
  <c r="B10" i="166"/>
  <c r="N9" i="166"/>
  <c r="K9" i="166"/>
  <c r="H9" i="166"/>
  <c r="E9" i="166"/>
  <c r="B9" i="166"/>
  <c r="N8" i="166"/>
  <c r="K8" i="166"/>
  <c r="H8" i="166"/>
  <c r="E8" i="166"/>
  <c r="B8" i="166"/>
  <c r="N7" i="166"/>
  <c r="K7" i="166"/>
  <c r="H7" i="166"/>
  <c r="E7" i="166"/>
  <c r="B7" i="166"/>
  <c r="N6" i="166"/>
  <c r="K6" i="166"/>
  <c r="H6" i="166"/>
  <c r="E6" i="166"/>
  <c r="B6" i="166"/>
  <c r="I7" i="166" l="1"/>
  <c r="I10" i="166"/>
  <c r="C8" i="166"/>
  <c r="J8" i="166"/>
  <c r="O7" i="166"/>
  <c r="O13" i="166"/>
  <c r="J15" i="166"/>
  <c r="C7" i="166"/>
  <c r="J14" i="166"/>
  <c r="M11" i="167"/>
  <c r="O12" i="166"/>
  <c r="P10" i="166"/>
  <c r="O8" i="166"/>
  <c r="D10" i="166"/>
  <c r="D12" i="166"/>
  <c r="J13" i="166"/>
  <c r="O14" i="166"/>
  <c r="O11" i="167"/>
  <c r="P11" i="167"/>
  <c r="C11" i="167"/>
  <c r="D11" i="167"/>
  <c r="I11" i="167"/>
  <c r="J11" i="167"/>
  <c r="L9" i="166"/>
  <c r="F9" i="166"/>
  <c r="L8" i="166"/>
  <c r="G9" i="166"/>
  <c r="M9" i="166"/>
  <c r="F10" i="166"/>
  <c r="F12" i="166"/>
  <c r="L12" i="166"/>
  <c r="L13" i="166"/>
  <c r="L14" i="166"/>
  <c r="L15" i="166"/>
  <c r="E11" i="166"/>
  <c r="F11" i="166" s="1"/>
  <c r="K11" i="166"/>
  <c r="L11" i="166" s="1"/>
  <c r="D8" i="166"/>
  <c r="F8" i="166"/>
  <c r="I8" i="166"/>
  <c r="P8" i="166"/>
  <c r="C9" i="166"/>
  <c r="I9" i="166"/>
  <c r="O9" i="166"/>
  <c r="C10" i="166"/>
  <c r="J10" i="166"/>
  <c r="L10" i="166"/>
  <c r="O10" i="166"/>
  <c r="C12" i="166"/>
  <c r="J12" i="166"/>
  <c r="P12" i="166"/>
  <c r="F13" i="166"/>
  <c r="I13" i="166"/>
  <c r="P13" i="166"/>
  <c r="F14" i="166"/>
  <c r="I14" i="166"/>
  <c r="P14" i="166"/>
  <c r="F15" i="166"/>
  <c r="I15" i="166"/>
  <c r="P15" i="166"/>
  <c r="I12" i="166"/>
  <c r="O15" i="166"/>
  <c r="D7" i="166"/>
  <c r="F7" i="166"/>
  <c r="J7" i="166"/>
  <c r="L7" i="166"/>
  <c r="P7" i="166"/>
  <c r="G8" i="166"/>
  <c r="M8" i="166"/>
  <c r="D9" i="166"/>
  <c r="J9" i="166"/>
  <c r="P9" i="166"/>
  <c r="G10" i="166"/>
  <c r="M10" i="166"/>
  <c r="B11" i="166"/>
  <c r="H11" i="166"/>
  <c r="N11" i="166"/>
  <c r="G12" i="166"/>
  <c r="M12" i="166"/>
  <c r="G13" i="166"/>
  <c r="M13" i="166"/>
  <c r="G14" i="166"/>
  <c r="M14" i="166"/>
  <c r="G15" i="166"/>
  <c r="M15" i="166"/>
  <c r="G7" i="166"/>
  <c r="M7" i="166"/>
  <c r="G11" i="166" l="1"/>
  <c r="M11" i="166"/>
  <c r="O11" i="166"/>
  <c r="P11" i="166"/>
  <c r="C11" i="166"/>
  <c r="D11" i="166"/>
  <c r="I11" i="166"/>
  <c r="J11" i="166"/>
  <c r="N15" i="165" l="1"/>
  <c r="K15" i="165"/>
  <c r="H15" i="165"/>
  <c r="E15" i="165"/>
  <c r="N14" i="165"/>
  <c r="K14" i="165"/>
  <c r="H14" i="165"/>
  <c r="E14" i="165"/>
  <c r="N13" i="165"/>
  <c r="K13" i="165"/>
  <c r="H13" i="165"/>
  <c r="E13" i="165"/>
  <c r="N12" i="165"/>
  <c r="K12" i="165"/>
  <c r="H12" i="165"/>
  <c r="E12" i="165"/>
  <c r="B12" i="165"/>
  <c r="N10" i="165"/>
  <c r="K10" i="165"/>
  <c r="H10" i="165"/>
  <c r="E10" i="165"/>
  <c r="B10" i="165"/>
  <c r="N9" i="165"/>
  <c r="K9" i="165"/>
  <c r="H9" i="165"/>
  <c r="E9" i="165"/>
  <c r="B9" i="165"/>
  <c r="N8" i="165"/>
  <c r="K8" i="165"/>
  <c r="H8" i="165"/>
  <c r="E8" i="165"/>
  <c r="B8" i="165"/>
  <c r="N7" i="165"/>
  <c r="K7" i="165"/>
  <c r="H7" i="165"/>
  <c r="E7" i="165"/>
  <c r="B7" i="165"/>
  <c r="N6" i="165"/>
  <c r="K6" i="165"/>
  <c r="L15" i="165" s="1"/>
  <c r="H6" i="165"/>
  <c r="E6" i="165"/>
  <c r="B6" i="165"/>
  <c r="I8" i="165" l="1"/>
  <c r="P9" i="165"/>
  <c r="I13" i="165"/>
  <c r="J9" i="165"/>
  <c r="I14" i="165"/>
  <c r="C12" i="165"/>
  <c r="D9" i="165"/>
  <c r="I15" i="165"/>
  <c r="I10" i="165"/>
  <c r="F12" i="165"/>
  <c r="B11" i="165"/>
  <c r="D11" i="165" s="1"/>
  <c r="H11" i="165"/>
  <c r="I11" i="165" s="1"/>
  <c r="N11" i="165"/>
  <c r="O11" i="165" s="1"/>
  <c r="G8" i="165"/>
  <c r="L8" i="165"/>
  <c r="G10" i="165"/>
  <c r="L10" i="165"/>
  <c r="M12" i="165"/>
  <c r="G13" i="165"/>
  <c r="L13" i="165"/>
  <c r="G14" i="165"/>
  <c r="L14" i="165"/>
  <c r="G15" i="165"/>
  <c r="C9" i="165"/>
  <c r="I9" i="165"/>
  <c r="O9" i="165"/>
  <c r="F7" i="165"/>
  <c r="L7" i="165"/>
  <c r="C8" i="165"/>
  <c r="F8" i="165"/>
  <c r="M8" i="165"/>
  <c r="O8" i="165"/>
  <c r="F9" i="165"/>
  <c r="L9" i="165"/>
  <c r="C10" i="165"/>
  <c r="F10" i="165"/>
  <c r="M10" i="165"/>
  <c r="O10" i="165"/>
  <c r="G12" i="165"/>
  <c r="I12" i="165"/>
  <c r="O12" i="165"/>
  <c r="F13" i="165"/>
  <c r="M13" i="165"/>
  <c r="O13" i="165"/>
  <c r="F14" i="165"/>
  <c r="M14" i="165"/>
  <c r="O14" i="165"/>
  <c r="F15" i="165"/>
  <c r="M15" i="165"/>
  <c r="P15" i="165"/>
  <c r="L12" i="165"/>
  <c r="C7" i="165"/>
  <c r="G7" i="165"/>
  <c r="I7" i="165"/>
  <c r="M7" i="165"/>
  <c r="O7" i="165"/>
  <c r="D8" i="165"/>
  <c r="J8" i="165"/>
  <c r="P8" i="165"/>
  <c r="G9" i="165"/>
  <c r="M9" i="165"/>
  <c r="D10" i="165"/>
  <c r="J10" i="165"/>
  <c r="P10" i="165"/>
  <c r="E11" i="165"/>
  <c r="K11" i="165"/>
  <c r="D12" i="165"/>
  <c r="J12" i="165"/>
  <c r="P12" i="165"/>
  <c r="J13" i="165"/>
  <c r="P13" i="165"/>
  <c r="J14" i="165"/>
  <c r="P14" i="165"/>
  <c r="J15" i="165"/>
  <c r="D7" i="165"/>
  <c r="J7" i="165"/>
  <c r="P7" i="165"/>
  <c r="O15" i="165"/>
  <c r="P11" i="165" l="1"/>
  <c r="C11" i="165"/>
  <c r="J11" i="165"/>
  <c r="F11" i="165"/>
  <c r="G11" i="165"/>
  <c r="L11" i="165"/>
  <c r="M11" i="165"/>
  <c r="N15" i="164" l="1"/>
  <c r="K15" i="164"/>
  <c r="H15" i="164"/>
  <c r="E15" i="164"/>
  <c r="N14" i="164"/>
  <c r="K14" i="164"/>
  <c r="H14" i="164"/>
  <c r="E14" i="164"/>
  <c r="N13" i="164"/>
  <c r="K13" i="164"/>
  <c r="H13" i="164"/>
  <c r="E13" i="164"/>
  <c r="N12" i="164"/>
  <c r="K12" i="164"/>
  <c r="H12" i="164"/>
  <c r="E12" i="164"/>
  <c r="B12" i="164"/>
  <c r="N10" i="164"/>
  <c r="K10" i="164"/>
  <c r="H10" i="164"/>
  <c r="E10" i="164"/>
  <c r="B10" i="164"/>
  <c r="N9" i="164"/>
  <c r="K9" i="164"/>
  <c r="H9" i="164"/>
  <c r="E9" i="164"/>
  <c r="B9" i="164"/>
  <c r="N8" i="164"/>
  <c r="K8" i="164"/>
  <c r="H8" i="164"/>
  <c r="E8" i="164"/>
  <c r="B8" i="164"/>
  <c r="N7" i="164"/>
  <c r="K7" i="164"/>
  <c r="H7" i="164"/>
  <c r="E7" i="164"/>
  <c r="B7" i="164"/>
  <c r="N6" i="164"/>
  <c r="K6" i="164"/>
  <c r="H6" i="164"/>
  <c r="E6" i="164"/>
  <c r="B6" i="164"/>
  <c r="B11" i="164" l="1"/>
  <c r="D11" i="164" s="1"/>
  <c r="H11" i="164"/>
  <c r="J11" i="164" s="1"/>
  <c r="N11" i="164"/>
  <c r="L8" i="164"/>
  <c r="L10" i="164"/>
  <c r="L14" i="164"/>
  <c r="L15" i="164"/>
  <c r="F12" i="164"/>
  <c r="F10" i="164"/>
  <c r="C9" i="164"/>
  <c r="I9" i="164"/>
  <c r="O9" i="164"/>
  <c r="L13" i="164"/>
  <c r="G8" i="164"/>
  <c r="I8" i="164"/>
  <c r="D9" i="164"/>
  <c r="J9" i="164"/>
  <c r="P9" i="164"/>
  <c r="G10" i="164"/>
  <c r="I10" i="164"/>
  <c r="C12" i="164"/>
  <c r="M12" i="164"/>
  <c r="G13" i="164"/>
  <c r="I13" i="164"/>
  <c r="G14" i="164"/>
  <c r="I14" i="164"/>
  <c r="G15" i="164"/>
  <c r="I15" i="164"/>
  <c r="F7" i="164"/>
  <c r="L7" i="164"/>
  <c r="C8" i="164"/>
  <c r="F8" i="164"/>
  <c r="M8" i="164"/>
  <c r="O8" i="164"/>
  <c r="F9" i="164"/>
  <c r="L9" i="164"/>
  <c r="C10" i="164"/>
  <c r="M10" i="164"/>
  <c r="O10" i="164"/>
  <c r="G12" i="164"/>
  <c r="I12" i="164"/>
  <c r="O12" i="164"/>
  <c r="F13" i="164"/>
  <c r="M13" i="164"/>
  <c r="O13" i="164"/>
  <c r="F14" i="164"/>
  <c r="M14" i="164"/>
  <c r="O14" i="164"/>
  <c r="F15" i="164"/>
  <c r="M15" i="164"/>
  <c r="P15" i="164"/>
  <c r="L12" i="164"/>
  <c r="P11" i="164"/>
  <c r="O11" i="164"/>
  <c r="C7" i="164"/>
  <c r="G7" i="164"/>
  <c r="I7" i="164"/>
  <c r="M7" i="164"/>
  <c r="O7" i="164"/>
  <c r="D8" i="164"/>
  <c r="J8" i="164"/>
  <c r="P8" i="164"/>
  <c r="G9" i="164"/>
  <c r="M9" i="164"/>
  <c r="D10" i="164"/>
  <c r="J10" i="164"/>
  <c r="P10" i="164"/>
  <c r="E11" i="164"/>
  <c r="K11" i="164"/>
  <c r="D12" i="164"/>
  <c r="J12" i="164"/>
  <c r="P12" i="164"/>
  <c r="J13" i="164"/>
  <c r="P13" i="164"/>
  <c r="J14" i="164"/>
  <c r="P14" i="164"/>
  <c r="J15" i="164"/>
  <c r="D7" i="164"/>
  <c r="J7" i="164"/>
  <c r="P7" i="164"/>
  <c r="O15" i="164"/>
  <c r="N15" i="163"/>
  <c r="K15" i="163"/>
  <c r="H15" i="163"/>
  <c r="E15" i="163"/>
  <c r="N14" i="163"/>
  <c r="K14" i="163"/>
  <c r="H14" i="163"/>
  <c r="E14" i="163"/>
  <c r="N13" i="163"/>
  <c r="K13" i="163"/>
  <c r="H13" i="163"/>
  <c r="E13" i="163"/>
  <c r="N12" i="163"/>
  <c r="K12" i="163"/>
  <c r="H12" i="163"/>
  <c r="E12" i="163"/>
  <c r="B12" i="163"/>
  <c r="N10" i="163"/>
  <c r="K10" i="163"/>
  <c r="H10" i="163"/>
  <c r="E10" i="163"/>
  <c r="B10" i="163"/>
  <c r="N9" i="163"/>
  <c r="K9" i="163"/>
  <c r="H9" i="163"/>
  <c r="E9" i="163"/>
  <c r="B9" i="163"/>
  <c r="N8" i="163"/>
  <c r="K8" i="163"/>
  <c r="H8" i="163"/>
  <c r="E8" i="163"/>
  <c r="B8" i="163"/>
  <c r="N7" i="163"/>
  <c r="K7" i="163"/>
  <c r="H7" i="163"/>
  <c r="E7" i="163"/>
  <c r="B7" i="163"/>
  <c r="N6" i="163"/>
  <c r="O8" i="163" s="1"/>
  <c r="K6" i="163"/>
  <c r="H6" i="163"/>
  <c r="E6" i="163"/>
  <c r="B6" i="163"/>
  <c r="M9" i="163" l="1"/>
  <c r="G13" i="163"/>
  <c r="M14" i="163"/>
  <c r="C11" i="164"/>
  <c r="I11" i="164"/>
  <c r="K11" i="163"/>
  <c r="M11" i="163" s="1"/>
  <c r="G12" i="163"/>
  <c r="M13" i="163"/>
  <c r="G15" i="163"/>
  <c r="E11" i="163"/>
  <c r="F11" i="163" s="1"/>
  <c r="G9" i="163"/>
  <c r="M12" i="163"/>
  <c r="G14" i="163"/>
  <c r="M15" i="163"/>
  <c r="L11" i="164"/>
  <c r="M11" i="164"/>
  <c r="F11" i="164"/>
  <c r="G11" i="164"/>
  <c r="I10" i="163"/>
  <c r="C10" i="163"/>
  <c r="D8" i="163"/>
  <c r="J8" i="163"/>
  <c r="P8" i="163"/>
  <c r="D10" i="163"/>
  <c r="J10" i="163"/>
  <c r="P10" i="163"/>
  <c r="F15" i="163"/>
  <c r="L15" i="163"/>
  <c r="C7" i="163"/>
  <c r="I7" i="163"/>
  <c r="O7" i="163"/>
  <c r="F8" i="163"/>
  <c r="L8" i="163"/>
  <c r="C9" i="163"/>
  <c r="I9" i="163"/>
  <c r="O9" i="163"/>
  <c r="F10" i="163"/>
  <c r="L10" i="163"/>
  <c r="D12" i="163"/>
  <c r="J12" i="163"/>
  <c r="P12" i="163"/>
  <c r="J13" i="163"/>
  <c r="P13" i="163"/>
  <c r="J14" i="163"/>
  <c r="P14" i="163"/>
  <c r="J15" i="163"/>
  <c r="P15" i="163"/>
  <c r="G11" i="163"/>
  <c r="D7" i="163"/>
  <c r="F7" i="163"/>
  <c r="J7" i="163"/>
  <c r="L7" i="163"/>
  <c r="P7" i="163"/>
  <c r="C8" i="163"/>
  <c r="G8" i="163"/>
  <c r="I8" i="163"/>
  <c r="M8" i="163"/>
  <c r="D9" i="163"/>
  <c r="F9" i="163"/>
  <c r="J9" i="163"/>
  <c r="L9" i="163"/>
  <c r="P9" i="163"/>
  <c r="G10" i="163"/>
  <c r="M10" i="163"/>
  <c r="O10" i="163"/>
  <c r="B11" i="163"/>
  <c r="H11" i="163"/>
  <c r="N11" i="163"/>
  <c r="C12" i="163"/>
  <c r="I12" i="163"/>
  <c r="O12" i="163"/>
  <c r="I13" i="163"/>
  <c r="O13" i="163"/>
  <c r="I14" i="163"/>
  <c r="O14" i="163"/>
  <c r="I15" i="163"/>
  <c r="O15" i="163"/>
  <c r="G7" i="163"/>
  <c r="M7" i="163"/>
  <c r="F12" i="163"/>
  <c r="L12" i="163"/>
  <c r="F13" i="163"/>
  <c r="L13" i="163"/>
  <c r="F14" i="163"/>
  <c r="L14" i="163"/>
  <c r="L11" i="163" l="1"/>
  <c r="O11" i="163"/>
  <c r="P11" i="163"/>
  <c r="C11" i="163"/>
  <c r="D11" i="163"/>
  <c r="I11" i="163"/>
  <c r="J11" i="163"/>
  <c r="N15" i="162"/>
  <c r="K15" i="162"/>
  <c r="H15" i="162"/>
  <c r="E15" i="162"/>
  <c r="N14" i="162"/>
  <c r="K14" i="162"/>
  <c r="H14" i="162"/>
  <c r="E14" i="162"/>
  <c r="N13" i="162"/>
  <c r="K13" i="162"/>
  <c r="H13" i="162"/>
  <c r="E13" i="162"/>
  <c r="N12" i="162"/>
  <c r="K12" i="162"/>
  <c r="H12" i="162"/>
  <c r="E12" i="162"/>
  <c r="B12" i="162"/>
  <c r="N10" i="162"/>
  <c r="K10" i="162"/>
  <c r="H10" i="162"/>
  <c r="E10" i="162"/>
  <c r="B10" i="162"/>
  <c r="N9" i="162"/>
  <c r="K9" i="162"/>
  <c r="H9" i="162"/>
  <c r="E9" i="162"/>
  <c r="B9" i="162"/>
  <c r="N8" i="162"/>
  <c r="K8" i="162"/>
  <c r="H8" i="162"/>
  <c r="E8" i="162"/>
  <c r="B8" i="162"/>
  <c r="N7" i="162"/>
  <c r="K7" i="162"/>
  <c r="H7" i="162"/>
  <c r="E7" i="162"/>
  <c r="B7" i="162"/>
  <c r="N6" i="162"/>
  <c r="K6" i="162"/>
  <c r="H6" i="162"/>
  <c r="I14" i="162" s="1"/>
  <c r="E6" i="162"/>
  <c r="B6" i="162"/>
  <c r="E11" i="162" l="1"/>
  <c r="K11" i="162"/>
  <c r="M11" i="162" s="1"/>
  <c r="I8" i="162"/>
  <c r="C10" i="162"/>
  <c r="O10" i="162"/>
  <c r="F9" i="162"/>
  <c r="L9" i="162"/>
  <c r="I12" i="162"/>
  <c r="O13" i="162"/>
  <c r="O14" i="162"/>
  <c r="D8" i="162"/>
  <c r="F8" i="162"/>
  <c r="P8" i="162"/>
  <c r="C9" i="162"/>
  <c r="I9" i="162"/>
  <c r="O9" i="162"/>
  <c r="J10" i="162"/>
  <c r="L10" i="162"/>
  <c r="F12" i="162"/>
  <c r="P12" i="162"/>
  <c r="J13" i="162"/>
  <c r="L13" i="162"/>
  <c r="J14" i="162"/>
  <c r="L14" i="162"/>
  <c r="J15" i="162"/>
  <c r="L15" i="162"/>
  <c r="C7" i="162"/>
  <c r="I7" i="162"/>
  <c r="O7" i="162"/>
  <c r="C8" i="162"/>
  <c r="J8" i="162"/>
  <c r="L8" i="162"/>
  <c r="O8" i="162"/>
  <c r="G9" i="162"/>
  <c r="M9" i="162"/>
  <c r="D10" i="162"/>
  <c r="F10" i="162"/>
  <c r="I10" i="162"/>
  <c r="P10" i="162"/>
  <c r="D12" i="162"/>
  <c r="J12" i="162"/>
  <c r="L12" i="162"/>
  <c r="F13" i="162"/>
  <c r="I13" i="162"/>
  <c r="P13" i="162"/>
  <c r="F14" i="162"/>
  <c r="P14" i="162"/>
  <c r="F15" i="162"/>
  <c r="I15" i="162"/>
  <c r="P15" i="162"/>
  <c r="C12" i="162"/>
  <c r="O12" i="162"/>
  <c r="G11" i="162"/>
  <c r="F11" i="162"/>
  <c r="M15" i="162"/>
  <c r="O15" i="162"/>
  <c r="D7" i="162"/>
  <c r="F7" i="162"/>
  <c r="J7" i="162"/>
  <c r="L7" i="162"/>
  <c r="P7" i="162"/>
  <c r="G8" i="162"/>
  <c r="M8" i="162"/>
  <c r="D9" i="162"/>
  <c r="J9" i="162"/>
  <c r="P9" i="162"/>
  <c r="G10" i="162"/>
  <c r="M10" i="162"/>
  <c r="B11" i="162"/>
  <c r="H11" i="162"/>
  <c r="N11" i="162"/>
  <c r="G12" i="162"/>
  <c r="M12" i="162"/>
  <c r="G13" i="162"/>
  <c r="M13" i="162"/>
  <c r="G14" i="162"/>
  <c r="M14" i="162"/>
  <c r="G15" i="162"/>
  <c r="G7" i="162"/>
  <c r="M7" i="162"/>
  <c r="L11" i="162" l="1"/>
  <c r="O11" i="162"/>
  <c r="P11" i="162"/>
  <c r="C11" i="162"/>
  <c r="D11" i="162"/>
  <c r="I11" i="162"/>
  <c r="J11" i="162"/>
  <c r="N15" i="161" l="1"/>
  <c r="K15" i="161"/>
  <c r="H15" i="161"/>
  <c r="E15" i="161"/>
  <c r="N14" i="161"/>
  <c r="K14" i="161"/>
  <c r="H14" i="161"/>
  <c r="E14" i="161"/>
  <c r="N13" i="161"/>
  <c r="K13" i="161"/>
  <c r="H13" i="161"/>
  <c r="E13" i="161"/>
  <c r="N12" i="161"/>
  <c r="K12" i="161"/>
  <c r="H12" i="161"/>
  <c r="E12" i="161"/>
  <c r="B12" i="161"/>
  <c r="N10" i="161"/>
  <c r="K10" i="161"/>
  <c r="H10" i="161"/>
  <c r="E10" i="161"/>
  <c r="B10" i="161"/>
  <c r="N9" i="161"/>
  <c r="K9" i="161"/>
  <c r="H9" i="161"/>
  <c r="E9" i="161"/>
  <c r="B9" i="161"/>
  <c r="N8" i="161"/>
  <c r="K8" i="161"/>
  <c r="H8" i="161"/>
  <c r="E8" i="161"/>
  <c r="B8" i="161"/>
  <c r="N7" i="161"/>
  <c r="K7" i="161"/>
  <c r="H7" i="161"/>
  <c r="E7" i="161"/>
  <c r="B7" i="161"/>
  <c r="N6" i="161"/>
  <c r="K6" i="161"/>
  <c r="H6" i="161"/>
  <c r="E6" i="161"/>
  <c r="B6" i="161"/>
  <c r="I10" i="161" l="1"/>
  <c r="L15" i="161"/>
  <c r="F15" i="161"/>
  <c r="O10" i="161"/>
  <c r="C10" i="161"/>
  <c r="E11" i="161"/>
  <c r="G11" i="161" s="1"/>
  <c r="K11" i="161"/>
  <c r="L11" i="161" s="1"/>
  <c r="D8" i="161"/>
  <c r="J8" i="161"/>
  <c r="P8" i="161"/>
  <c r="G9" i="161"/>
  <c r="M9" i="161"/>
  <c r="D10" i="161"/>
  <c r="J10" i="161"/>
  <c r="P10" i="161"/>
  <c r="G12" i="161"/>
  <c r="M12" i="161"/>
  <c r="F13" i="161"/>
  <c r="M13" i="161"/>
  <c r="G14" i="161"/>
  <c r="M14" i="161"/>
  <c r="G15" i="161"/>
  <c r="M15" i="161"/>
  <c r="C7" i="161"/>
  <c r="I7" i="161"/>
  <c r="O7" i="161"/>
  <c r="F8" i="161"/>
  <c r="L8" i="161"/>
  <c r="C9" i="161"/>
  <c r="I9" i="161"/>
  <c r="O9" i="161"/>
  <c r="F10" i="161"/>
  <c r="L10" i="161"/>
  <c r="D12" i="161"/>
  <c r="J12" i="161"/>
  <c r="P12" i="161"/>
  <c r="J13" i="161"/>
  <c r="P13" i="161"/>
  <c r="J14" i="161"/>
  <c r="P14" i="161"/>
  <c r="J15" i="161"/>
  <c r="P15" i="161"/>
  <c r="D7" i="161"/>
  <c r="F7" i="161"/>
  <c r="J7" i="161"/>
  <c r="L7" i="161"/>
  <c r="P7" i="161"/>
  <c r="C8" i="161"/>
  <c r="G8" i="161"/>
  <c r="I8" i="161"/>
  <c r="M8" i="161"/>
  <c r="O8" i="161"/>
  <c r="D9" i="161"/>
  <c r="F9" i="161"/>
  <c r="J9" i="161"/>
  <c r="L9" i="161"/>
  <c r="P9" i="161"/>
  <c r="G10" i="161"/>
  <c r="M10" i="161"/>
  <c r="B11" i="161"/>
  <c r="H11" i="161"/>
  <c r="N11" i="161"/>
  <c r="C12" i="161"/>
  <c r="I12" i="161"/>
  <c r="O12" i="161"/>
  <c r="G13" i="161"/>
  <c r="I13" i="161"/>
  <c r="O13" i="161"/>
  <c r="I14" i="161"/>
  <c r="O14" i="161"/>
  <c r="I15" i="161"/>
  <c r="O15" i="161"/>
  <c r="G7" i="161"/>
  <c r="M7" i="161"/>
  <c r="F12" i="161"/>
  <c r="L12" i="161"/>
  <c r="L13" i="161"/>
  <c r="F14" i="161"/>
  <c r="L14" i="161"/>
  <c r="N15" i="160"/>
  <c r="K15" i="160"/>
  <c r="H15" i="160"/>
  <c r="E15" i="160"/>
  <c r="N14" i="160"/>
  <c r="K14" i="160"/>
  <c r="H14" i="160"/>
  <c r="E14" i="160"/>
  <c r="N13" i="160"/>
  <c r="K13" i="160"/>
  <c r="H13" i="160"/>
  <c r="E13" i="160"/>
  <c r="N12" i="160"/>
  <c r="K12" i="160"/>
  <c r="H12" i="160"/>
  <c r="E12" i="160"/>
  <c r="B12" i="160"/>
  <c r="N10" i="160"/>
  <c r="K10" i="160"/>
  <c r="H10" i="160"/>
  <c r="E10" i="160"/>
  <c r="B10" i="160"/>
  <c r="N9" i="160"/>
  <c r="K9" i="160"/>
  <c r="H9" i="160"/>
  <c r="E9" i="160"/>
  <c r="B9" i="160"/>
  <c r="N8" i="160"/>
  <c r="K8" i="160"/>
  <c r="H8" i="160"/>
  <c r="E8" i="160"/>
  <c r="B8" i="160"/>
  <c r="N7" i="160"/>
  <c r="K7" i="160"/>
  <c r="H7" i="160"/>
  <c r="E7" i="160"/>
  <c r="B7" i="160"/>
  <c r="N6" i="160"/>
  <c r="K6" i="160"/>
  <c r="H6" i="160"/>
  <c r="I10" i="160" s="1"/>
  <c r="E6" i="160"/>
  <c r="B6" i="160"/>
  <c r="C10" i="160" l="1"/>
  <c r="O10" i="160"/>
  <c r="M11" i="161"/>
  <c r="F11" i="161"/>
  <c r="O11" i="161"/>
  <c r="P11" i="161"/>
  <c r="C11" i="161"/>
  <c r="D11" i="161"/>
  <c r="I11" i="161"/>
  <c r="J11" i="161"/>
  <c r="L15" i="160"/>
  <c r="F15" i="160"/>
  <c r="E11" i="160"/>
  <c r="G11" i="160" s="1"/>
  <c r="K11" i="160"/>
  <c r="L11" i="160" s="1"/>
  <c r="D8" i="160"/>
  <c r="J8" i="160"/>
  <c r="P8" i="160"/>
  <c r="G9" i="160"/>
  <c r="M9" i="160"/>
  <c r="D10" i="160"/>
  <c r="J10" i="160"/>
  <c r="P10" i="160"/>
  <c r="F12" i="160"/>
  <c r="L12" i="160"/>
  <c r="F13" i="160"/>
  <c r="L13" i="160"/>
  <c r="F14" i="160"/>
  <c r="M14" i="160"/>
  <c r="G15" i="160"/>
  <c r="M15" i="160"/>
  <c r="C7" i="160"/>
  <c r="I7" i="160"/>
  <c r="O7" i="160"/>
  <c r="F8" i="160"/>
  <c r="L8" i="160"/>
  <c r="C9" i="160"/>
  <c r="I9" i="160"/>
  <c r="O9" i="160"/>
  <c r="F10" i="160"/>
  <c r="L10" i="160"/>
  <c r="D12" i="160"/>
  <c r="J12" i="160"/>
  <c r="P12" i="160"/>
  <c r="J13" i="160"/>
  <c r="P13" i="160"/>
  <c r="J14" i="160"/>
  <c r="P14" i="160"/>
  <c r="J15" i="160"/>
  <c r="P15" i="160"/>
  <c r="D7" i="160"/>
  <c r="F7" i="160"/>
  <c r="J7" i="160"/>
  <c r="L7" i="160"/>
  <c r="P7" i="160"/>
  <c r="C8" i="160"/>
  <c r="G8" i="160"/>
  <c r="I8" i="160"/>
  <c r="M8" i="160"/>
  <c r="O8" i="160"/>
  <c r="D9" i="160"/>
  <c r="F9" i="160"/>
  <c r="J9" i="160"/>
  <c r="L9" i="160"/>
  <c r="P9" i="160"/>
  <c r="G10" i="160"/>
  <c r="M10" i="160"/>
  <c r="B11" i="160"/>
  <c r="H11" i="160"/>
  <c r="N11" i="160"/>
  <c r="C12" i="160"/>
  <c r="G12" i="160"/>
  <c r="I12" i="160"/>
  <c r="M12" i="160"/>
  <c r="O12" i="160"/>
  <c r="G13" i="160"/>
  <c r="I13" i="160"/>
  <c r="M13" i="160"/>
  <c r="O13" i="160"/>
  <c r="G14" i="160"/>
  <c r="I14" i="160"/>
  <c r="O14" i="160"/>
  <c r="I15" i="160"/>
  <c r="O15" i="160"/>
  <c r="G7" i="160"/>
  <c r="M7" i="160"/>
  <c r="L14" i="160"/>
  <c r="M11" i="160" l="1"/>
  <c r="F11" i="160"/>
  <c r="O11" i="160"/>
  <c r="P11" i="160"/>
  <c r="C11" i="160"/>
  <c r="D11" i="160"/>
  <c r="I11" i="160"/>
  <c r="J11" i="160"/>
  <c r="N15" i="159" l="1"/>
  <c r="K15" i="159"/>
  <c r="H15" i="159"/>
  <c r="E15" i="159"/>
  <c r="N14" i="159"/>
  <c r="K14" i="159"/>
  <c r="H14" i="159"/>
  <c r="E14" i="159"/>
  <c r="N13" i="159"/>
  <c r="K13" i="159"/>
  <c r="H13" i="159"/>
  <c r="E13" i="159"/>
  <c r="N12" i="159"/>
  <c r="K12" i="159"/>
  <c r="H12" i="159"/>
  <c r="E12" i="159"/>
  <c r="B12" i="159"/>
  <c r="N10" i="159"/>
  <c r="K10" i="159"/>
  <c r="H10" i="159"/>
  <c r="E10" i="159"/>
  <c r="B10" i="159"/>
  <c r="N9" i="159"/>
  <c r="K9" i="159"/>
  <c r="H9" i="159"/>
  <c r="E9" i="159"/>
  <c r="B9" i="159"/>
  <c r="N8" i="159"/>
  <c r="K8" i="159"/>
  <c r="H8" i="159"/>
  <c r="E8" i="159"/>
  <c r="B8" i="159"/>
  <c r="N7" i="159"/>
  <c r="K7" i="159"/>
  <c r="H7" i="159"/>
  <c r="E7" i="159"/>
  <c r="B7" i="159"/>
  <c r="N6" i="159"/>
  <c r="K6" i="159"/>
  <c r="H6" i="159"/>
  <c r="E6" i="159"/>
  <c r="F15" i="159" s="1"/>
  <c r="B6" i="159"/>
  <c r="J8" i="159" l="1"/>
  <c r="M9" i="159"/>
  <c r="I7" i="159"/>
  <c r="L8" i="159"/>
  <c r="O8" i="159"/>
  <c r="C7" i="159"/>
  <c r="F8" i="159"/>
  <c r="I9" i="159"/>
  <c r="L10" i="159"/>
  <c r="J14" i="159"/>
  <c r="P12" i="159"/>
  <c r="P10" i="159"/>
  <c r="G13" i="159"/>
  <c r="M14" i="159"/>
  <c r="C8" i="159"/>
  <c r="J13" i="159"/>
  <c r="P14" i="159"/>
  <c r="P15" i="159"/>
  <c r="O9" i="159"/>
  <c r="L15" i="159"/>
  <c r="K11" i="159"/>
  <c r="L11" i="159" s="1"/>
  <c r="P8" i="159"/>
  <c r="D10" i="159"/>
  <c r="G12" i="159"/>
  <c r="M13" i="159"/>
  <c r="G15" i="159"/>
  <c r="O7" i="159"/>
  <c r="C9" i="159"/>
  <c r="F10" i="159"/>
  <c r="J12" i="159"/>
  <c r="P13" i="159"/>
  <c r="J15" i="159"/>
  <c r="E11" i="159"/>
  <c r="G11" i="159" s="1"/>
  <c r="D12" i="159"/>
  <c r="I8" i="159"/>
  <c r="D8" i="159"/>
  <c r="G9" i="159"/>
  <c r="J10" i="159"/>
  <c r="M12" i="159"/>
  <c r="G14" i="159"/>
  <c r="M15" i="159"/>
  <c r="D7" i="159"/>
  <c r="F7" i="159"/>
  <c r="J7" i="159"/>
  <c r="L7" i="159"/>
  <c r="P7" i="159"/>
  <c r="G8" i="159"/>
  <c r="M8" i="159"/>
  <c r="D9" i="159"/>
  <c r="F9" i="159"/>
  <c r="J9" i="159"/>
  <c r="L9" i="159"/>
  <c r="P9" i="159"/>
  <c r="C10" i="159"/>
  <c r="G10" i="159"/>
  <c r="I10" i="159"/>
  <c r="M10" i="159"/>
  <c r="O10" i="159"/>
  <c r="B11" i="159"/>
  <c r="H11" i="159"/>
  <c r="N11" i="159"/>
  <c r="C12" i="159"/>
  <c r="I12" i="159"/>
  <c r="O12" i="159"/>
  <c r="I13" i="159"/>
  <c r="O13" i="159"/>
  <c r="I14" i="159"/>
  <c r="O14" i="159"/>
  <c r="I15" i="159"/>
  <c r="O15" i="159"/>
  <c r="G7" i="159"/>
  <c r="M7" i="159"/>
  <c r="F12" i="159"/>
  <c r="L12" i="159"/>
  <c r="F13" i="159"/>
  <c r="L13" i="159"/>
  <c r="F14" i="159"/>
  <c r="L14" i="159"/>
  <c r="M11" i="159" l="1"/>
  <c r="F11" i="159"/>
  <c r="O11" i="159"/>
  <c r="P11" i="159"/>
  <c r="C11" i="159"/>
  <c r="D11" i="159"/>
  <c r="I11" i="159"/>
  <c r="J11" i="159"/>
  <c r="N15" i="158" l="1"/>
  <c r="K15" i="158"/>
  <c r="H15" i="158"/>
  <c r="E15" i="158"/>
  <c r="N14" i="158"/>
  <c r="K14" i="158"/>
  <c r="H14" i="158"/>
  <c r="E14" i="158"/>
  <c r="N13" i="158"/>
  <c r="K13" i="158"/>
  <c r="H13" i="158"/>
  <c r="E13" i="158"/>
  <c r="N12" i="158"/>
  <c r="K12" i="158"/>
  <c r="H12" i="158"/>
  <c r="E12" i="158"/>
  <c r="B12" i="158"/>
  <c r="N10" i="158"/>
  <c r="K10" i="158"/>
  <c r="H10" i="158"/>
  <c r="E10" i="158"/>
  <c r="B10" i="158"/>
  <c r="N9" i="158"/>
  <c r="K9" i="158"/>
  <c r="H9" i="158"/>
  <c r="E9" i="158"/>
  <c r="B9" i="158"/>
  <c r="N8" i="158"/>
  <c r="K8" i="158"/>
  <c r="H8" i="158"/>
  <c r="E8" i="158"/>
  <c r="B8" i="158"/>
  <c r="N7" i="158"/>
  <c r="K7" i="158"/>
  <c r="H7" i="158"/>
  <c r="E7" i="158"/>
  <c r="E11" i="158" s="1"/>
  <c r="B7" i="158"/>
  <c r="N6" i="158"/>
  <c r="K6" i="158"/>
  <c r="H6" i="158"/>
  <c r="E6" i="158"/>
  <c r="B6" i="158"/>
  <c r="G9" i="158" l="1"/>
  <c r="M9" i="158"/>
  <c r="F12" i="158"/>
  <c r="M12" i="158"/>
  <c r="G13" i="158"/>
  <c r="M13" i="158"/>
  <c r="G14" i="158"/>
  <c r="M14" i="158"/>
  <c r="G15" i="158"/>
  <c r="O9" i="158"/>
  <c r="C7" i="158"/>
  <c r="M15" i="158"/>
  <c r="K11" i="158"/>
  <c r="M11" i="158" s="1"/>
  <c r="I7" i="158"/>
  <c r="D8" i="158"/>
  <c r="J8" i="158"/>
  <c r="P8" i="158"/>
  <c r="D10" i="158"/>
  <c r="J10" i="158"/>
  <c r="P10" i="158"/>
  <c r="F15" i="158"/>
  <c r="L15" i="158"/>
  <c r="B11" i="158"/>
  <c r="C11" i="158" s="1"/>
  <c r="H11" i="158"/>
  <c r="J11" i="158" s="1"/>
  <c r="N11" i="158"/>
  <c r="P11" i="158" s="1"/>
  <c r="F8" i="158"/>
  <c r="L8" i="158"/>
  <c r="C9" i="158"/>
  <c r="I9" i="158"/>
  <c r="P9" i="158"/>
  <c r="F10" i="158"/>
  <c r="L10" i="158"/>
  <c r="D12" i="158"/>
  <c r="J12" i="158"/>
  <c r="P12" i="158"/>
  <c r="J13" i="158"/>
  <c r="P13" i="158"/>
  <c r="J14" i="158"/>
  <c r="P14" i="158"/>
  <c r="J15" i="158"/>
  <c r="P15" i="158"/>
  <c r="G11" i="158"/>
  <c r="F11" i="158"/>
  <c r="D7" i="158"/>
  <c r="F7" i="158"/>
  <c r="J7" i="158"/>
  <c r="L7" i="158"/>
  <c r="P7" i="158"/>
  <c r="C8" i="158"/>
  <c r="G8" i="158"/>
  <c r="I8" i="158"/>
  <c r="M8" i="158"/>
  <c r="O8" i="158"/>
  <c r="D9" i="158"/>
  <c r="F9" i="158"/>
  <c r="J9" i="158"/>
  <c r="L9" i="158"/>
  <c r="C10" i="158"/>
  <c r="G10" i="158"/>
  <c r="I10" i="158"/>
  <c r="M10" i="158"/>
  <c r="O10" i="158"/>
  <c r="C12" i="158"/>
  <c r="G12" i="158"/>
  <c r="I12" i="158"/>
  <c r="O12" i="158"/>
  <c r="I13" i="158"/>
  <c r="O13" i="158"/>
  <c r="I14" i="158"/>
  <c r="O14" i="158"/>
  <c r="I15" i="158"/>
  <c r="O15" i="158"/>
  <c r="G7" i="158"/>
  <c r="M7" i="158"/>
  <c r="O7" i="158"/>
  <c r="L12" i="158"/>
  <c r="F13" i="158"/>
  <c r="L13" i="158"/>
  <c r="F14" i="158"/>
  <c r="L14" i="158"/>
  <c r="N15" i="157"/>
  <c r="K15" i="157"/>
  <c r="H15" i="157"/>
  <c r="E15" i="157"/>
  <c r="N14" i="157"/>
  <c r="K14" i="157"/>
  <c r="H14" i="157"/>
  <c r="E14" i="157"/>
  <c r="N13" i="157"/>
  <c r="K13" i="157"/>
  <c r="H13" i="157"/>
  <c r="E13" i="157"/>
  <c r="N12" i="157"/>
  <c r="K12" i="157"/>
  <c r="H12" i="157"/>
  <c r="E12" i="157"/>
  <c r="B12" i="157"/>
  <c r="N10" i="157"/>
  <c r="K10" i="157"/>
  <c r="H10" i="157"/>
  <c r="E10" i="157"/>
  <c r="B10" i="157"/>
  <c r="N9" i="157"/>
  <c r="K9" i="157"/>
  <c r="H9" i="157"/>
  <c r="E9" i="157"/>
  <c r="B9" i="157"/>
  <c r="N8" i="157"/>
  <c r="K8" i="157"/>
  <c r="H8" i="157"/>
  <c r="E8" i="157"/>
  <c r="B8" i="157"/>
  <c r="N7" i="157"/>
  <c r="K7" i="157"/>
  <c r="H7" i="157"/>
  <c r="E7" i="157"/>
  <c r="B7" i="157"/>
  <c r="N6" i="157"/>
  <c r="K6" i="157"/>
  <c r="H6" i="157"/>
  <c r="I9" i="157" s="1"/>
  <c r="E6" i="157"/>
  <c r="F8" i="157" s="1"/>
  <c r="B6" i="157"/>
  <c r="H11" i="157" l="1"/>
  <c r="N11" i="157"/>
  <c r="L12" i="157"/>
  <c r="L15" i="157"/>
  <c r="L10" i="157"/>
  <c r="B11" i="157"/>
  <c r="C11" i="157" s="1"/>
  <c r="L8" i="157"/>
  <c r="L11" i="158"/>
  <c r="O11" i="158"/>
  <c r="D11" i="158"/>
  <c r="I11" i="158"/>
  <c r="O9" i="157"/>
  <c r="C9" i="157"/>
  <c r="L14" i="157"/>
  <c r="G8" i="157"/>
  <c r="I8" i="157"/>
  <c r="D9" i="157"/>
  <c r="J9" i="157"/>
  <c r="P9" i="157"/>
  <c r="G10" i="157"/>
  <c r="I10" i="157"/>
  <c r="C12" i="157"/>
  <c r="I12" i="157"/>
  <c r="G13" i="157"/>
  <c r="I13" i="157"/>
  <c r="L13" i="157"/>
  <c r="G14" i="157"/>
  <c r="I14" i="157"/>
  <c r="G15" i="157"/>
  <c r="I15" i="157"/>
  <c r="F7" i="157"/>
  <c r="L7" i="157"/>
  <c r="C8" i="157"/>
  <c r="M8" i="157"/>
  <c r="O8" i="157"/>
  <c r="F9" i="157"/>
  <c r="L9" i="157"/>
  <c r="C10" i="157"/>
  <c r="F10" i="157"/>
  <c r="M10" i="157"/>
  <c r="O10" i="157"/>
  <c r="G12" i="157"/>
  <c r="M12" i="157"/>
  <c r="O12" i="157"/>
  <c r="F13" i="157"/>
  <c r="M13" i="157"/>
  <c r="O13" i="157"/>
  <c r="F14" i="157"/>
  <c r="M14" i="157"/>
  <c r="O14" i="157"/>
  <c r="F15" i="157"/>
  <c r="M15" i="157"/>
  <c r="P15" i="157"/>
  <c r="F12" i="157"/>
  <c r="J11" i="157"/>
  <c r="I11" i="157"/>
  <c r="P11" i="157"/>
  <c r="O11" i="157"/>
  <c r="C7" i="157"/>
  <c r="G7" i="157"/>
  <c r="I7" i="157"/>
  <c r="M7" i="157"/>
  <c r="O7" i="157"/>
  <c r="D8" i="157"/>
  <c r="J8" i="157"/>
  <c r="P8" i="157"/>
  <c r="G9" i="157"/>
  <c r="M9" i="157"/>
  <c r="D10" i="157"/>
  <c r="J10" i="157"/>
  <c r="P10" i="157"/>
  <c r="E11" i="157"/>
  <c r="K11" i="157"/>
  <c r="D12" i="157"/>
  <c r="J12" i="157"/>
  <c r="P12" i="157"/>
  <c r="J13" i="157"/>
  <c r="P13" i="157"/>
  <c r="J14" i="157"/>
  <c r="P14" i="157"/>
  <c r="J15" i="157"/>
  <c r="D7" i="157"/>
  <c r="J7" i="157"/>
  <c r="P7" i="157"/>
  <c r="O15" i="157"/>
  <c r="N15" i="156"/>
  <c r="K15" i="156"/>
  <c r="H15" i="156"/>
  <c r="E15" i="156"/>
  <c r="N14" i="156"/>
  <c r="K14" i="156"/>
  <c r="H14" i="156"/>
  <c r="E14" i="156"/>
  <c r="N13" i="156"/>
  <c r="K13" i="156"/>
  <c r="H13" i="156"/>
  <c r="E13" i="156"/>
  <c r="N12" i="156"/>
  <c r="K12" i="156"/>
  <c r="H12" i="156"/>
  <c r="E12" i="156"/>
  <c r="B12" i="156"/>
  <c r="N10" i="156"/>
  <c r="K10" i="156"/>
  <c r="H10" i="156"/>
  <c r="E10" i="156"/>
  <c r="B10" i="156"/>
  <c r="N9" i="156"/>
  <c r="K9" i="156"/>
  <c r="H9" i="156"/>
  <c r="E9" i="156"/>
  <c r="B9" i="156"/>
  <c r="N8" i="156"/>
  <c r="K8" i="156"/>
  <c r="H8" i="156"/>
  <c r="E8" i="156"/>
  <c r="B8" i="156"/>
  <c r="N7" i="156"/>
  <c r="K7" i="156"/>
  <c r="H7" i="156"/>
  <c r="E7" i="156"/>
  <c r="B7" i="156"/>
  <c r="N6" i="156"/>
  <c r="K6" i="156"/>
  <c r="H6" i="156"/>
  <c r="E6" i="156"/>
  <c r="B6" i="156"/>
  <c r="O13" i="156" l="1"/>
  <c r="C10" i="156"/>
  <c r="K11" i="156"/>
  <c r="C8" i="156"/>
  <c r="D11" i="157"/>
  <c r="O8" i="156"/>
  <c r="I12" i="156"/>
  <c r="E11" i="156"/>
  <c r="G11" i="156" s="1"/>
  <c r="I8" i="156"/>
  <c r="O10" i="156"/>
  <c r="O14" i="156"/>
  <c r="F11" i="157"/>
  <c r="G11" i="157"/>
  <c r="L11" i="157"/>
  <c r="M11" i="157"/>
  <c r="L9" i="156"/>
  <c r="F9" i="156"/>
  <c r="I15" i="156"/>
  <c r="D8" i="156"/>
  <c r="F8" i="156"/>
  <c r="P8" i="156"/>
  <c r="C9" i="156"/>
  <c r="I9" i="156"/>
  <c r="O9" i="156"/>
  <c r="J10" i="156"/>
  <c r="L10" i="156"/>
  <c r="F12" i="156"/>
  <c r="P12" i="156"/>
  <c r="J13" i="156"/>
  <c r="L13" i="156"/>
  <c r="J14" i="156"/>
  <c r="L14" i="156"/>
  <c r="J15" i="156"/>
  <c r="L15" i="156"/>
  <c r="C7" i="156"/>
  <c r="I7" i="156"/>
  <c r="O7" i="156"/>
  <c r="J8" i="156"/>
  <c r="L8" i="156"/>
  <c r="G9" i="156"/>
  <c r="M9" i="156"/>
  <c r="D10" i="156"/>
  <c r="F10" i="156"/>
  <c r="I10" i="156"/>
  <c r="P10" i="156"/>
  <c r="D12" i="156"/>
  <c r="J12" i="156"/>
  <c r="L12" i="156"/>
  <c r="F13" i="156"/>
  <c r="I13" i="156"/>
  <c r="P13" i="156"/>
  <c r="F14" i="156"/>
  <c r="I14" i="156"/>
  <c r="P14" i="156"/>
  <c r="F15" i="156"/>
  <c r="P15" i="156"/>
  <c r="C12" i="156"/>
  <c r="O12" i="156"/>
  <c r="M11" i="156"/>
  <c r="L11" i="156"/>
  <c r="O15" i="156"/>
  <c r="D7" i="156"/>
  <c r="F7" i="156"/>
  <c r="J7" i="156"/>
  <c r="L7" i="156"/>
  <c r="P7" i="156"/>
  <c r="G8" i="156"/>
  <c r="M8" i="156"/>
  <c r="D9" i="156"/>
  <c r="J9" i="156"/>
  <c r="P9" i="156"/>
  <c r="G10" i="156"/>
  <c r="M10" i="156"/>
  <c r="B11" i="156"/>
  <c r="H11" i="156"/>
  <c r="N11" i="156"/>
  <c r="G12" i="156"/>
  <c r="M12" i="156"/>
  <c r="G13" i="156"/>
  <c r="M13" i="156"/>
  <c r="G14" i="156"/>
  <c r="M14" i="156"/>
  <c r="G15" i="156"/>
  <c r="M15" i="156"/>
  <c r="G7" i="156"/>
  <c r="M7" i="156"/>
  <c r="N15" i="155"/>
  <c r="K15" i="155"/>
  <c r="H15" i="155"/>
  <c r="E15" i="155"/>
  <c r="N14" i="155"/>
  <c r="K14" i="155"/>
  <c r="H14" i="155"/>
  <c r="E14" i="155"/>
  <c r="N13" i="155"/>
  <c r="K13" i="155"/>
  <c r="H13" i="155"/>
  <c r="E13" i="155"/>
  <c r="N12" i="155"/>
  <c r="K12" i="155"/>
  <c r="H12" i="155"/>
  <c r="E12" i="155"/>
  <c r="B12" i="155"/>
  <c r="N10" i="155"/>
  <c r="K10" i="155"/>
  <c r="H10" i="155"/>
  <c r="E10" i="155"/>
  <c r="B10" i="155"/>
  <c r="N9" i="155"/>
  <c r="K9" i="155"/>
  <c r="H9" i="155"/>
  <c r="E9" i="155"/>
  <c r="B9" i="155"/>
  <c r="N8" i="155"/>
  <c r="K8" i="155"/>
  <c r="H8" i="155"/>
  <c r="E8" i="155"/>
  <c r="B8" i="155"/>
  <c r="N7" i="155"/>
  <c r="K7" i="155"/>
  <c r="H7" i="155"/>
  <c r="E7" i="155"/>
  <c r="B7" i="155"/>
  <c r="N6" i="155"/>
  <c r="K6" i="155"/>
  <c r="H6" i="155"/>
  <c r="E6" i="155"/>
  <c r="B6" i="155"/>
  <c r="M8" i="155" l="1"/>
  <c r="P9" i="155"/>
  <c r="D12" i="155"/>
  <c r="J10" i="155"/>
  <c r="F11" i="156"/>
  <c r="M14" i="155"/>
  <c r="D10" i="155"/>
  <c r="M13" i="155"/>
  <c r="D8" i="155"/>
  <c r="F8" i="155"/>
  <c r="I9" i="155"/>
  <c r="F10" i="155"/>
  <c r="L13" i="155"/>
  <c r="M12" i="155"/>
  <c r="F15" i="155"/>
  <c r="J9" i="155"/>
  <c r="L8" i="155"/>
  <c r="L10" i="155"/>
  <c r="P12" i="155"/>
  <c r="P13" i="155"/>
  <c r="J15" i="155"/>
  <c r="P8" i="155"/>
  <c r="P7" i="155"/>
  <c r="P10" i="155"/>
  <c r="F13" i="155"/>
  <c r="F14" i="155"/>
  <c r="L15" i="155"/>
  <c r="O11" i="156"/>
  <c r="P11" i="156"/>
  <c r="C11" i="156"/>
  <c r="D11" i="156"/>
  <c r="I11" i="156"/>
  <c r="J11" i="156"/>
  <c r="M10" i="155"/>
  <c r="G15" i="155"/>
  <c r="F12" i="155"/>
  <c r="P14" i="155"/>
  <c r="M15" i="155"/>
  <c r="B11" i="155"/>
  <c r="C11" i="155" s="1"/>
  <c r="N11" i="155"/>
  <c r="P11" i="155" s="1"/>
  <c r="J8" i="155"/>
  <c r="G9" i="155"/>
  <c r="O9" i="155"/>
  <c r="J12" i="155"/>
  <c r="J13" i="155"/>
  <c r="P15" i="155"/>
  <c r="D9" i="155"/>
  <c r="G7" i="155"/>
  <c r="O7" i="155"/>
  <c r="L12" i="155"/>
  <c r="J14" i="155"/>
  <c r="H11" i="155"/>
  <c r="J11" i="155" s="1"/>
  <c r="I7" i="155"/>
  <c r="L14" i="155"/>
  <c r="J7" i="155"/>
  <c r="M9" i="155"/>
  <c r="M7" i="155"/>
  <c r="C7" i="155"/>
  <c r="C9" i="155"/>
  <c r="D7" i="155"/>
  <c r="G8" i="155"/>
  <c r="G10" i="155"/>
  <c r="G12" i="155"/>
  <c r="G13" i="155"/>
  <c r="G14" i="155"/>
  <c r="E11" i="155"/>
  <c r="K11" i="155"/>
  <c r="F7" i="155"/>
  <c r="L7" i="155"/>
  <c r="C8" i="155"/>
  <c r="I8" i="155"/>
  <c r="O8" i="155"/>
  <c r="F9" i="155"/>
  <c r="L9" i="155"/>
  <c r="C10" i="155"/>
  <c r="I10" i="155"/>
  <c r="O10" i="155"/>
  <c r="C12" i="155"/>
  <c r="I12" i="155"/>
  <c r="O12" i="155"/>
  <c r="I13" i="155"/>
  <c r="O13" i="155"/>
  <c r="I14" i="155"/>
  <c r="O14" i="155"/>
  <c r="I15" i="155"/>
  <c r="O15" i="155"/>
  <c r="N15" i="154"/>
  <c r="K15" i="154"/>
  <c r="H15" i="154"/>
  <c r="E15" i="154"/>
  <c r="N14" i="154"/>
  <c r="K14" i="154"/>
  <c r="H14" i="154"/>
  <c r="E14" i="154"/>
  <c r="N13" i="154"/>
  <c r="K13" i="154"/>
  <c r="H13" i="154"/>
  <c r="E13" i="154"/>
  <c r="N12" i="154"/>
  <c r="K12" i="154"/>
  <c r="H12" i="154"/>
  <c r="E12" i="154"/>
  <c r="B12" i="154"/>
  <c r="N10" i="154"/>
  <c r="K10" i="154"/>
  <c r="H10" i="154"/>
  <c r="E10" i="154"/>
  <c r="B10" i="154"/>
  <c r="N9" i="154"/>
  <c r="K9" i="154"/>
  <c r="H9" i="154"/>
  <c r="E9" i="154"/>
  <c r="B9" i="154"/>
  <c r="N8" i="154"/>
  <c r="K8" i="154"/>
  <c r="H8" i="154"/>
  <c r="E8" i="154"/>
  <c r="B8" i="154"/>
  <c r="N7" i="154"/>
  <c r="K7" i="154"/>
  <c r="H7" i="154"/>
  <c r="E7" i="154"/>
  <c r="B7" i="154"/>
  <c r="N6" i="154"/>
  <c r="P15" i="154" s="1"/>
  <c r="K6" i="154"/>
  <c r="H6" i="154"/>
  <c r="E6" i="154"/>
  <c r="B6" i="154"/>
  <c r="F9" i="154" l="1"/>
  <c r="J10" i="154"/>
  <c r="L12" i="154"/>
  <c r="G14" i="154"/>
  <c r="D7" i="154"/>
  <c r="G8" i="154"/>
  <c r="D11" i="155"/>
  <c r="J7" i="154"/>
  <c r="C12" i="154"/>
  <c r="F7" i="154"/>
  <c r="O10" i="154"/>
  <c r="G13" i="154"/>
  <c r="O12" i="154"/>
  <c r="C10" i="154"/>
  <c r="G12" i="154"/>
  <c r="M13" i="154"/>
  <c r="G15" i="154"/>
  <c r="G10" i="154"/>
  <c r="J15" i="154"/>
  <c r="O11" i="155"/>
  <c r="I11" i="155"/>
  <c r="M11" i="155"/>
  <c r="L11" i="155"/>
  <c r="G11" i="155"/>
  <c r="F11" i="155"/>
  <c r="J14" i="154"/>
  <c r="L7" i="154"/>
  <c r="I8" i="154"/>
  <c r="G9" i="154"/>
  <c r="D10" i="154"/>
  <c r="L13" i="154"/>
  <c r="M14" i="154"/>
  <c r="M7" i="154"/>
  <c r="J8" i="154"/>
  <c r="J9" i="154"/>
  <c r="D12" i="154"/>
  <c r="O13" i="154"/>
  <c r="L14" i="154"/>
  <c r="M15" i="154"/>
  <c r="P7" i="154"/>
  <c r="M8" i="154"/>
  <c r="L9" i="154"/>
  <c r="F13" i="154"/>
  <c r="O14" i="154"/>
  <c r="L15" i="154"/>
  <c r="C8" i="154"/>
  <c r="O8" i="154"/>
  <c r="M9" i="154"/>
  <c r="I12" i="154"/>
  <c r="I13" i="154"/>
  <c r="F14" i="154"/>
  <c r="O15" i="154"/>
  <c r="G7" i="154"/>
  <c r="D8" i="154"/>
  <c r="D9" i="154"/>
  <c r="P9" i="154"/>
  <c r="M10" i="154"/>
  <c r="M12" i="154"/>
  <c r="J13" i="154"/>
  <c r="I14" i="154"/>
  <c r="F15" i="154"/>
  <c r="I15" i="154"/>
  <c r="I10" i="154"/>
  <c r="F12" i="154"/>
  <c r="J12" i="154"/>
  <c r="N11" i="154"/>
  <c r="P8" i="154"/>
  <c r="P10" i="154"/>
  <c r="P12" i="154"/>
  <c r="P13" i="154"/>
  <c r="P14" i="154"/>
  <c r="B11" i="154"/>
  <c r="H11" i="154"/>
  <c r="C7" i="154"/>
  <c r="I7" i="154"/>
  <c r="O7" i="154"/>
  <c r="F8" i="154"/>
  <c r="L8" i="154"/>
  <c r="C9" i="154"/>
  <c r="I9" i="154"/>
  <c r="O9" i="154"/>
  <c r="F10" i="154"/>
  <c r="L10" i="154"/>
  <c r="E11" i="154"/>
  <c r="K11" i="154"/>
  <c r="N15" i="153"/>
  <c r="K15" i="153"/>
  <c r="H15" i="153"/>
  <c r="E15" i="153"/>
  <c r="N14" i="153"/>
  <c r="K14" i="153"/>
  <c r="H14" i="153"/>
  <c r="E14" i="153"/>
  <c r="N13" i="153"/>
  <c r="K13" i="153"/>
  <c r="H13" i="153"/>
  <c r="E13" i="153"/>
  <c r="N12" i="153"/>
  <c r="K12" i="153"/>
  <c r="H12" i="153"/>
  <c r="E12" i="153"/>
  <c r="B12" i="153"/>
  <c r="N10" i="153"/>
  <c r="K10" i="153"/>
  <c r="H10" i="153"/>
  <c r="E10" i="153"/>
  <c r="B10" i="153"/>
  <c r="N9" i="153"/>
  <c r="K9" i="153"/>
  <c r="H9" i="153"/>
  <c r="E9" i="153"/>
  <c r="B9" i="153"/>
  <c r="N8" i="153"/>
  <c r="K8" i="153"/>
  <c r="H8" i="153"/>
  <c r="E8" i="153"/>
  <c r="B8" i="153"/>
  <c r="N7" i="153"/>
  <c r="K7" i="153"/>
  <c r="H7" i="153"/>
  <c r="E7" i="153"/>
  <c r="B7" i="153"/>
  <c r="N6" i="153"/>
  <c r="K6" i="153"/>
  <c r="H6" i="153"/>
  <c r="E6" i="153"/>
  <c r="B6" i="153"/>
  <c r="J7" i="153" l="1"/>
  <c r="J13" i="153"/>
  <c r="C8" i="153"/>
  <c r="C12" i="153"/>
  <c r="P14" i="153"/>
  <c r="O8" i="153"/>
  <c r="D10" i="153"/>
  <c r="O13" i="153"/>
  <c r="L11" i="154"/>
  <c r="M11" i="154"/>
  <c r="J11" i="154"/>
  <c r="I11" i="154"/>
  <c r="F11" i="154"/>
  <c r="G11" i="154"/>
  <c r="P11" i="154"/>
  <c r="O11" i="154"/>
  <c r="D11" i="154"/>
  <c r="C11" i="154"/>
  <c r="G14" i="153"/>
  <c r="G15" i="153"/>
  <c r="F10" i="153"/>
  <c r="J15" i="153"/>
  <c r="F9" i="153"/>
  <c r="J10" i="153"/>
  <c r="F14" i="153"/>
  <c r="L15" i="153"/>
  <c r="F8" i="153"/>
  <c r="I9" i="153"/>
  <c r="O12" i="153"/>
  <c r="I14" i="153"/>
  <c r="P15" i="153"/>
  <c r="F7" i="153"/>
  <c r="J8" i="153"/>
  <c r="O10" i="153"/>
  <c r="F13" i="153"/>
  <c r="J9" i="153"/>
  <c r="J14" i="153"/>
  <c r="P9" i="153"/>
  <c r="I7" i="153"/>
  <c r="D8" i="153"/>
  <c r="G9" i="153"/>
  <c r="I10" i="153"/>
  <c r="F12" i="153"/>
  <c r="O15" i="153"/>
  <c r="B11" i="153"/>
  <c r="C11" i="153" s="1"/>
  <c r="C10" i="153"/>
  <c r="J12" i="153"/>
  <c r="I13" i="153"/>
  <c r="O14" i="153"/>
  <c r="I15" i="153"/>
  <c r="D9" i="153"/>
  <c r="E11" i="153"/>
  <c r="G11" i="153" s="1"/>
  <c r="K11" i="153"/>
  <c r="M11" i="153" s="1"/>
  <c r="N11" i="153"/>
  <c r="P11" i="153" s="1"/>
  <c r="G7" i="153"/>
  <c r="I8" i="153"/>
  <c r="F15" i="153"/>
  <c r="M15" i="153"/>
  <c r="H11" i="153"/>
  <c r="J11" i="153" s="1"/>
  <c r="I12" i="153"/>
  <c r="D12" i="153"/>
  <c r="L7" i="153"/>
  <c r="L9" i="153"/>
  <c r="M7" i="153"/>
  <c r="P8" i="153"/>
  <c r="M9" i="153"/>
  <c r="P10" i="153"/>
  <c r="P12" i="153"/>
  <c r="P13" i="153"/>
  <c r="C7" i="153"/>
  <c r="O7" i="153"/>
  <c r="L8" i="153"/>
  <c r="C9" i="153"/>
  <c r="O9" i="153"/>
  <c r="L10" i="153"/>
  <c r="L12" i="153"/>
  <c r="L13" i="153"/>
  <c r="L14" i="153"/>
  <c r="D7" i="153"/>
  <c r="P7" i="153"/>
  <c r="G8" i="153"/>
  <c r="M8" i="153"/>
  <c r="G10" i="153"/>
  <c r="M10" i="153"/>
  <c r="G12" i="153"/>
  <c r="M12" i="153"/>
  <c r="G13" i="153"/>
  <c r="M13" i="153"/>
  <c r="M14" i="153"/>
  <c r="N15" i="152"/>
  <c r="K15" i="152"/>
  <c r="H15" i="152"/>
  <c r="E15" i="152"/>
  <c r="N14" i="152"/>
  <c r="K14" i="152"/>
  <c r="H14" i="152"/>
  <c r="E14" i="152"/>
  <c r="N13" i="152"/>
  <c r="K13" i="152"/>
  <c r="H13" i="152"/>
  <c r="E13" i="152"/>
  <c r="N12" i="152"/>
  <c r="K12" i="152"/>
  <c r="H12" i="152"/>
  <c r="E12" i="152"/>
  <c r="B12" i="152"/>
  <c r="N10" i="152"/>
  <c r="K10" i="152"/>
  <c r="H10" i="152"/>
  <c r="E10" i="152"/>
  <c r="B10" i="152"/>
  <c r="N9" i="152"/>
  <c r="K9" i="152"/>
  <c r="H9" i="152"/>
  <c r="E9" i="152"/>
  <c r="B9" i="152"/>
  <c r="N8" i="152"/>
  <c r="K8" i="152"/>
  <c r="H8" i="152"/>
  <c r="E8" i="152"/>
  <c r="B8" i="152"/>
  <c r="N7" i="152"/>
  <c r="K7" i="152"/>
  <c r="H7" i="152"/>
  <c r="E7" i="152"/>
  <c r="B7" i="152"/>
  <c r="N6" i="152"/>
  <c r="K6" i="152"/>
  <c r="H6" i="152"/>
  <c r="E6" i="152"/>
  <c r="B6" i="152"/>
  <c r="F8" i="152" l="1"/>
  <c r="P15" i="152"/>
  <c r="C7" i="152"/>
  <c r="C9" i="152"/>
  <c r="F7" i="152"/>
  <c r="D12" i="152"/>
  <c r="O14" i="152"/>
  <c r="O8" i="152"/>
  <c r="C10" i="152"/>
  <c r="D8" i="152"/>
  <c r="F9" i="152"/>
  <c r="F10" i="152"/>
  <c r="O13" i="152"/>
  <c r="J13" i="152"/>
  <c r="I9" i="152"/>
  <c r="J10" i="152"/>
  <c r="M15" i="152"/>
  <c r="J8" i="152"/>
  <c r="O12" i="152"/>
  <c r="I14" i="152"/>
  <c r="O15" i="152"/>
  <c r="D10" i="152"/>
  <c r="I7" i="152"/>
  <c r="O10" i="152"/>
  <c r="D11" i="153"/>
  <c r="L11" i="153"/>
  <c r="I11" i="153"/>
  <c r="F11" i="153"/>
  <c r="O11" i="153"/>
  <c r="J15" i="152"/>
  <c r="M7" i="152"/>
  <c r="C8" i="152"/>
  <c r="D7" i="152"/>
  <c r="O7" i="152"/>
  <c r="I8" i="152"/>
  <c r="D9" i="152"/>
  <c r="O9" i="152"/>
  <c r="I10" i="152"/>
  <c r="I13" i="152"/>
  <c r="G12" i="152"/>
  <c r="E11" i="152"/>
  <c r="F11" i="152" s="1"/>
  <c r="I12" i="152"/>
  <c r="L8" i="152"/>
  <c r="L10" i="152"/>
  <c r="J14" i="152"/>
  <c r="I15" i="152"/>
  <c r="J9" i="152"/>
  <c r="J7" i="152"/>
  <c r="K11" i="152"/>
  <c r="M11" i="152" s="1"/>
  <c r="J12" i="152"/>
  <c r="C12" i="152"/>
  <c r="L7" i="152"/>
  <c r="L9" i="152"/>
  <c r="P8" i="152"/>
  <c r="M9" i="152"/>
  <c r="B11" i="152"/>
  <c r="H11" i="152"/>
  <c r="N11" i="152"/>
  <c r="G7" i="152"/>
  <c r="G9" i="152"/>
  <c r="P10" i="152"/>
  <c r="P12" i="152"/>
  <c r="P13" i="152"/>
  <c r="P14" i="152"/>
  <c r="F12" i="152"/>
  <c r="L12" i="152"/>
  <c r="F13" i="152"/>
  <c r="L13" i="152"/>
  <c r="F14" i="152"/>
  <c r="L14" i="152"/>
  <c r="F15" i="152"/>
  <c r="L15" i="152"/>
  <c r="M12" i="152"/>
  <c r="G13" i="152"/>
  <c r="M13" i="152"/>
  <c r="G14" i="152"/>
  <c r="M14" i="152"/>
  <c r="G15" i="152"/>
  <c r="P7" i="152"/>
  <c r="G8" i="152"/>
  <c r="M8" i="152"/>
  <c r="P9" i="152"/>
  <c r="G10" i="152"/>
  <c r="M10" i="152"/>
  <c r="N15" i="151"/>
  <c r="K15" i="151"/>
  <c r="H15" i="151"/>
  <c r="E15" i="151"/>
  <c r="N14" i="151"/>
  <c r="K14" i="151"/>
  <c r="H14" i="151"/>
  <c r="E14" i="151"/>
  <c r="N13" i="151"/>
  <c r="K13" i="151"/>
  <c r="H13" i="151"/>
  <c r="E13" i="151"/>
  <c r="N12" i="151"/>
  <c r="K12" i="151"/>
  <c r="H12" i="151"/>
  <c r="E12" i="151"/>
  <c r="B12" i="151"/>
  <c r="N10" i="151"/>
  <c r="K10" i="151"/>
  <c r="H10" i="151"/>
  <c r="E10" i="151"/>
  <c r="B10" i="151"/>
  <c r="N9" i="151"/>
  <c r="K9" i="151"/>
  <c r="H9" i="151"/>
  <c r="E9" i="151"/>
  <c r="B9" i="151"/>
  <c r="N8" i="151"/>
  <c r="K8" i="151"/>
  <c r="H8" i="151"/>
  <c r="E8" i="151"/>
  <c r="B8" i="151"/>
  <c r="N7" i="151"/>
  <c r="K7" i="151"/>
  <c r="H7" i="151"/>
  <c r="E7" i="151"/>
  <c r="B7" i="151"/>
  <c r="N6" i="151"/>
  <c r="K6" i="151"/>
  <c r="H6" i="151"/>
  <c r="E6" i="151"/>
  <c r="B6" i="151"/>
  <c r="N15" i="150"/>
  <c r="K15" i="150"/>
  <c r="H15" i="150"/>
  <c r="E15" i="150"/>
  <c r="N14" i="150"/>
  <c r="K14" i="150"/>
  <c r="H14" i="150"/>
  <c r="E14" i="150"/>
  <c r="N13" i="150"/>
  <c r="K13" i="150"/>
  <c r="H13" i="150"/>
  <c r="E13" i="150"/>
  <c r="N12" i="150"/>
  <c r="K12" i="150"/>
  <c r="H12" i="150"/>
  <c r="E12" i="150"/>
  <c r="B12" i="150"/>
  <c r="N10" i="150"/>
  <c r="K10" i="150"/>
  <c r="H10" i="150"/>
  <c r="E10" i="150"/>
  <c r="B10" i="150"/>
  <c r="N9" i="150"/>
  <c r="K9" i="150"/>
  <c r="H9" i="150"/>
  <c r="E9" i="150"/>
  <c r="B9" i="150"/>
  <c r="N8" i="150"/>
  <c r="K8" i="150"/>
  <c r="H8" i="150"/>
  <c r="E8" i="150"/>
  <c r="B8" i="150"/>
  <c r="N7" i="150"/>
  <c r="K7" i="150"/>
  <c r="H7" i="150"/>
  <c r="E7" i="150"/>
  <c r="B7" i="150"/>
  <c r="N6" i="150"/>
  <c r="K6" i="150"/>
  <c r="H6" i="150"/>
  <c r="E6" i="150"/>
  <c r="B6" i="150"/>
  <c r="J7" i="151" l="1"/>
  <c r="D8" i="150"/>
  <c r="D8" i="151"/>
  <c r="C7" i="150"/>
  <c r="D7" i="151"/>
  <c r="P10" i="150"/>
  <c r="M14" i="150"/>
  <c r="P15" i="150"/>
  <c r="I7" i="150"/>
  <c r="L8" i="150"/>
  <c r="O9" i="150"/>
  <c r="P14" i="150"/>
  <c r="P9" i="151"/>
  <c r="D12" i="151"/>
  <c r="J13" i="151"/>
  <c r="P14" i="151"/>
  <c r="M7" i="150"/>
  <c r="P8" i="150"/>
  <c r="D10" i="150"/>
  <c r="L13" i="150"/>
  <c r="P8" i="151"/>
  <c r="D10" i="151"/>
  <c r="P12" i="150"/>
  <c r="O7" i="150"/>
  <c r="D9" i="150"/>
  <c r="J15" i="150"/>
  <c r="P7" i="151"/>
  <c r="D9" i="151"/>
  <c r="P13" i="151"/>
  <c r="L11" i="152"/>
  <c r="G11" i="152"/>
  <c r="D11" i="152"/>
  <c r="C11" i="152"/>
  <c r="P11" i="152"/>
  <c r="O11" i="152"/>
  <c r="J11" i="152"/>
  <c r="I11" i="152"/>
  <c r="G12" i="151"/>
  <c r="G15" i="151"/>
  <c r="G10" i="151"/>
  <c r="G9" i="151"/>
  <c r="G14" i="151"/>
  <c r="G8" i="151"/>
  <c r="E11" i="150"/>
  <c r="G11" i="150" s="1"/>
  <c r="G15" i="150"/>
  <c r="J9" i="150"/>
  <c r="M15" i="150"/>
  <c r="P7" i="150"/>
  <c r="C9" i="150"/>
  <c r="P9" i="150"/>
  <c r="D12" i="150"/>
  <c r="D7" i="150"/>
  <c r="P13" i="150"/>
  <c r="P12" i="151"/>
  <c r="P15" i="151"/>
  <c r="P10" i="151"/>
  <c r="M12" i="151"/>
  <c r="M10" i="151"/>
  <c r="M9" i="151"/>
  <c r="M14" i="151"/>
  <c r="M7" i="151"/>
  <c r="M13" i="151"/>
  <c r="M15" i="151"/>
  <c r="M8" i="151"/>
  <c r="J12" i="151"/>
  <c r="J15" i="151"/>
  <c r="J10" i="151"/>
  <c r="J9" i="151"/>
  <c r="J14" i="151"/>
  <c r="J8" i="151"/>
  <c r="G7" i="151"/>
  <c r="G13" i="151"/>
  <c r="M8" i="150"/>
  <c r="M9" i="150"/>
  <c r="L10" i="150"/>
  <c r="L12" i="150"/>
  <c r="M13" i="150"/>
  <c r="M12" i="150"/>
  <c r="L15" i="150"/>
  <c r="M10" i="150"/>
  <c r="L14" i="150"/>
  <c r="J7" i="150"/>
  <c r="J8" i="150"/>
  <c r="J14" i="150"/>
  <c r="I9" i="150"/>
  <c r="J13" i="150"/>
  <c r="J10" i="150"/>
  <c r="J12" i="150"/>
  <c r="F15" i="150"/>
  <c r="F14" i="150"/>
  <c r="G9" i="150"/>
  <c r="F12" i="150"/>
  <c r="F8" i="150"/>
  <c r="F13" i="150"/>
  <c r="F10" i="150"/>
  <c r="B11" i="151"/>
  <c r="H11" i="151"/>
  <c r="N11" i="151"/>
  <c r="C7" i="151"/>
  <c r="I7" i="151"/>
  <c r="O7" i="151"/>
  <c r="F8" i="151"/>
  <c r="L8" i="151"/>
  <c r="C9" i="151"/>
  <c r="I9" i="151"/>
  <c r="O9" i="151"/>
  <c r="F10" i="151"/>
  <c r="L10" i="151"/>
  <c r="F12" i="151"/>
  <c r="L12" i="151"/>
  <c r="F13" i="151"/>
  <c r="L13" i="151"/>
  <c r="F14" i="151"/>
  <c r="L14" i="151"/>
  <c r="F15" i="151"/>
  <c r="L15" i="151"/>
  <c r="K11" i="151"/>
  <c r="E11" i="151"/>
  <c r="F7" i="151"/>
  <c r="L7" i="151"/>
  <c r="C8" i="151"/>
  <c r="I8" i="151"/>
  <c r="O8" i="151"/>
  <c r="F9" i="151"/>
  <c r="L9" i="151"/>
  <c r="C10" i="151"/>
  <c r="I10" i="151"/>
  <c r="O10" i="151"/>
  <c r="C12" i="151"/>
  <c r="I12" i="151"/>
  <c r="O12" i="151"/>
  <c r="I13" i="151"/>
  <c r="O13" i="151"/>
  <c r="I14" i="151"/>
  <c r="O14" i="151"/>
  <c r="I15" i="151"/>
  <c r="O15" i="151"/>
  <c r="G10" i="150"/>
  <c r="G13" i="150"/>
  <c r="K11" i="150"/>
  <c r="F7" i="150"/>
  <c r="C8" i="150"/>
  <c r="I8" i="150"/>
  <c r="F9" i="150"/>
  <c r="L9" i="150"/>
  <c r="I10" i="150"/>
  <c r="O10" i="150"/>
  <c r="C12" i="150"/>
  <c r="I12" i="150"/>
  <c r="O12" i="150"/>
  <c r="O13" i="150"/>
  <c r="I14" i="150"/>
  <c r="O14" i="150"/>
  <c r="I15" i="150"/>
  <c r="O15" i="150"/>
  <c r="G7" i="150"/>
  <c r="B11" i="150"/>
  <c r="H11" i="150"/>
  <c r="N11" i="150"/>
  <c r="G12" i="150"/>
  <c r="G8" i="150"/>
  <c r="G14" i="150"/>
  <c r="L7" i="150"/>
  <c r="O8" i="150"/>
  <c r="C10" i="150"/>
  <c r="I13" i="150"/>
  <c r="N15" i="149"/>
  <c r="K15" i="149"/>
  <c r="H15" i="149"/>
  <c r="E15" i="149"/>
  <c r="N14" i="149"/>
  <c r="K14" i="149"/>
  <c r="H14" i="149"/>
  <c r="E14" i="149"/>
  <c r="N13" i="149"/>
  <c r="K13" i="149"/>
  <c r="H13" i="149"/>
  <c r="E13" i="149"/>
  <c r="N12" i="149"/>
  <c r="K12" i="149"/>
  <c r="H12" i="149"/>
  <c r="E12" i="149"/>
  <c r="B12" i="149"/>
  <c r="N10" i="149"/>
  <c r="K10" i="149"/>
  <c r="H10" i="149"/>
  <c r="E10" i="149"/>
  <c r="B10" i="149"/>
  <c r="N9" i="149"/>
  <c r="K9" i="149"/>
  <c r="H9" i="149"/>
  <c r="E9" i="149"/>
  <c r="B9" i="149"/>
  <c r="N8" i="149"/>
  <c r="K8" i="149"/>
  <c r="H8" i="149"/>
  <c r="E8" i="149"/>
  <c r="B8" i="149"/>
  <c r="N7" i="149"/>
  <c r="K7" i="149"/>
  <c r="H7" i="149"/>
  <c r="E7" i="149"/>
  <c r="B7" i="149"/>
  <c r="N6" i="149"/>
  <c r="K6" i="149"/>
  <c r="H6" i="149"/>
  <c r="E6" i="149"/>
  <c r="B6" i="149"/>
  <c r="F7" i="149" l="1"/>
  <c r="D7" i="149"/>
  <c r="G8" i="149"/>
  <c r="G12" i="149"/>
  <c r="G15" i="149"/>
  <c r="P7" i="149"/>
  <c r="J7" i="149"/>
  <c r="D9" i="149"/>
  <c r="G10" i="149"/>
  <c r="D8" i="149"/>
  <c r="G9" i="149"/>
  <c r="G14" i="149"/>
  <c r="F11" i="150"/>
  <c r="M11" i="151"/>
  <c r="L11" i="151"/>
  <c r="P11" i="151"/>
  <c r="O11" i="151"/>
  <c r="J11" i="151"/>
  <c r="I11" i="151"/>
  <c r="D11" i="151"/>
  <c r="C11" i="151"/>
  <c r="G11" i="151"/>
  <c r="F11" i="151"/>
  <c r="D11" i="150"/>
  <c r="C11" i="150"/>
  <c r="P11" i="150"/>
  <c r="O11" i="150"/>
  <c r="I11" i="150"/>
  <c r="J11" i="150"/>
  <c r="M11" i="150"/>
  <c r="L11" i="150"/>
  <c r="P13" i="149"/>
  <c r="M10" i="149"/>
  <c r="M12" i="149"/>
  <c r="M15" i="149"/>
  <c r="M9" i="149"/>
  <c r="P10" i="149"/>
  <c r="P12" i="149"/>
  <c r="P15" i="149"/>
  <c r="P9" i="149"/>
  <c r="E11" i="149"/>
  <c r="F11" i="149" s="1"/>
  <c r="P8" i="149"/>
  <c r="P14" i="149"/>
  <c r="M8" i="149"/>
  <c r="M14" i="149"/>
  <c r="M7" i="149"/>
  <c r="M13" i="149"/>
  <c r="J15" i="149"/>
  <c r="J8" i="149"/>
  <c r="J14" i="149"/>
  <c r="J13" i="149"/>
  <c r="J10" i="149"/>
  <c r="J12" i="149"/>
  <c r="J9" i="149"/>
  <c r="G13" i="149"/>
  <c r="D10" i="149"/>
  <c r="D12" i="149"/>
  <c r="H11" i="149"/>
  <c r="C7" i="149"/>
  <c r="I7" i="149"/>
  <c r="O7" i="149"/>
  <c r="F8" i="149"/>
  <c r="L8" i="149"/>
  <c r="C9" i="149"/>
  <c r="I9" i="149"/>
  <c r="O9" i="149"/>
  <c r="F10" i="149"/>
  <c r="L10" i="149"/>
  <c r="F12" i="149"/>
  <c r="L12" i="149"/>
  <c r="F13" i="149"/>
  <c r="L13" i="149"/>
  <c r="F14" i="149"/>
  <c r="L14" i="149"/>
  <c r="F15" i="149"/>
  <c r="L15" i="149"/>
  <c r="K11" i="149"/>
  <c r="L7" i="149"/>
  <c r="C8" i="149"/>
  <c r="I8" i="149"/>
  <c r="O8" i="149"/>
  <c r="F9" i="149"/>
  <c r="L9" i="149"/>
  <c r="C10" i="149"/>
  <c r="I10" i="149"/>
  <c r="O10" i="149"/>
  <c r="C12" i="149"/>
  <c r="I12" i="149"/>
  <c r="O12" i="149"/>
  <c r="I13" i="149"/>
  <c r="O13" i="149"/>
  <c r="I14" i="149"/>
  <c r="O14" i="149"/>
  <c r="I15" i="149"/>
  <c r="O15" i="149"/>
  <c r="G7" i="149"/>
  <c r="B11" i="149"/>
  <c r="N11" i="149"/>
  <c r="N15" i="148"/>
  <c r="K15" i="148"/>
  <c r="H15" i="148"/>
  <c r="E15" i="148"/>
  <c r="N14" i="148"/>
  <c r="K14" i="148"/>
  <c r="H14" i="148"/>
  <c r="E14" i="148"/>
  <c r="N13" i="148"/>
  <c r="K13" i="148"/>
  <c r="H13" i="148"/>
  <c r="E13" i="148"/>
  <c r="N12" i="148"/>
  <c r="K12" i="148"/>
  <c r="H12" i="148"/>
  <c r="E12" i="148"/>
  <c r="B12" i="148"/>
  <c r="N10" i="148"/>
  <c r="K10" i="148"/>
  <c r="H10" i="148"/>
  <c r="E10" i="148"/>
  <c r="B10" i="148"/>
  <c r="N9" i="148"/>
  <c r="K9" i="148"/>
  <c r="H9" i="148"/>
  <c r="E9" i="148"/>
  <c r="B9" i="148"/>
  <c r="N8" i="148"/>
  <c r="K8" i="148"/>
  <c r="H8" i="148"/>
  <c r="E8" i="148"/>
  <c r="B8" i="148"/>
  <c r="N7" i="148"/>
  <c r="K7" i="148"/>
  <c r="H7" i="148"/>
  <c r="E7" i="148"/>
  <c r="B7" i="148"/>
  <c r="N6" i="148"/>
  <c r="K6" i="148"/>
  <c r="H6" i="148"/>
  <c r="E6" i="148"/>
  <c r="B6" i="148"/>
  <c r="P10" i="148" l="1"/>
  <c r="P9" i="148"/>
  <c r="G11" i="149"/>
  <c r="J11" i="149"/>
  <c r="I11" i="149"/>
  <c r="D11" i="149"/>
  <c r="C11" i="149"/>
  <c r="M11" i="149"/>
  <c r="L11" i="149"/>
  <c r="P11" i="149"/>
  <c r="O11" i="149"/>
  <c r="L15" i="148"/>
  <c r="F13" i="148"/>
  <c r="F15" i="148"/>
  <c r="F12" i="148"/>
  <c r="G9" i="148"/>
  <c r="F10" i="148"/>
  <c r="F8" i="148"/>
  <c r="D12" i="148"/>
  <c r="D10" i="148"/>
  <c r="D9" i="148"/>
  <c r="C7" i="148"/>
  <c r="I7" i="148"/>
  <c r="J14" i="148"/>
  <c r="J7" i="148"/>
  <c r="J8" i="148"/>
  <c r="J13" i="148"/>
  <c r="L14" i="148"/>
  <c r="M15" i="148"/>
  <c r="M7" i="148"/>
  <c r="L8" i="148"/>
  <c r="I9" i="148"/>
  <c r="L13" i="148"/>
  <c r="M14" i="148"/>
  <c r="P15" i="148"/>
  <c r="O7" i="148"/>
  <c r="M8" i="148"/>
  <c r="J9" i="148"/>
  <c r="J10" i="148"/>
  <c r="J12" i="148"/>
  <c r="M13" i="148"/>
  <c r="P14" i="148"/>
  <c r="D7" i="148"/>
  <c r="P7" i="148"/>
  <c r="P8" i="148"/>
  <c r="M9" i="148"/>
  <c r="L10" i="148"/>
  <c r="L12" i="148"/>
  <c r="P13" i="148"/>
  <c r="G15" i="148"/>
  <c r="G7" i="148"/>
  <c r="D8" i="148"/>
  <c r="C9" i="148"/>
  <c r="O9" i="148"/>
  <c r="M10" i="148"/>
  <c r="P12" i="148"/>
  <c r="F14" i="148"/>
  <c r="J15" i="148"/>
  <c r="M12" i="148"/>
  <c r="G8" i="148"/>
  <c r="G10" i="148"/>
  <c r="G12" i="148"/>
  <c r="G13" i="148"/>
  <c r="G14" i="148"/>
  <c r="E11" i="148"/>
  <c r="K11" i="148"/>
  <c r="F7" i="148"/>
  <c r="L7" i="148"/>
  <c r="C8" i="148"/>
  <c r="I8" i="148"/>
  <c r="O8" i="148"/>
  <c r="F9" i="148"/>
  <c r="L9" i="148"/>
  <c r="C10" i="148"/>
  <c r="I10" i="148"/>
  <c r="O10" i="148"/>
  <c r="C12" i="148"/>
  <c r="I12" i="148"/>
  <c r="O12" i="148"/>
  <c r="I13" i="148"/>
  <c r="O13" i="148"/>
  <c r="I14" i="148"/>
  <c r="O14" i="148"/>
  <c r="I15" i="148"/>
  <c r="O15" i="148"/>
  <c r="B11" i="148"/>
  <c r="H11" i="148"/>
  <c r="N11" i="148"/>
  <c r="N15" i="147"/>
  <c r="K15" i="147"/>
  <c r="H15" i="147"/>
  <c r="E15" i="147"/>
  <c r="N14" i="147"/>
  <c r="K14" i="147"/>
  <c r="H14" i="147"/>
  <c r="E14" i="147"/>
  <c r="N13" i="147"/>
  <c r="K13" i="147"/>
  <c r="H13" i="147"/>
  <c r="E13" i="147"/>
  <c r="N12" i="147"/>
  <c r="K12" i="147"/>
  <c r="H12" i="147"/>
  <c r="E12" i="147"/>
  <c r="B12" i="147"/>
  <c r="N10" i="147"/>
  <c r="K10" i="147"/>
  <c r="H10" i="147"/>
  <c r="E10" i="147"/>
  <c r="B10" i="147"/>
  <c r="N9" i="147"/>
  <c r="K9" i="147"/>
  <c r="H9" i="147"/>
  <c r="E9" i="147"/>
  <c r="B9" i="147"/>
  <c r="N8" i="147"/>
  <c r="K8" i="147"/>
  <c r="H8" i="147"/>
  <c r="E8" i="147"/>
  <c r="B8" i="147"/>
  <c r="N7" i="147"/>
  <c r="K7" i="147"/>
  <c r="H7" i="147"/>
  <c r="E7" i="147"/>
  <c r="B7" i="147"/>
  <c r="N6" i="147"/>
  <c r="K6" i="147"/>
  <c r="H6" i="147"/>
  <c r="E6" i="147"/>
  <c r="B6" i="147"/>
  <c r="C10" i="147" s="1"/>
  <c r="M12" i="147" l="1"/>
  <c r="M15" i="147"/>
  <c r="G9" i="147"/>
  <c r="G14" i="147"/>
  <c r="E11" i="147"/>
  <c r="M9" i="147"/>
  <c r="G13" i="147"/>
  <c r="K11" i="147"/>
  <c r="M11" i="147" s="1"/>
  <c r="M13" i="147"/>
  <c r="I10" i="147"/>
  <c r="I11" i="148"/>
  <c r="J11" i="148"/>
  <c r="C11" i="148"/>
  <c r="D11" i="148"/>
  <c r="M11" i="148"/>
  <c r="L11" i="148"/>
  <c r="G11" i="148"/>
  <c r="F11" i="148"/>
  <c r="O11" i="148"/>
  <c r="P11" i="148"/>
  <c r="M14" i="147"/>
  <c r="G12" i="147"/>
  <c r="G15" i="147"/>
  <c r="O8" i="147"/>
  <c r="D8" i="147"/>
  <c r="J8" i="147"/>
  <c r="P8" i="147"/>
  <c r="D10" i="147"/>
  <c r="J10" i="147"/>
  <c r="P10" i="147"/>
  <c r="F15" i="147"/>
  <c r="L15" i="147"/>
  <c r="C7" i="147"/>
  <c r="I7" i="147"/>
  <c r="O7" i="147"/>
  <c r="F8" i="147"/>
  <c r="L8" i="147"/>
  <c r="C9" i="147"/>
  <c r="I9" i="147"/>
  <c r="O9" i="147"/>
  <c r="F10" i="147"/>
  <c r="L10" i="147"/>
  <c r="D12" i="147"/>
  <c r="J12" i="147"/>
  <c r="P12" i="147"/>
  <c r="J13" i="147"/>
  <c r="P13" i="147"/>
  <c r="J14" i="147"/>
  <c r="P14" i="147"/>
  <c r="J15" i="147"/>
  <c r="P15" i="147"/>
  <c r="G11" i="147"/>
  <c r="F11" i="147"/>
  <c r="D7" i="147"/>
  <c r="F7" i="147"/>
  <c r="J7" i="147"/>
  <c r="L7" i="147"/>
  <c r="P7" i="147"/>
  <c r="C8" i="147"/>
  <c r="G8" i="147"/>
  <c r="I8" i="147"/>
  <c r="M8" i="147"/>
  <c r="D9" i="147"/>
  <c r="F9" i="147"/>
  <c r="J9" i="147"/>
  <c r="L9" i="147"/>
  <c r="P9" i="147"/>
  <c r="G10" i="147"/>
  <c r="M10" i="147"/>
  <c r="O10" i="147"/>
  <c r="B11" i="147"/>
  <c r="H11" i="147"/>
  <c r="N11" i="147"/>
  <c r="C12" i="147"/>
  <c r="I12" i="147"/>
  <c r="O12" i="147"/>
  <c r="I13" i="147"/>
  <c r="O13" i="147"/>
  <c r="I14" i="147"/>
  <c r="O14" i="147"/>
  <c r="I15" i="147"/>
  <c r="O15" i="147"/>
  <c r="G7" i="147"/>
  <c r="M7" i="147"/>
  <c r="F12" i="147"/>
  <c r="L12" i="147"/>
  <c r="F13" i="147"/>
  <c r="L13" i="147"/>
  <c r="F14" i="147"/>
  <c r="L14" i="147"/>
  <c r="N15" i="146"/>
  <c r="K15" i="146"/>
  <c r="H15" i="146"/>
  <c r="E15" i="146"/>
  <c r="N14" i="146"/>
  <c r="K14" i="146"/>
  <c r="H14" i="146"/>
  <c r="E14" i="146"/>
  <c r="N13" i="146"/>
  <c r="K13" i="146"/>
  <c r="H13" i="146"/>
  <c r="E13" i="146"/>
  <c r="N12" i="146"/>
  <c r="K12" i="146"/>
  <c r="H12" i="146"/>
  <c r="E12" i="146"/>
  <c r="B12" i="146"/>
  <c r="N10" i="146"/>
  <c r="K10" i="146"/>
  <c r="H10" i="146"/>
  <c r="E10" i="146"/>
  <c r="B10" i="146"/>
  <c r="N9" i="146"/>
  <c r="K9" i="146"/>
  <c r="H9" i="146"/>
  <c r="E9" i="146"/>
  <c r="B9" i="146"/>
  <c r="N8" i="146"/>
  <c r="K8" i="146"/>
  <c r="H8" i="146"/>
  <c r="E8" i="146"/>
  <c r="B8" i="146"/>
  <c r="N7" i="146"/>
  <c r="K7" i="146"/>
  <c r="H7" i="146"/>
  <c r="E7" i="146"/>
  <c r="B7" i="146"/>
  <c r="N6" i="146"/>
  <c r="K6" i="146"/>
  <c r="H6" i="146"/>
  <c r="E6" i="146"/>
  <c r="F12" i="146" s="1"/>
  <c r="B6" i="146"/>
  <c r="I13" i="146" l="1"/>
  <c r="L11" i="147"/>
  <c r="I8" i="146"/>
  <c r="I10" i="146"/>
  <c r="J9" i="146"/>
  <c r="I14" i="146"/>
  <c r="B11" i="146"/>
  <c r="D11" i="146" s="1"/>
  <c r="C12" i="146"/>
  <c r="H11" i="146"/>
  <c r="I11" i="146" s="1"/>
  <c r="P9" i="146"/>
  <c r="N11" i="146"/>
  <c r="P11" i="146" s="1"/>
  <c r="D9" i="146"/>
  <c r="I15" i="146"/>
  <c r="O11" i="147"/>
  <c r="P11" i="147"/>
  <c r="C11" i="147"/>
  <c r="D11" i="147"/>
  <c r="I11" i="147"/>
  <c r="J11" i="147"/>
  <c r="L15" i="146"/>
  <c r="G8" i="146"/>
  <c r="L8" i="146"/>
  <c r="G10" i="146"/>
  <c r="L10" i="146"/>
  <c r="M12" i="146"/>
  <c r="G13" i="146"/>
  <c r="L13" i="146"/>
  <c r="G14" i="146"/>
  <c r="L14" i="146"/>
  <c r="G15" i="146"/>
  <c r="C9" i="146"/>
  <c r="I9" i="146"/>
  <c r="O9" i="146"/>
  <c r="F7" i="146"/>
  <c r="L7" i="146"/>
  <c r="C8" i="146"/>
  <c r="F8" i="146"/>
  <c r="M8" i="146"/>
  <c r="O8" i="146"/>
  <c r="F9" i="146"/>
  <c r="L9" i="146"/>
  <c r="C10" i="146"/>
  <c r="F10" i="146"/>
  <c r="M10" i="146"/>
  <c r="O10" i="146"/>
  <c r="G12" i="146"/>
  <c r="I12" i="146"/>
  <c r="O12" i="146"/>
  <c r="F13" i="146"/>
  <c r="M13" i="146"/>
  <c r="O13" i="146"/>
  <c r="F14" i="146"/>
  <c r="M14" i="146"/>
  <c r="O14" i="146"/>
  <c r="F15" i="146"/>
  <c r="M15" i="146"/>
  <c r="O15" i="146"/>
  <c r="L12" i="146"/>
  <c r="J11" i="146"/>
  <c r="C7" i="146"/>
  <c r="G7" i="146"/>
  <c r="I7" i="146"/>
  <c r="M7" i="146"/>
  <c r="O7" i="146"/>
  <c r="D8" i="146"/>
  <c r="J8" i="146"/>
  <c r="P8" i="146"/>
  <c r="G9" i="146"/>
  <c r="M9" i="146"/>
  <c r="D10" i="146"/>
  <c r="J10" i="146"/>
  <c r="P10" i="146"/>
  <c r="E11" i="146"/>
  <c r="K11" i="146"/>
  <c r="D12" i="146"/>
  <c r="J12" i="146"/>
  <c r="P12" i="146"/>
  <c r="J13" i="146"/>
  <c r="P13" i="146"/>
  <c r="J14" i="146"/>
  <c r="P14" i="146"/>
  <c r="J15" i="146"/>
  <c r="P15" i="146"/>
  <c r="D7" i="146"/>
  <c r="J7" i="146"/>
  <c r="P7" i="146"/>
  <c r="C11" i="146" l="1"/>
  <c r="O11" i="146"/>
  <c r="F11" i="146"/>
  <c r="G11" i="146"/>
  <c r="L11" i="146"/>
  <c r="M11" i="146"/>
  <c r="N15" i="145" l="1"/>
  <c r="K15" i="145"/>
  <c r="H15" i="145"/>
  <c r="E15" i="145"/>
  <c r="N14" i="145"/>
  <c r="K14" i="145"/>
  <c r="H14" i="145"/>
  <c r="E14" i="145"/>
  <c r="N13" i="145"/>
  <c r="K13" i="145"/>
  <c r="H13" i="145"/>
  <c r="E13" i="145"/>
  <c r="N12" i="145"/>
  <c r="K12" i="145"/>
  <c r="H12" i="145"/>
  <c r="E12" i="145"/>
  <c r="B12" i="145"/>
  <c r="N10" i="145"/>
  <c r="K10" i="145"/>
  <c r="H10" i="145"/>
  <c r="E10" i="145"/>
  <c r="B10" i="145"/>
  <c r="N9" i="145"/>
  <c r="K9" i="145"/>
  <c r="H9" i="145"/>
  <c r="E9" i="145"/>
  <c r="B9" i="145"/>
  <c r="N8" i="145"/>
  <c r="K8" i="145"/>
  <c r="H8" i="145"/>
  <c r="E8" i="145"/>
  <c r="B8" i="145"/>
  <c r="N7" i="145"/>
  <c r="K7" i="145"/>
  <c r="H7" i="145"/>
  <c r="E7" i="145"/>
  <c r="B7" i="145"/>
  <c r="N6" i="145"/>
  <c r="K6" i="145"/>
  <c r="L15" i="145" s="1"/>
  <c r="H6" i="145"/>
  <c r="E6" i="145"/>
  <c r="F15" i="145" s="1"/>
  <c r="B6" i="145"/>
  <c r="C10" i="145" s="1"/>
  <c r="E11" i="145" l="1"/>
  <c r="F11" i="145" s="1"/>
  <c r="I10" i="145"/>
  <c r="K11" i="145"/>
  <c r="M11" i="145" s="1"/>
  <c r="O8" i="145"/>
  <c r="D8" i="145"/>
  <c r="J8" i="145"/>
  <c r="P8" i="145"/>
  <c r="G9" i="145"/>
  <c r="M9" i="145"/>
  <c r="D10" i="145"/>
  <c r="J10" i="145"/>
  <c r="P10" i="145"/>
  <c r="F12" i="145"/>
  <c r="M12" i="145"/>
  <c r="F13" i="145"/>
  <c r="M13" i="145"/>
  <c r="G14" i="145"/>
  <c r="M14" i="145"/>
  <c r="G15" i="145"/>
  <c r="M15" i="145"/>
  <c r="C7" i="145"/>
  <c r="I7" i="145"/>
  <c r="O7" i="145"/>
  <c r="F8" i="145"/>
  <c r="L8" i="145"/>
  <c r="C9" i="145"/>
  <c r="I9" i="145"/>
  <c r="O9" i="145"/>
  <c r="F10" i="145"/>
  <c r="L10" i="145"/>
  <c r="D12" i="145"/>
  <c r="J12" i="145"/>
  <c r="P12" i="145"/>
  <c r="J13" i="145"/>
  <c r="P13" i="145"/>
  <c r="J14" i="145"/>
  <c r="P14" i="145"/>
  <c r="J15" i="145"/>
  <c r="P15" i="145"/>
  <c r="L11" i="145"/>
  <c r="G11" i="145"/>
  <c r="D7" i="145"/>
  <c r="F7" i="145"/>
  <c r="J7" i="145"/>
  <c r="L7" i="145"/>
  <c r="P7" i="145"/>
  <c r="C8" i="145"/>
  <c r="G8" i="145"/>
  <c r="I8" i="145"/>
  <c r="M8" i="145"/>
  <c r="D9" i="145"/>
  <c r="F9" i="145"/>
  <c r="J9" i="145"/>
  <c r="L9" i="145"/>
  <c r="P9" i="145"/>
  <c r="G10" i="145"/>
  <c r="M10" i="145"/>
  <c r="O10" i="145"/>
  <c r="B11" i="145"/>
  <c r="H11" i="145"/>
  <c r="N11" i="145"/>
  <c r="C12" i="145"/>
  <c r="G12" i="145"/>
  <c r="I12" i="145"/>
  <c r="O12" i="145"/>
  <c r="G13" i="145"/>
  <c r="I13" i="145"/>
  <c r="O13" i="145"/>
  <c r="I14" i="145"/>
  <c r="O14" i="145"/>
  <c r="I15" i="145"/>
  <c r="O15" i="145"/>
  <c r="G7" i="145"/>
  <c r="M7" i="145"/>
  <c r="L12" i="145"/>
  <c r="L13" i="145"/>
  <c r="F14" i="145"/>
  <c r="L14" i="145"/>
  <c r="N15" i="144"/>
  <c r="K15" i="144"/>
  <c r="H15" i="144"/>
  <c r="E15" i="144"/>
  <c r="N14" i="144"/>
  <c r="K14" i="144"/>
  <c r="H14" i="144"/>
  <c r="E14" i="144"/>
  <c r="N13" i="144"/>
  <c r="K13" i="144"/>
  <c r="H13" i="144"/>
  <c r="E13" i="144"/>
  <c r="N12" i="144"/>
  <c r="K12" i="144"/>
  <c r="H12" i="144"/>
  <c r="E12" i="144"/>
  <c r="B12" i="144"/>
  <c r="N10" i="144"/>
  <c r="K10" i="144"/>
  <c r="H10" i="144"/>
  <c r="E10" i="144"/>
  <c r="B10" i="144"/>
  <c r="N9" i="144"/>
  <c r="K9" i="144"/>
  <c r="H9" i="144"/>
  <c r="E9" i="144"/>
  <c r="B9" i="144"/>
  <c r="N8" i="144"/>
  <c r="K8" i="144"/>
  <c r="H8" i="144"/>
  <c r="E8" i="144"/>
  <c r="B8" i="144"/>
  <c r="N7" i="144"/>
  <c r="K7" i="144"/>
  <c r="H7" i="144"/>
  <c r="E7" i="144"/>
  <c r="B7" i="144"/>
  <c r="N6" i="144"/>
  <c r="K6" i="144"/>
  <c r="H6" i="144"/>
  <c r="I9" i="144" s="1"/>
  <c r="E6" i="144"/>
  <c r="B6" i="144"/>
  <c r="L14" i="144" l="1"/>
  <c r="L13" i="144"/>
  <c r="H11" i="144"/>
  <c r="N11" i="144"/>
  <c r="P11" i="144" s="1"/>
  <c r="F10" i="144"/>
  <c r="L15" i="144"/>
  <c r="O9" i="144"/>
  <c r="B11" i="144"/>
  <c r="D11" i="144" s="1"/>
  <c r="F8" i="144"/>
  <c r="O11" i="145"/>
  <c r="P11" i="145"/>
  <c r="C11" i="145"/>
  <c r="D11" i="145"/>
  <c r="I11" i="145"/>
  <c r="J11" i="145"/>
  <c r="F15" i="144"/>
  <c r="C9" i="144"/>
  <c r="F7" i="144"/>
  <c r="L7" i="144"/>
  <c r="C8" i="144"/>
  <c r="M8" i="144"/>
  <c r="O8" i="144"/>
  <c r="F9" i="144"/>
  <c r="L9" i="144"/>
  <c r="C10" i="144"/>
  <c r="M10" i="144"/>
  <c r="O10" i="144"/>
  <c r="G12" i="144"/>
  <c r="M12" i="144"/>
  <c r="G13" i="144"/>
  <c r="I13" i="144"/>
  <c r="G14" i="144"/>
  <c r="I14" i="144"/>
  <c r="G15" i="144"/>
  <c r="I15" i="144"/>
  <c r="G8" i="144"/>
  <c r="I8" i="144"/>
  <c r="L8" i="144"/>
  <c r="D9" i="144"/>
  <c r="J9" i="144"/>
  <c r="P9" i="144"/>
  <c r="G10" i="144"/>
  <c r="I10" i="144"/>
  <c r="L10" i="144"/>
  <c r="C12" i="144"/>
  <c r="I12" i="144"/>
  <c r="O12" i="144"/>
  <c r="F13" i="144"/>
  <c r="M13" i="144"/>
  <c r="O13" i="144"/>
  <c r="F14" i="144"/>
  <c r="M14" i="144"/>
  <c r="O14" i="144"/>
  <c r="M15" i="144"/>
  <c r="P15" i="144"/>
  <c r="L12" i="144"/>
  <c r="F12" i="144"/>
  <c r="J11" i="144"/>
  <c r="I11" i="144"/>
  <c r="O11" i="144"/>
  <c r="C7" i="144"/>
  <c r="G7" i="144"/>
  <c r="I7" i="144"/>
  <c r="M7" i="144"/>
  <c r="O7" i="144"/>
  <c r="D8" i="144"/>
  <c r="J8" i="144"/>
  <c r="P8" i="144"/>
  <c r="G9" i="144"/>
  <c r="M9" i="144"/>
  <c r="D10" i="144"/>
  <c r="J10" i="144"/>
  <c r="P10" i="144"/>
  <c r="E11" i="144"/>
  <c r="K11" i="144"/>
  <c r="D12" i="144"/>
  <c r="J12" i="144"/>
  <c r="P12" i="144"/>
  <c r="J13" i="144"/>
  <c r="P13" i="144"/>
  <c r="J14" i="144"/>
  <c r="P14" i="144"/>
  <c r="J15" i="144"/>
  <c r="D7" i="144"/>
  <c r="J7" i="144"/>
  <c r="P7" i="144"/>
  <c r="O15" i="144"/>
  <c r="N15" i="143"/>
  <c r="K15" i="143"/>
  <c r="H15" i="143"/>
  <c r="E15" i="143"/>
  <c r="N14" i="143"/>
  <c r="K14" i="143"/>
  <c r="H14" i="143"/>
  <c r="E14" i="143"/>
  <c r="N13" i="143"/>
  <c r="K13" i="143"/>
  <c r="H13" i="143"/>
  <c r="E13" i="143"/>
  <c r="N12" i="143"/>
  <c r="K12" i="143"/>
  <c r="H12" i="143"/>
  <c r="E12" i="143"/>
  <c r="B12" i="143"/>
  <c r="N10" i="143"/>
  <c r="K10" i="143"/>
  <c r="H10" i="143"/>
  <c r="E10" i="143"/>
  <c r="B10" i="143"/>
  <c r="N9" i="143"/>
  <c r="K9" i="143"/>
  <c r="H9" i="143"/>
  <c r="E9" i="143"/>
  <c r="B9" i="143"/>
  <c r="N8" i="143"/>
  <c r="K8" i="143"/>
  <c r="H8" i="143"/>
  <c r="E8" i="143"/>
  <c r="B8" i="143"/>
  <c r="N7" i="143"/>
  <c r="K7" i="143"/>
  <c r="H7" i="143"/>
  <c r="E7" i="143"/>
  <c r="B7" i="143"/>
  <c r="N6" i="143"/>
  <c r="K6" i="143"/>
  <c r="H6" i="143"/>
  <c r="E6" i="143"/>
  <c r="B6" i="143"/>
  <c r="N15" i="142"/>
  <c r="K15" i="142"/>
  <c r="H15" i="142"/>
  <c r="E15" i="142"/>
  <c r="N14" i="142"/>
  <c r="K14" i="142"/>
  <c r="H14" i="142"/>
  <c r="E14" i="142"/>
  <c r="N13" i="142"/>
  <c r="K13" i="142"/>
  <c r="H13" i="142"/>
  <c r="E13" i="142"/>
  <c r="N12" i="142"/>
  <c r="K12" i="142"/>
  <c r="H12" i="142"/>
  <c r="E12" i="142"/>
  <c r="B12" i="142"/>
  <c r="N10" i="142"/>
  <c r="K10" i="142"/>
  <c r="H10" i="142"/>
  <c r="E10" i="142"/>
  <c r="B10" i="142"/>
  <c r="N9" i="142"/>
  <c r="K9" i="142"/>
  <c r="H9" i="142"/>
  <c r="E9" i="142"/>
  <c r="B9" i="142"/>
  <c r="N8" i="142"/>
  <c r="K8" i="142"/>
  <c r="H8" i="142"/>
  <c r="E8" i="142"/>
  <c r="B8" i="142"/>
  <c r="N7" i="142"/>
  <c r="K7" i="142"/>
  <c r="H7" i="142"/>
  <c r="E7" i="142"/>
  <c r="B7" i="142"/>
  <c r="N6" i="142"/>
  <c r="O9" i="142" s="1"/>
  <c r="K6" i="142"/>
  <c r="H6" i="142"/>
  <c r="E6" i="142"/>
  <c r="B6" i="142"/>
  <c r="O8" i="143" l="1"/>
  <c r="F15" i="142"/>
  <c r="F15" i="143"/>
  <c r="L15" i="142"/>
  <c r="L14" i="142"/>
  <c r="L12" i="142"/>
  <c r="C9" i="142"/>
  <c r="H11" i="142"/>
  <c r="J11" i="142" s="1"/>
  <c r="C11" i="144"/>
  <c r="I9" i="142"/>
  <c r="L13" i="142"/>
  <c r="I10" i="143"/>
  <c r="K11" i="143"/>
  <c r="M11" i="143" s="1"/>
  <c r="E11" i="143"/>
  <c r="N11" i="142"/>
  <c r="O11" i="142" s="1"/>
  <c r="L15" i="143"/>
  <c r="F11" i="144"/>
  <c r="G11" i="144"/>
  <c r="L11" i="144"/>
  <c r="M11" i="144"/>
  <c r="D8" i="143"/>
  <c r="J8" i="143"/>
  <c r="P8" i="143"/>
  <c r="G9" i="143"/>
  <c r="M9" i="143"/>
  <c r="D10" i="143"/>
  <c r="J10" i="143"/>
  <c r="P10" i="143"/>
  <c r="G12" i="143"/>
  <c r="M12" i="143"/>
  <c r="G13" i="143"/>
  <c r="M13" i="143"/>
  <c r="G14" i="143"/>
  <c r="M14" i="143"/>
  <c r="G15" i="143"/>
  <c r="M15" i="143"/>
  <c r="C7" i="143"/>
  <c r="I7" i="143"/>
  <c r="O7" i="143"/>
  <c r="F8" i="143"/>
  <c r="L8" i="143"/>
  <c r="C9" i="143"/>
  <c r="I9" i="143"/>
  <c r="O9" i="143"/>
  <c r="F10" i="143"/>
  <c r="L10" i="143"/>
  <c r="D12" i="143"/>
  <c r="J12" i="143"/>
  <c r="P12" i="143"/>
  <c r="J13" i="143"/>
  <c r="P13" i="143"/>
  <c r="J14" i="143"/>
  <c r="P14" i="143"/>
  <c r="J15" i="143"/>
  <c r="P15" i="143"/>
  <c r="G11" i="143"/>
  <c r="F11" i="143"/>
  <c r="D7" i="143"/>
  <c r="F7" i="143"/>
  <c r="J7" i="143"/>
  <c r="L7" i="143"/>
  <c r="P7" i="143"/>
  <c r="C8" i="143"/>
  <c r="G8" i="143"/>
  <c r="I8" i="143"/>
  <c r="M8" i="143"/>
  <c r="D9" i="143"/>
  <c r="F9" i="143"/>
  <c r="J9" i="143"/>
  <c r="L9" i="143"/>
  <c r="P9" i="143"/>
  <c r="C10" i="143"/>
  <c r="G10" i="143"/>
  <c r="M10" i="143"/>
  <c r="O10" i="143"/>
  <c r="B11" i="143"/>
  <c r="H11" i="143"/>
  <c r="N11" i="143"/>
  <c r="C12" i="143"/>
  <c r="I12" i="143"/>
  <c r="O12" i="143"/>
  <c r="I13" i="143"/>
  <c r="O13" i="143"/>
  <c r="I14" i="143"/>
  <c r="O14" i="143"/>
  <c r="I15" i="143"/>
  <c r="O15" i="143"/>
  <c r="G7" i="143"/>
  <c r="M7" i="143"/>
  <c r="F12" i="143"/>
  <c r="L12" i="143"/>
  <c r="F13" i="143"/>
  <c r="L13" i="143"/>
  <c r="F14" i="143"/>
  <c r="L14" i="143"/>
  <c r="B11" i="142"/>
  <c r="C11" i="142" s="1"/>
  <c r="L8" i="142"/>
  <c r="L10" i="142"/>
  <c r="G8" i="142"/>
  <c r="I8" i="142"/>
  <c r="D9" i="142"/>
  <c r="J9" i="142"/>
  <c r="P9" i="142"/>
  <c r="G10" i="142"/>
  <c r="I10" i="142"/>
  <c r="C12" i="142"/>
  <c r="I12" i="142"/>
  <c r="G13" i="142"/>
  <c r="I13" i="142"/>
  <c r="G14" i="142"/>
  <c r="I14" i="142"/>
  <c r="G15" i="142"/>
  <c r="I15" i="142"/>
  <c r="F7" i="142"/>
  <c r="L7" i="142"/>
  <c r="C8" i="142"/>
  <c r="F8" i="142"/>
  <c r="M8" i="142"/>
  <c r="O8" i="142"/>
  <c r="F9" i="142"/>
  <c r="L9" i="142"/>
  <c r="C10" i="142"/>
  <c r="F10" i="142"/>
  <c r="M10" i="142"/>
  <c r="O10" i="142"/>
  <c r="G12" i="142"/>
  <c r="M12" i="142"/>
  <c r="O12" i="142"/>
  <c r="F13" i="142"/>
  <c r="M13" i="142"/>
  <c r="O13" i="142"/>
  <c r="F14" i="142"/>
  <c r="M14" i="142"/>
  <c r="O14" i="142"/>
  <c r="M15" i="142"/>
  <c r="P15" i="142"/>
  <c r="F12" i="142"/>
  <c r="D11" i="142"/>
  <c r="C7" i="142"/>
  <c r="G7" i="142"/>
  <c r="I7" i="142"/>
  <c r="M7" i="142"/>
  <c r="O7" i="142"/>
  <c r="D8" i="142"/>
  <c r="J8" i="142"/>
  <c r="P8" i="142"/>
  <c r="G9" i="142"/>
  <c r="M9" i="142"/>
  <c r="D10" i="142"/>
  <c r="J10" i="142"/>
  <c r="P10" i="142"/>
  <c r="E11" i="142"/>
  <c r="K11" i="142"/>
  <c r="D12" i="142"/>
  <c r="J12" i="142"/>
  <c r="P12" i="142"/>
  <c r="J13" i="142"/>
  <c r="P13" i="142"/>
  <c r="J14" i="142"/>
  <c r="P14" i="142"/>
  <c r="J15" i="142"/>
  <c r="D7" i="142"/>
  <c r="J7" i="142"/>
  <c r="P7" i="142"/>
  <c r="O15" i="142"/>
  <c r="N15" i="141"/>
  <c r="K15" i="141"/>
  <c r="H15" i="141"/>
  <c r="E15" i="141"/>
  <c r="N14" i="141"/>
  <c r="K14" i="141"/>
  <c r="H14" i="141"/>
  <c r="E14" i="141"/>
  <c r="N13" i="141"/>
  <c r="K13" i="141"/>
  <c r="H13" i="141"/>
  <c r="E13" i="141"/>
  <c r="N12" i="141"/>
  <c r="K12" i="141"/>
  <c r="H12" i="141"/>
  <c r="E12" i="141"/>
  <c r="B12" i="141"/>
  <c r="N10" i="141"/>
  <c r="K10" i="141"/>
  <c r="H10" i="141"/>
  <c r="E10" i="141"/>
  <c r="B10" i="141"/>
  <c r="N9" i="141"/>
  <c r="K9" i="141"/>
  <c r="H9" i="141"/>
  <c r="E9" i="141"/>
  <c r="B9" i="141"/>
  <c r="N8" i="141"/>
  <c r="K8" i="141"/>
  <c r="H8" i="141"/>
  <c r="E8" i="141"/>
  <c r="B8" i="141"/>
  <c r="N7" i="141"/>
  <c r="K7" i="141"/>
  <c r="H7" i="141"/>
  <c r="E7" i="141"/>
  <c r="B7" i="141"/>
  <c r="N6" i="141"/>
  <c r="K6" i="141"/>
  <c r="H6" i="141"/>
  <c r="E6" i="141"/>
  <c r="B6" i="141"/>
  <c r="I15" i="141" l="1"/>
  <c r="P11" i="142"/>
  <c r="I11" i="142"/>
  <c r="K11" i="141"/>
  <c r="M11" i="141" s="1"/>
  <c r="O15" i="141"/>
  <c r="L11" i="143"/>
  <c r="E11" i="141"/>
  <c r="G11" i="141" s="1"/>
  <c r="I11" i="143"/>
  <c r="J11" i="143"/>
  <c r="O11" i="143"/>
  <c r="P11" i="143"/>
  <c r="C11" i="143"/>
  <c r="D11" i="143"/>
  <c r="F11" i="142"/>
  <c r="G11" i="142"/>
  <c r="L11" i="142"/>
  <c r="M11" i="142"/>
  <c r="C12" i="141"/>
  <c r="L7" i="141"/>
  <c r="D8" i="141"/>
  <c r="J8" i="141"/>
  <c r="P8" i="141"/>
  <c r="G9" i="141"/>
  <c r="M9" i="141"/>
  <c r="D10" i="141"/>
  <c r="J10" i="141"/>
  <c r="P10" i="141"/>
  <c r="F12" i="141"/>
  <c r="L12" i="141"/>
  <c r="F13" i="141"/>
  <c r="L13" i="141"/>
  <c r="F14" i="141"/>
  <c r="L14" i="141"/>
  <c r="F15" i="141"/>
  <c r="L15" i="141"/>
  <c r="F7" i="141"/>
  <c r="C7" i="141"/>
  <c r="I7" i="141"/>
  <c r="O7" i="141"/>
  <c r="F8" i="141"/>
  <c r="L8" i="141"/>
  <c r="C9" i="141"/>
  <c r="I9" i="141"/>
  <c r="O9" i="141"/>
  <c r="F10" i="141"/>
  <c r="L10" i="141"/>
  <c r="D12" i="141"/>
  <c r="J12" i="141"/>
  <c r="P12" i="141"/>
  <c r="J13" i="141"/>
  <c r="P13" i="141"/>
  <c r="J14" i="141"/>
  <c r="P14" i="141"/>
  <c r="J15" i="141"/>
  <c r="P15" i="141"/>
  <c r="J7" i="141"/>
  <c r="P7" i="141"/>
  <c r="C8" i="141"/>
  <c r="G8" i="141"/>
  <c r="I8" i="141"/>
  <c r="M8" i="141"/>
  <c r="O8" i="141"/>
  <c r="D9" i="141"/>
  <c r="F9" i="141"/>
  <c r="J9" i="141"/>
  <c r="L9" i="141"/>
  <c r="P9" i="141"/>
  <c r="C10" i="141"/>
  <c r="G10" i="141"/>
  <c r="I10" i="141"/>
  <c r="M10" i="141"/>
  <c r="O10" i="141"/>
  <c r="B11" i="141"/>
  <c r="H11" i="141"/>
  <c r="N11" i="141"/>
  <c r="G12" i="141"/>
  <c r="I12" i="141"/>
  <c r="M12" i="141"/>
  <c r="O12" i="141"/>
  <c r="G13" i="141"/>
  <c r="I13" i="141"/>
  <c r="M13" i="141"/>
  <c r="O13" i="141"/>
  <c r="G14" i="141"/>
  <c r="I14" i="141"/>
  <c r="M14" i="141"/>
  <c r="O14" i="141"/>
  <c r="G15" i="141"/>
  <c r="M15" i="141"/>
  <c r="D7" i="141"/>
  <c r="G7" i="141"/>
  <c r="M7" i="141"/>
  <c r="N15" i="140"/>
  <c r="K15" i="140"/>
  <c r="H15" i="140"/>
  <c r="E15" i="140"/>
  <c r="N14" i="140"/>
  <c r="K14" i="140"/>
  <c r="H14" i="140"/>
  <c r="E14" i="140"/>
  <c r="N13" i="140"/>
  <c r="K13" i="140"/>
  <c r="H13" i="140"/>
  <c r="E13" i="140"/>
  <c r="N12" i="140"/>
  <c r="K12" i="140"/>
  <c r="H12" i="140"/>
  <c r="E12" i="140"/>
  <c r="B12" i="140"/>
  <c r="N10" i="140"/>
  <c r="K10" i="140"/>
  <c r="H10" i="140"/>
  <c r="E10" i="140"/>
  <c r="B10" i="140"/>
  <c r="N9" i="140"/>
  <c r="K9" i="140"/>
  <c r="H9" i="140"/>
  <c r="E9" i="140"/>
  <c r="B9" i="140"/>
  <c r="N8" i="140"/>
  <c r="K8" i="140"/>
  <c r="H8" i="140"/>
  <c r="E8" i="140"/>
  <c r="B8" i="140"/>
  <c r="N7" i="140"/>
  <c r="K7" i="140"/>
  <c r="H7" i="140"/>
  <c r="E7" i="140"/>
  <c r="B7" i="140"/>
  <c r="N6" i="140"/>
  <c r="K6" i="140"/>
  <c r="H6" i="140"/>
  <c r="E6" i="140"/>
  <c r="B6" i="140"/>
  <c r="O9" i="140" l="1"/>
  <c r="L11" i="141"/>
  <c r="F11" i="141"/>
  <c r="O11" i="141"/>
  <c r="P11" i="141"/>
  <c r="C11" i="141"/>
  <c r="D11" i="141"/>
  <c r="I11" i="141"/>
  <c r="J11" i="141"/>
  <c r="I9" i="140"/>
  <c r="C9" i="140"/>
  <c r="F15" i="140"/>
  <c r="L14" i="140"/>
  <c r="B11" i="140"/>
  <c r="D11" i="140" s="1"/>
  <c r="H11" i="140"/>
  <c r="I11" i="140" s="1"/>
  <c r="N11" i="140"/>
  <c r="O11" i="140" s="1"/>
  <c r="O8" i="140"/>
  <c r="O10" i="140"/>
  <c r="P9" i="140"/>
  <c r="O12" i="140"/>
  <c r="O13" i="140"/>
  <c r="O14" i="140"/>
  <c r="P15" i="140"/>
  <c r="L7" i="140"/>
  <c r="L8" i="140"/>
  <c r="M10" i="140"/>
  <c r="M12" i="140"/>
  <c r="L13" i="140"/>
  <c r="M14" i="140"/>
  <c r="L15" i="140"/>
  <c r="M8" i="140"/>
  <c r="L9" i="140"/>
  <c r="L10" i="140"/>
  <c r="L12" i="140"/>
  <c r="M13" i="140"/>
  <c r="M15" i="140"/>
  <c r="I8" i="140"/>
  <c r="J9" i="140"/>
  <c r="I13" i="140"/>
  <c r="I15" i="140"/>
  <c r="I10" i="140"/>
  <c r="I12" i="140"/>
  <c r="I14" i="140"/>
  <c r="F7" i="140"/>
  <c r="F8" i="140"/>
  <c r="F9" i="140"/>
  <c r="F10" i="140"/>
  <c r="G12" i="140"/>
  <c r="G13" i="140"/>
  <c r="G14" i="140"/>
  <c r="G15" i="140"/>
  <c r="G8" i="140"/>
  <c r="G10" i="140"/>
  <c r="F12" i="140"/>
  <c r="F13" i="140"/>
  <c r="F14" i="140"/>
  <c r="C8" i="140"/>
  <c r="C10" i="140"/>
  <c r="D9" i="140"/>
  <c r="C12" i="140"/>
  <c r="C7" i="140"/>
  <c r="G7" i="140"/>
  <c r="I7" i="140"/>
  <c r="M7" i="140"/>
  <c r="O7" i="140"/>
  <c r="D8" i="140"/>
  <c r="J8" i="140"/>
  <c r="P8" i="140"/>
  <c r="G9" i="140"/>
  <c r="M9" i="140"/>
  <c r="D10" i="140"/>
  <c r="J10" i="140"/>
  <c r="P10" i="140"/>
  <c r="E11" i="140"/>
  <c r="K11" i="140"/>
  <c r="D12" i="140"/>
  <c r="J12" i="140"/>
  <c r="P12" i="140"/>
  <c r="J13" i="140"/>
  <c r="P13" i="140"/>
  <c r="J14" i="140"/>
  <c r="P14" i="140"/>
  <c r="J15" i="140"/>
  <c r="D7" i="140"/>
  <c r="J7" i="140"/>
  <c r="P7" i="140"/>
  <c r="O15" i="140"/>
  <c r="N15" i="139"/>
  <c r="K15" i="139"/>
  <c r="H15" i="139"/>
  <c r="E15" i="139"/>
  <c r="N14" i="139"/>
  <c r="K14" i="139"/>
  <c r="H14" i="139"/>
  <c r="E14" i="139"/>
  <c r="N13" i="139"/>
  <c r="K13" i="139"/>
  <c r="H13" i="139"/>
  <c r="E13" i="139"/>
  <c r="N12" i="139"/>
  <c r="K12" i="139"/>
  <c r="H12" i="139"/>
  <c r="E12" i="139"/>
  <c r="B12" i="139"/>
  <c r="N10" i="139"/>
  <c r="K10" i="139"/>
  <c r="H10" i="139"/>
  <c r="E10" i="139"/>
  <c r="B10" i="139"/>
  <c r="N9" i="139"/>
  <c r="K9" i="139"/>
  <c r="H9" i="139"/>
  <c r="E9" i="139"/>
  <c r="B9" i="139"/>
  <c r="N8" i="139"/>
  <c r="K8" i="139"/>
  <c r="H8" i="139"/>
  <c r="E8" i="139"/>
  <c r="B8" i="139"/>
  <c r="N7" i="139"/>
  <c r="K7" i="139"/>
  <c r="H7" i="139"/>
  <c r="E7" i="139"/>
  <c r="B7" i="139"/>
  <c r="N6" i="139"/>
  <c r="K6" i="139"/>
  <c r="H6" i="139"/>
  <c r="E6" i="139"/>
  <c r="B6" i="139"/>
  <c r="I15" i="139" l="1"/>
  <c r="J11" i="140"/>
  <c r="P11" i="140"/>
  <c r="C11" i="140"/>
  <c r="O7" i="139"/>
  <c r="P13" i="139"/>
  <c r="P14" i="139"/>
  <c r="P15" i="139"/>
  <c r="F11" i="140"/>
  <c r="G11" i="140"/>
  <c r="L11" i="140"/>
  <c r="M11" i="140"/>
  <c r="L9" i="139"/>
  <c r="F9" i="139"/>
  <c r="O8" i="139"/>
  <c r="P10" i="139"/>
  <c r="I7" i="139"/>
  <c r="I10" i="139"/>
  <c r="I14" i="139"/>
  <c r="J8" i="139"/>
  <c r="I13" i="139"/>
  <c r="C7" i="139"/>
  <c r="C8" i="139"/>
  <c r="D10" i="139"/>
  <c r="D12" i="139"/>
  <c r="L8" i="139"/>
  <c r="G9" i="139"/>
  <c r="M9" i="139"/>
  <c r="F10" i="139"/>
  <c r="F12" i="139"/>
  <c r="L12" i="139"/>
  <c r="F13" i="139"/>
  <c r="F14" i="139"/>
  <c r="F15" i="139"/>
  <c r="E11" i="139"/>
  <c r="G11" i="139" s="1"/>
  <c r="K11" i="139"/>
  <c r="L11" i="139" s="1"/>
  <c r="D8" i="139"/>
  <c r="F8" i="139"/>
  <c r="I8" i="139"/>
  <c r="P8" i="139"/>
  <c r="C9" i="139"/>
  <c r="I9" i="139"/>
  <c r="O9" i="139"/>
  <c r="C10" i="139"/>
  <c r="J10" i="139"/>
  <c r="L10" i="139"/>
  <c r="O10" i="139"/>
  <c r="C12" i="139"/>
  <c r="J12" i="139"/>
  <c r="P12" i="139"/>
  <c r="J13" i="139"/>
  <c r="L13" i="139"/>
  <c r="O13" i="139"/>
  <c r="J14" i="139"/>
  <c r="L14" i="139"/>
  <c r="O14" i="139"/>
  <c r="J15" i="139"/>
  <c r="L15" i="139"/>
  <c r="O15" i="139"/>
  <c r="I12" i="139"/>
  <c r="O12" i="139"/>
  <c r="D7" i="139"/>
  <c r="F7" i="139"/>
  <c r="J7" i="139"/>
  <c r="L7" i="139"/>
  <c r="P7" i="139"/>
  <c r="G8" i="139"/>
  <c r="M8" i="139"/>
  <c r="D9" i="139"/>
  <c r="J9" i="139"/>
  <c r="P9" i="139"/>
  <c r="G10" i="139"/>
  <c r="M10" i="139"/>
  <c r="B11" i="139"/>
  <c r="H11" i="139"/>
  <c r="N11" i="139"/>
  <c r="G12" i="139"/>
  <c r="M12" i="139"/>
  <c r="G13" i="139"/>
  <c r="M13" i="139"/>
  <c r="G14" i="139"/>
  <c r="M14" i="139"/>
  <c r="G15" i="139"/>
  <c r="M15" i="139"/>
  <c r="G7" i="139"/>
  <c r="M7" i="139"/>
  <c r="N15" i="138"/>
  <c r="K15" i="138"/>
  <c r="H15" i="138"/>
  <c r="E15" i="138"/>
  <c r="N14" i="138"/>
  <c r="K14" i="138"/>
  <c r="H14" i="138"/>
  <c r="E14" i="138"/>
  <c r="N13" i="138"/>
  <c r="K13" i="138"/>
  <c r="H13" i="138"/>
  <c r="E13" i="138"/>
  <c r="N12" i="138"/>
  <c r="K12" i="138"/>
  <c r="H12" i="138"/>
  <c r="E12" i="138"/>
  <c r="B12" i="138"/>
  <c r="N10" i="138"/>
  <c r="K10" i="138"/>
  <c r="H10" i="138"/>
  <c r="E10" i="138"/>
  <c r="B10" i="138"/>
  <c r="N9" i="138"/>
  <c r="K9" i="138"/>
  <c r="H9" i="138"/>
  <c r="E9" i="138"/>
  <c r="B9" i="138"/>
  <c r="N8" i="138"/>
  <c r="K8" i="138"/>
  <c r="H8" i="138"/>
  <c r="E8" i="138"/>
  <c r="B8" i="138"/>
  <c r="N7" i="138"/>
  <c r="K7" i="138"/>
  <c r="H7" i="138"/>
  <c r="E7" i="138"/>
  <c r="B7" i="138"/>
  <c r="N6" i="138"/>
  <c r="K6" i="138"/>
  <c r="H6" i="138"/>
  <c r="I14" i="138" s="1"/>
  <c r="E6" i="138"/>
  <c r="B6" i="138"/>
  <c r="O8" i="138" l="1"/>
  <c r="K11" i="138"/>
  <c r="E11" i="138"/>
  <c r="G11" i="138" s="1"/>
  <c r="F11" i="139"/>
  <c r="M11" i="139"/>
  <c r="I11" i="139"/>
  <c r="J11" i="139"/>
  <c r="O11" i="139"/>
  <c r="P11" i="139"/>
  <c r="C11" i="139"/>
  <c r="D11" i="139"/>
  <c r="L9" i="138"/>
  <c r="F9" i="138"/>
  <c r="I10" i="138"/>
  <c r="I13" i="138"/>
  <c r="I15" i="138"/>
  <c r="C8" i="138"/>
  <c r="C7" i="138"/>
  <c r="I7" i="138"/>
  <c r="O7" i="138"/>
  <c r="J8" i="138"/>
  <c r="L8" i="138"/>
  <c r="G9" i="138"/>
  <c r="M9" i="138"/>
  <c r="D10" i="138"/>
  <c r="F10" i="138"/>
  <c r="P10" i="138"/>
  <c r="D12" i="138"/>
  <c r="J12" i="138"/>
  <c r="L12" i="138"/>
  <c r="F13" i="138"/>
  <c r="P13" i="138"/>
  <c r="F14" i="138"/>
  <c r="P14" i="138"/>
  <c r="F15" i="138"/>
  <c r="P15" i="138"/>
  <c r="D8" i="138"/>
  <c r="F8" i="138"/>
  <c r="I8" i="138"/>
  <c r="P8" i="138"/>
  <c r="C9" i="138"/>
  <c r="I9" i="138"/>
  <c r="O9" i="138"/>
  <c r="C10" i="138"/>
  <c r="J10" i="138"/>
  <c r="L10" i="138"/>
  <c r="O10" i="138"/>
  <c r="F12" i="138"/>
  <c r="I12" i="138"/>
  <c r="P12" i="138"/>
  <c r="J13" i="138"/>
  <c r="L13" i="138"/>
  <c r="O13" i="138"/>
  <c r="J14" i="138"/>
  <c r="L14" i="138"/>
  <c r="O14" i="138"/>
  <c r="J15" i="138"/>
  <c r="L15" i="138"/>
  <c r="O15" i="138"/>
  <c r="C12" i="138"/>
  <c r="O12" i="138"/>
  <c r="F11" i="138"/>
  <c r="M11" i="138"/>
  <c r="L11" i="138"/>
  <c r="D7" i="138"/>
  <c r="F7" i="138"/>
  <c r="J7" i="138"/>
  <c r="L7" i="138"/>
  <c r="P7" i="138"/>
  <c r="G8" i="138"/>
  <c r="M8" i="138"/>
  <c r="D9" i="138"/>
  <c r="J9" i="138"/>
  <c r="P9" i="138"/>
  <c r="G10" i="138"/>
  <c r="M10" i="138"/>
  <c r="B11" i="138"/>
  <c r="H11" i="138"/>
  <c r="N11" i="138"/>
  <c r="G12" i="138"/>
  <c r="M12" i="138"/>
  <c r="G13" i="138"/>
  <c r="M13" i="138"/>
  <c r="G14" i="138"/>
  <c r="M14" i="138"/>
  <c r="G15" i="138"/>
  <c r="M15" i="138"/>
  <c r="G7" i="138"/>
  <c r="M7" i="138"/>
  <c r="N15" i="137"/>
  <c r="K15" i="137"/>
  <c r="H15" i="137"/>
  <c r="E15" i="137"/>
  <c r="N14" i="137"/>
  <c r="K14" i="137"/>
  <c r="H14" i="137"/>
  <c r="E14" i="137"/>
  <c r="N13" i="137"/>
  <c r="K13" i="137"/>
  <c r="H13" i="137"/>
  <c r="E13" i="137"/>
  <c r="N12" i="137"/>
  <c r="K12" i="137"/>
  <c r="H12" i="137"/>
  <c r="E12" i="137"/>
  <c r="B12" i="137"/>
  <c r="N10" i="137"/>
  <c r="K10" i="137"/>
  <c r="H10" i="137"/>
  <c r="E10" i="137"/>
  <c r="B10" i="137"/>
  <c r="N9" i="137"/>
  <c r="K9" i="137"/>
  <c r="H9" i="137"/>
  <c r="E9" i="137"/>
  <c r="B9" i="137"/>
  <c r="N8" i="137"/>
  <c r="K8" i="137"/>
  <c r="H8" i="137"/>
  <c r="E8" i="137"/>
  <c r="B8" i="137"/>
  <c r="N7" i="137"/>
  <c r="K7" i="137"/>
  <c r="H7" i="137"/>
  <c r="E7" i="137"/>
  <c r="B7" i="137"/>
  <c r="N6" i="137"/>
  <c r="K6" i="137"/>
  <c r="H6" i="137"/>
  <c r="E6" i="137"/>
  <c r="B6" i="137"/>
  <c r="K11" i="137" l="1"/>
  <c r="M11" i="137" s="1"/>
  <c r="E11" i="137"/>
  <c r="G11" i="137" s="1"/>
  <c r="I11" i="138"/>
  <c r="J11" i="138"/>
  <c r="O11" i="138"/>
  <c r="P11" i="138"/>
  <c r="C11" i="138"/>
  <c r="D11" i="138"/>
  <c r="L15" i="137"/>
  <c r="F15" i="137"/>
  <c r="P8" i="137"/>
  <c r="P10" i="137"/>
  <c r="O7" i="137"/>
  <c r="O9" i="137"/>
  <c r="P12" i="137"/>
  <c r="P13" i="137"/>
  <c r="P14" i="137"/>
  <c r="P15" i="137"/>
  <c r="M9" i="137"/>
  <c r="M12" i="137"/>
  <c r="L13" i="137"/>
  <c r="M14" i="137"/>
  <c r="M15" i="137"/>
  <c r="L8" i="137"/>
  <c r="M10" i="137"/>
  <c r="J8" i="137"/>
  <c r="J10" i="137"/>
  <c r="I7" i="137"/>
  <c r="I9" i="137"/>
  <c r="J12" i="137"/>
  <c r="J13" i="137"/>
  <c r="J14" i="137"/>
  <c r="J15" i="137"/>
  <c r="G9" i="137"/>
  <c r="F12" i="137"/>
  <c r="F13" i="137"/>
  <c r="F14" i="137"/>
  <c r="G15" i="137"/>
  <c r="F8" i="137"/>
  <c r="G10" i="137"/>
  <c r="D10" i="137"/>
  <c r="D8" i="137"/>
  <c r="C7" i="137"/>
  <c r="C9" i="137"/>
  <c r="D12" i="137"/>
  <c r="L11" i="137"/>
  <c r="D7" i="137"/>
  <c r="F7" i="137"/>
  <c r="J7" i="137"/>
  <c r="L7" i="137"/>
  <c r="P7" i="137"/>
  <c r="C8" i="137"/>
  <c r="G8" i="137"/>
  <c r="I8" i="137"/>
  <c r="M8" i="137"/>
  <c r="O8" i="137"/>
  <c r="D9" i="137"/>
  <c r="F9" i="137"/>
  <c r="J9" i="137"/>
  <c r="L9" i="137"/>
  <c r="P9" i="137"/>
  <c r="C10" i="137"/>
  <c r="I10" i="137"/>
  <c r="O10" i="137"/>
  <c r="B11" i="137"/>
  <c r="H11" i="137"/>
  <c r="N11" i="137"/>
  <c r="C12" i="137"/>
  <c r="G12" i="137"/>
  <c r="I12" i="137"/>
  <c r="O12" i="137"/>
  <c r="G13" i="137"/>
  <c r="I13" i="137"/>
  <c r="M13" i="137"/>
  <c r="O13" i="137"/>
  <c r="G14" i="137"/>
  <c r="I14" i="137"/>
  <c r="O14" i="137"/>
  <c r="I15" i="137"/>
  <c r="O15" i="137"/>
  <c r="G7" i="137"/>
  <c r="M7" i="137"/>
  <c r="F10" i="137"/>
  <c r="L10" i="137"/>
  <c r="L12" i="137"/>
  <c r="L14" i="137"/>
  <c r="N15" i="136"/>
  <c r="K15" i="136"/>
  <c r="H15" i="136"/>
  <c r="E15" i="136"/>
  <c r="N14" i="136"/>
  <c r="K14" i="136"/>
  <c r="H14" i="136"/>
  <c r="E14" i="136"/>
  <c r="N13" i="136"/>
  <c r="K13" i="136"/>
  <c r="H13" i="136"/>
  <c r="E13" i="136"/>
  <c r="N12" i="136"/>
  <c r="K12" i="136"/>
  <c r="H12" i="136"/>
  <c r="E12" i="136"/>
  <c r="B12" i="136"/>
  <c r="N10" i="136"/>
  <c r="K10" i="136"/>
  <c r="H10" i="136"/>
  <c r="E10" i="136"/>
  <c r="B10" i="136"/>
  <c r="N9" i="136"/>
  <c r="K9" i="136"/>
  <c r="H9" i="136"/>
  <c r="E9" i="136"/>
  <c r="B9" i="136"/>
  <c r="N8" i="136"/>
  <c r="K8" i="136"/>
  <c r="H8" i="136"/>
  <c r="E8" i="136"/>
  <c r="B8" i="136"/>
  <c r="N7" i="136"/>
  <c r="K7" i="136"/>
  <c r="H7" i="136"/>
  <c r="E7" i="136"/>
  <c r="B7" i="136"/>
  <c r="N6" i="136"/>
  <c r="K6" i="136"/>
  <c r="H6" i="136"/>
  <c r="E6" i="136"/>
  <c r="B6" i="136"/>
  <c r="F12" i="136" l="1"/>
  <c r="B11" i="136"/>
  <c r="D11" i="136" s="1"/>
  <c r="C9" i="136"/>
  <c r="F11" i="137"/>
  <c r="O9" i="136"/>
  <c r="H11" i="136"/>
  <c r="J11" i="136" s="1"/>
  <c r="K11" i="136"/>
  <c r="L11" i="136" s="1"/>
  <c r="N11" i="136"/>
  <c r="O11" i="136" s="1"/>
  <c r="I11" i="137"/>
  <c r="J11" i="137"/>
  <c r="O11" i="137"/>
  <c r="P11" i="137"/>
  <c r="C11" i="137"/>
  <c r="D11" i="137"/>
  <c r="I9" i="136"/>
  <c r="L15" i="136"/>
  <c r="L14" i="136"/>
  <c r="G8" i="136"/>
  <c r="J8" i="136"/>
  <c r="L8" i="136"/>
  <c r="D9" i="136"/>
  <c r="J9" i="136"/>
  <c r="P9" i="136"/>
  <c r="G10" i="136"/>
  <c r="J10" i="136"/>
  <c r="L10" i="136"/>
  <c r="D12" i="136"/>
  <c r="M12" i="136"/>
  <c r="G13" i="136"/>
  <c r="J13" i="136"/>
  <c r="L13" i="136"/>
  <c r="G14" i="136"/>
  <c r="J14" i="136"/>
  <c r="G15" i="136"/>
  <c r="J15" i="136"/>
  <c r="E11" i="136"/>
  <c r="F11" i="136" s="1"/>
  <c r="D8" i="136"/>
  <c r="F8" i="136"/>
  <c r="M8" i="136"/>
  <c r="P8" i="136"/>
  <c r="G9" i="136"/>
  <c r="M9" i="136"/>
  <c r="D10" i="136"/>
  <c r="F10" i="136"/>
  <c r="M10" i="136"/>
  <c r="P10" i="136"/>
  <c r="G12" i="136"/>
  <c r="J12" i="136"/>
  <c r="P12" i="136"/>
  <c r="F13" i="136"/>
  <c r="M13" i="136"/>
  <c r="P13" i="136"/>
  <c r="F14" i="136"/>
  <c r="M14" i="136"/>
  <c r="P14" i="136"/>
  <c r="F15" i="136"/>
  <c r="M15" i="136"/>
  <c r="P15" i="136"/>
  <c r="L12" i="136"/>
  <c r="I11" i="136"/>
  <c r="P11" i="136"/>
  <c r="D7" i="136"/>
  <c r="F7" i="136"/>
  <c r="J7" i="136"/>
  <c r="L7" i="136"/>
  <c r="P7" i="136"/>
  <c r="C8" i="136"/>
  <c r="I8" i="136"/>
  <c r="O8" i="136"/>
  <c r="F9" i="136"/>
  <c r="L9" i="136"/>
  <c r="C10" i="136"/>
  <c r="I10" i="136"/>
  <c r="O10" i="136"/>
  <c r="C12" i="136"/>
  <c r="I12" i="136"/>
  <c r="O12" i="136"/>
  <c r="I13" i="136"/>
  <c r="O13" i="136"/>
  <c r="I14" i="136"/>
  <c r="O14" i="136"/>
  <c r="I15" i="136"/>
  <c r="O15" i="136"/>
  <c r="C7" i="136"/>
  <c r="G7" i="136"/>
  <c r="I7" i="136"/>
  <c r="M7" i="136"/>
  <c r="O7" i="136"/>
  <c r="C11" i="136" l="1"/>
  <c r="M11" i="136"/>
  <c r="G11" i="136"/>
  <c r="N15" i="135"/>
  <c r="K15" i="135"/>
  <c r="H15" i="135"/>
  <c r="E15" i="135"/>
  <c r="N14" i="135"/>
  <c r="K14" i="135"/>
  <c r="H14" i="135"/>
  <c r="E14" i="135"/>
  <c r="N13" i="135"/>
  <c r="K13" i="135"/>
  <c r="H13" i="135"/>
  <c r="E13" i="135"/>
  <c r="N12" i="135"/>
  <c r="K12" i="135"/>
  <c r="H12" i="135"/>
  <c r="E12" i="135"/>
  <c r="B12" i="135"/>
  <c r="N10" i="135"/>
  <c r="K10" i="135"/>
  <c r="H10" i="135"/>
  <c r="E10" i="135"/>
  <c r="B10" i="135"/>
  <c r="N9" i="135"/>
  <c r="K9" i="135"/>
  <c r="H9" i="135"/>
  <c r="E9" i="135"/>
  <c r="B9" i="135"/>
  <c r="N8" i="135"/>
  <c r="K8" i="135"/>
  <c r="H8" i="135"/>
  <c r="E8" i="135"/>
  <c r="B8" i="135"/>
  <c r="N7" i="135"/>
  <c r="K7" i="135"/>
  <c r="H7" i="135"/>
  <c r="E7" i="135"/>
  <c r="B7" i="135"/>
  <c r="N6" i="135"/>
  <c r="K6" i="135"/>
  <c r="H6" i="135"/>
  <c r="E6" i="135"/>
  <c r="B6" i="135"/>
  <c r="I12" i="135" l="1"/>
  <c r="O14" i="135"/>
  <c r="O10" i="135"/>
  <c r="K11" i="135"/>
  <c r="M11" i="135" s="1"/>
  <c r="O13" i="135"/>
  <c r="L9" i="135"/>
  <c r="F9" i="135"/>
  <c r="E11" i="135"/>
  <c r="F11" i="135" s="1"/>
  <c r="C10" i="135"/>
  <c r="D8" i="135"/>
  <c r="F8" i="135"/>
  <c r="I8" i="135"/>
  <c r="P8" i="135"/>
  <c r="C9" i="135"/>
  <c r="I9" i="135"/>
  <c r="O9" i="135"/>
  <c r="J10" i="135"/>
  <c r="L10" i="135"/>
  <c r="F12" i="135"/>
  <c r="P12" i="135"/>
  <c r="J13" i="135"/>
  <c r="L13" i="135"/>
  <c r="J14" i="135"/>
  <c r="L14" i="135"/>
  <c r="J15" i="135"/>
  <c r="L15" i="135"/>
  <c r="C7" i="135"/>
  <c r="I7" i="135"/>
  <c r="O7" i="135"/>
  <c r="C8" i="135"/>
  <c r="J8" i="135"/>
  <c r="L8" i="135"/>
  <c r="O8" i="135"/>
  <c r="G9" i="135"/>
  <c r="M9" i="135"/>
  <c r="D10" i="135"/>
  <c r="F10" i="135"/>
  <c r="I10" i="135"/>
  <c r="P10" i="135"/>
  <c r="D12" i="135"/>
  <c r="J12" i="135"/>
  <c r="L12" i="135"/>
  <c r="F13" i="135"/>
  <c r="I13" i="135"/>
  <c r="P13" i="135"/>
  <c r="F14" i="135"/>
  <c r="I14" i="135"/>
  <c r="P14" i="135"/>
  <c r="F15" i="135"/>
  <c r="I15" i="135"/>
  <c r="P15" i="135"/>
  <c r="C12" i="135"/>
  <c r="O12" i="135"/>
  <c r="L11" i="135"/>
  <c r="D7" i="135"/>
  <c r="F7" i="135"/>
  <c r="J7" i="135"/>
  <c r="L7" i="135"/>
  <c r="P7" i="135"/>
  <c r="G8" i="135"/>
  <c r="M8" i="135"/>
  <c r="D9" i="135"/>
  <c r="J9" i="135"/>
  <c r="P9" i="135"/>
  <c r="G10" i="135"/>
  <c r="M10" i="135"/>
  <c r="B11" i="135"/>
  <c r="H11" i="135"/>
  <c r="N11" i="135"/>
  <c r="G12" i="135"/>
  <c r="M12" i="135"/>
  <c r="G13" i="135"/>
  <c r="M13" i="135"/>
  <c r="G14" i="135"/>
  <c r="M14" i="135"/>
  <c r="G15" i="135"/>
  <c r="M15" i="135"/>
  <c r="O15" i="135"/>
  <c r="G7" i="135"/>
  <c r="M7" i="135"/>
  <c r="N15" i="134"/>
  <c r="K15" i="134"/>
  <c r="H15" i="134"/>
  <c r="E15" i="134"/>
  <c r="N14" i="134"/>
  <c r="K14" i="134"/>
  <c r="H14" i="134"/>
  <c r="E14" i="134"/>
  <c r="N13" i="134"/>
  <c r="K13" i="134"/>
  <c r="H13" i="134"/>
  <c r="E13" i="134"/>
  <c r="N12" i="134"/>
  <c r="K12" i="134"/>
  <c r="H12" i="134"/>
  <c r="E12" i="134"/>
  <c r="B12" i="134"/>
  <c r="N10" i="134"/>
  <c r="K10" i="134"/>
  <c r="H10" i="134"/>
  <c r="E10" i="134"/>
  <c r="B10" i="134"/>
  <c r="N9" i="134"/>
  <c r="K9" i="134"/>
  <c r="H9" i="134"/>
  <c r="E9" i="134"/>
  <c r="B9" i="134"/>
  <c r="N8" i="134"/>
  <c r="K8" i="134"/>
  <c r="H8" i="134"/>
  <c r="E8" i="134"/>
  <c r="B8" i="134"/>
  <c r="N7" i="134"/>
  <c r="K7" i="134"/>
  <c r="H7" i="134"/>
  <c r="E7" i="134"/>
  <c r="B7" i="134"/>
  <c r="N6" i="134"/>
  <c r="K6" i="134"/>
  <c r="H6" i="134"/>
  <c r="E6" i="134"/>
  <c r="B6" i="134"/>
  <c r="O7" i="134" l="1"/>
  <c r="H11" i="134"/>
  <c r="J11" i="134" s="1"/>
  <c r="N11" i="134"/>
  <c r="G11" i="135"/>
  <c r="I7" i="134"/>
  <c r="K11" i="134"/>
  <c r="L11" i="134" s="1"/>
  <c r="E11" i="134"/>
  <c r="F11" i="134" s="1"/>
  <c r="I11" i="135"/>
  <c r="J11" i="135"/>
  <c r="O11" i="135"/>
  <c r="P11" i="135"/>
  <c r="C11" i="135"/>
  <c r="D11" i="135"/>
  <c r="B11" i="134"/>
  <c r="D11" i="134" s="1"/>
  <c r="C7" i="134"/>
  <c r="D8" i="134"/>
  <c r="J8" i="134"/>
  <c r="P8" i="134"/>
  <c r="G9" i="134"/>
  <c r="M9" i="134"/>
  <c r="D10" i="134"/>
  <c r="J10" i="134"/>
  <c r="P10" i="134"/>
  <c r="F12" i="134"/>
  <c r="L12" i="134"/>
  <c r="F13" i="134"/>
  <c r="L13" i="134"/>
  <c r="F14" i="134"/>
  <c r="L14" i="134"/>
  <c r="F15" i="134"/>
  <c r="L15" i="134"/>
  <c r="F8" i="134"/>
  <c r="L8" i="134"/>
  <c r="C9" i="134"/>
  <c r="I9" i="134"/>
  <c r="O9" i="134"/>
  <c r="F10" i="134"/>
  <c r="L10" i="134"/>
  <c r="D12" i="134"/>
  <c r="J12" i="134"/>
  <c r="P12" i="134"/>
  <c r="J13" i="134"/>
  <c r="P13" i="134"/>
  <c r="J14" i="134"/>
  <c r="P14" i="134"/>
  <c r="J15" i="134"/>
  <c r="P15" i="134"/>
  <c r="M11" i="134"/>
  <c r="I11" i="134"/>
  <c r="O11" i="134"/>
  <c r="P11" i="134"/>
  <c r="D7" i="134"/>
  <c r="F7" i="134"/>
  <c r="J7" i="134"/>
  <c r="L7" i="134"/>
  <c r="P7" i="134"/>
  <c r="C8" i="134"/>
  <c r="G8" i="134"/>
  <c r="I8" i="134"/>
  <c r="M8" i="134"/>
  <c r="O8" i="134"/>
  <c r="D9" i="134"/>
  <c r="F9" i="134"/>
  <c r="J9" i="134"/>
  <c r="L9" i="134"/>
  <c r="P9" i="134"/>
  <c r="C10" i="134"/>
  <c r="G10" i="134"/>
  <c r="I10" i="134"/>
  <c r="M10" i="134"/>
  <c r="O10" i="134"/>
  <c r="C12" i="134"/>
  <c r="G12" i="134"/>
  <c r="I12" i="134"/>
  <c r="M12" i="134"/>
  <c r="O12" i="134"/>
  <c r="G13" i="134"/>
  <c r="I13" i="134"/>
  <c r="M13" i="134"/>
  <c r="O13" i="134"/>
  <c r="G14" i="134"/>
  <c r="I14" i="134"/>
  <c r="M14" i="134"/>
  <c r="O14" i="134"/>
  <c r="G15" i="134"/>
  <c r="I15" i="134"/>
  <c r="M15" i="134"/>
  <c r="O15" i="134"/>
  <c r="G7" i="134"/>
  <c r="M7" i="134"/>
  <c r="N15" i="133"/>
  <c r="K15" i="133"/>
  <c r="H15" i="133"/>
  <c r="E15" i="133"/>
  <c r="N14" i="133"/>
  <c r="K14" i="133"/>
  <c r="H14" i="133"/>
  <c r="E14" i="133"/>
  <c r="N13" i="133"/>
  <c r="K13" i="133"/>
  <c r="H13" i="133"/>
  <c r="E13" i="133"/>
  <c r="N12" i="133"/>
  <c r="K12" i="133"/>
  <c r="H12" i="133"/>
  <c r="E12" i="133"/>
  <c r="B12" i="133"/>
  <c r="N10" i="133"/>
  <c r="K10" i="133"/>
  <c r="H10" i="133"/>
  <c r="E10" i="133"/>
  <c r="B10" i="133"/>
  <c r="N9" i="133"/>
  <c r="K9" i="133"/>
  <c r="H9" i="133"/>
  <c r="E9" i="133"/>
  <c r="B9" i="133"/>
  <c r="N8" i="133"/>
  <c r="K8" i="133"/>
  <c r="H8" i="133"/>
  <c r="E8" i="133"/>
  <c r="B8" i="133"/>
  <c r="N7" i="133"/>
  <c r="K7" i="133"/>
  <c r="H7" i="133"/>
  <c r="E7" i="133"/>
  <c r="B7" i="133"/>
  <c r="N6" i="133"/>
  <c r="K6" i="133"/>
  <c r="H6" i="133"/>
  <c r="E6" i="133"/>
  <c r="B6" i="133"/>
  <c r="G9" i="133" l="1"/>
  <c r="G11" i="134"/>
  <c r="M9" i="133"/>
  <c r="C11" i="134"/>
  <c r="M12" i="133"/>
  <c r="M13" i="133"/>
  <c r="M14" i="133"/>
  <c r="M15" i="133"/>
  <c r="F12" i="133"/>
  <c r="G13" i="133"/>
  <c r="G14" i="133"/>
  <c r="G15" i="133"/>
  <c r="E11" i="133"/>
  <c r="G11" i="133" s="1"/>
  <c r="K11" i="133"/>
  <c r="L11" i="133" s="1"/>
  <c r="D8" i="133"/>
  <c r="J8" i="133"/>
  <c r="P8" i="133"/>
  <c r="D10" i="133"/>
  <c r="J10" i="133"/>
  <c r="P10" i="133"/>
  <c r="F15" i="133"/>
  <c r="L15" i="133"/>
  <c r="C7" i="133"/>
  <c r="I7" i="133"/>
  <c r="O7" i="133"/>
  <c r="F8" i="133"/>
  <c r="L8" i="133"/>
  <c r="C9" i="133"/>
  <c r="I9" i="133"/>
  <c r="O9" i="133"/>
  <c r="F10" i="133"/>
  <c r="L10" i="133"/>
  <c r="D12" i="133"/>
  <c r="J12" i="133"/>
  <c r="P12" i="133"/>
  <c r="J13" i="133"/>
  <c r="P13" i="133"/>
  <c r="J14" i="133"/>
  <c r="P14" i="133"/>
  <c r="J15" i="133"/>
  <c r="P15" i="133"/>
  <c r="D7" i="133"/>
  <c r="F7" i="133"/>
  <c r="J7" i="133"/>
  <c r="L7" i="133"/>
  <c r="P7" i="133"/>
  <c r="C8" i="133"/>
  <c r="G8" i="133"/>
  <c r="I8" i="133"/>
  <c r="M8" i="133"/>
  <c r="O8" i="133"/>
  <c r="D9" i="133"/>
  <c r="F9" i="133"/>
  <c r="J9" i="133"/>
  <c r="L9" i="133"/>
  <c r="P9" i="133"/>
  <c r="C10" i="133"/>
  <c r="G10" i="133"/>
  <c r="I10" i="133"/>
  <c r="M10" i="133"/>
  <c r="O10" i="133"/>
  <c r="B11" i="133"/>
  <c r="H11" i="133"/>
  <c r="N11" i="133"/>
  <c r="C12" i="133"/>
  <c r="G12" i="133"/>
  <c r="I12" i="133"/>
  <c r="O12" i="133"/>
  <c r="I13" i="133"/>
  <c r="O13" i="133"/>
  <c r="I14" i="133"/>
  <c r="O14" i="133"/>
  <c r="I15" i="133"/>
  <c r="O15" i="133"/>
  <c r="G7" i="133"/>
  <c r="M7" i="133"/>
  <c r="L12" i="133"/>
  <c r="F13" i="133"/>
  <c r="L13" i="133"/>
  <c r="F14" i="133"/>
  <c r="L14" i="133"/>
  <c r="M11" i="133" l="1"/>
  <c r="F11" i="133"/>
  <c r="I11" i="133"/>
  <c r="J11" i="133"/>
  <c r="O11" i="133"/>
  <c r="P11" i="133"/>
  <c r="C11" i="133"/>
  <c r="D11" i="133"/>
</calcChain>
</file>

<file path=xl/sharedStrings.xml><?xml version="1.0" encoding="utf-8"?>
<sst xmlns="http://schemas.openxmlformats.org/spreadsheetml/2006/main" count="19632" uniqueCount="134">
  <si>
    <t>Регион</t>
  </si>
  <si>
    <t>ПБА</t>
  </si>
  <si>
    <t>АИ-98</t>
  </si>
  <si>
    <t>ДТ</t>
  </si>
  <si>
    <t>Украина</t>
  </si>
  <si>
    <t xml:space="preserve">Латвия  </t>
  </si>
  <si>
    <t>Литва</t>
  </si>
  <si>
    <t>Польша</t>
  </si>
  <si>
    <t>www.belorusneft.by/sitebeloil/ru/center/azs/</t>
  </si>
  <si>
    <t>http://www.gazpromlpg.ru/?id=415</t>
  </si>
  <si>
    <t>http://region-cm.ru/node/36</t>
  </si>
  <si>
    <t>www.vseazs.com/</t>
  </si>
  <si>
    <t>http://autotraveler.ru/latvia/#.WOOTMl7SnSs</t>
  </si>
  <si>
    <t>http://autotraveler.ru/lithuania/#.Vs2LGH2LRkg</t>
  </si>
  <si>
    <t>www.e-petrol.ru/rynek-krajowy/ceny-stacje-paliw</t>
  </si>
  <si>
    <t>http://autotraveler.ru/poland/#.VyhQfdKLTcs</t>
  </si>
  <si>
    <t>Средние цены за 1 литр нефтепродуктов, реализуемых через АЗС соседних с Республикой Беларусь государств 
(в пересчете на доллары США по курсу НБ РБ)</t>
  </si>
  <si>
    <t>Дата формирования отчета:</t>
  </si>
  <si>
    <t>АИ-92</t>
  </si>
  <si>
    <t>АИ-95</t>
  </si>
  <si>
    <t>Примечание</t>
  </si>
  <si>
    <t>Цена</t>
  </si>
  <si>
    <t>Разница с РБ</t>
  </si>
  <si>
    <t>$</t>
  </si>
  <si>
    <t>%</t>
  </si>
  <si>
    <t>РБ</t>
  </si>
  <si>
    <t xml:space="preserve"> - </t>
  </si>
  <si>
    <t>Цена на дату сост. табл., ПБА- средн. по Гом. обл.</t>
  </si>
  <si>
    <t>РФ (Москва)</t>
  </si>
  <si>
    <t>Средняя цена за предыдущую неделю</t>
  </si>
  <si>
    <t>РФ (Брянск. обл)</t>
  </si>
  <si>
    <t xml:space="preserve">РФ (Смоленск. обл) </t>
  </si>
  <si>
    <t xml:space="preserve">РФ (Псковск. обл) </t>
  </si>
  <si>
    <t>Цена на дату составления таблицы в Черниг. обл.</t>
  </si>
  <si>
    <t>Цена на дату, предшеств. дню формир. табл.</t>
  </si>
  <si>
    <t>Данные для расчета</t>
  </si>
  <si>
    <t>Цена в валюте продавца (АЗС)</t>
  </si>
  <si>
    <t>Сайт</t>
  </si>
  <si>
    <t>Дополнительные сайты</t>
  </si>
  <si>
    <t>РБ, BYN</t>
  </si>
  <si>
    <t>РФ (Москва), RUB</t>
  </si>
  <si>
    <t>РФ (Брянск. Обл), RUB</t>
  </si>
  <si>
    <t>РФ (Смол. Обл), RUB</t>
  </si>
  <si>
    <t>РФ (Псковск. обл), RUB</t>
  </si>
  <si>
    <t>Украина, UAH</t>
  </si>
  <si>
    <t>Латвия, EUR</t>
  </si>
  <si>
    <t>www.fuel-prices-europe.info/</t>
  </si>
  <si>
    <t>Литва, EUR</t>
  </si>
  <si>
    <t>Польша, PLN</t>
  </si>
  <si>
    <t>при наличии нескольких видов топлива (например, Аи 98 и АИ98+, АИ95 и АИ95экто) указана минимальная из цен на топливо, соответствующее сезону продаж (зимой зимнее, летом - летнее)
если на сайте нет средней цены, но есть макс и мин, то средняя рассчитывается, как среднее значение между макс и мин</t>
  </si>
  <si>
    <t>Курсы валют к белорусскому рублю на дату формирования отчета</t>
  </si>
  <si>
    <t>BYN</t>
  </si>
  <si>
    <t>100 Гривен, UAH</t>
  </si>
  <si>
    <t>http://www.nbrb.by/statistics/rates/ratesDaily.asp</t>
  </si>
  <si>
    <t>Доллар, USD</t>
  </si>
  <si>
    <t>Евро, EUR</t>
  </si>
  <si>
    <t>10 Злотых, PLN</t>
  </si>
  <si>
    <t>100 рублей РФ, RUB</t>
  </si>
  <si>
    <t>желтым выделены ячейки для внесения информации</t>
  </si>
  <si>
    <t>www.globalpetrolprices.com</t>
  </si>
  <si>
    <t>Дополнительные сайты 2</t>
  </si>
  <si>
    <t>Дополнительные сайты 3</t>
  </si>
  <si>
    <t>Дополнительные сайты 4</t>
  </si>
  <si>
    <t>Дополнительные сайты 5</t>
  </si>
  <si>
    <t>Дополнительные сайты 6</t>
  </si>
  <si>
    <t>https://www.abw.by/fuel/</t>
  </si>
  <si>
    <t>http://bamap.org/information/fuelprices/fuelineur/</t>
  </si>
  <si>
    <t>https://www.shell.lv/ru_lv/shell-fuel/fuel-price.html</t>
  </si>
  <si>
    <t>https://www.e-petrol.ru/</t>
  </si>
  <si>
    <t>http://www.benzin-price.ru/stat_month.php?region_id=77</t>
  </si>
  <si>
    <t>http://www.benzin-price.ru/stat_month.php?region_id=32</t>
  </si>
  <si>
    <t>http://www.benzin-price.ru/stat_month.php?region_id=67</t>
  </si>
  <si>
    <t>http://www.benzin-price.ru/stat_month.php?region_id=60</t>
  </si>
  <si>
    <t>http://neftemarket.net/retail-market/65-values-of-average-retail-prices-of-petroleum-products-in-ukraine-and-their-dynamics</t>
  </si>
  <si>
    <t>https://multigo.ru/benzin/54.785205;32.045898/1</t>
  </si>
  <si>
    <t>http://www.benzin-price.ru/stat_60days.php?region_id=77</t>
  </si>
  <si>
    <t>http://www.benzin-cena.ru/benzin/39-rossija-ceni</t>
  </si>
  <si>
    <t>http://www.benzin-cena.ru/benzin/77-ukraina-ceni</t>
  </si>
  <si>
    <t>http://www.benzin-cena.ru/benzin/4-mir-ceni-v-evro</t>
  </si>
  <si>
    <t xml:space="preserve">РФ (средняя по указанным областям) </t>
  </si>
  <si>
    <t>желтым выделены ячейки для корректировки информации</t>
  </si>
  <si>
    <t>АИ-98/100</t>
  </si>
  <si>
    <t>Дата</t>
  </si>
  <si>
    <t>UAH</t>
  </si>
  <si>
    <t>USD</t>
  </si>
  <si>
    <t>EUR</t>
  </si>
  <si>
    <t>PLN</t>
  </si>
  <si>
    <t>RUB</t>
  </si>
  <si>
    <t>РБ_АИ-92</t>
  </si>
  <si>
    <t>РБ_АИ-95</t>
  </si>
  <si>
    <t>РБ_АИ-98/100</t>
  </si>
  <si>
    <t>РБ_ДТ</t>
  </si>
  <si>
    <t>РБ_ПБА</t>
  </si>
  <si>
    <t>Москва_АИ-92</t>
  </si>
  <si>
    <t>Москва_АИ-95</t>
  </si>
  <si>
    <t>Москва_АИ-98/100</t>
  </si>
  <si>
    <t>Москва_ДТ</t>
  </si>
  <si>
    <t>Москва_ПБА</t>
  </si>
  <si>
    <t>Брянск_АИ-92</t>
  </si>
  <si>
    <t>Брянск_АИ-95</t>
  </si>
  <si>
    <t>Брянск_АИ-98/100</t>
  </si>
  <si>
    <t>Брянск_ДТ</t>
  </si>
  <si>
    <t>Брянск_ПБА</t>
  </si>
  <si>
    <t>Смоленск_АИ-92</t>
  </si>
  <si>
    <t>Смоленск_АИ-95</t>
  </si>
  <si>
    <t>Смоленск_АИ-98/100</t>
  </si>
  <si>
    <t>Смоленск_ДТ</t>
  </si>
  <si>
    <t>Смоленск_ПБА</t>
  </si>
  <si>
    <t>Псков_АИ-92</t>
  </si>
  <si>
    <t>Псков_АИ-95</t>
  </si>
  <si>
    <t>Псков_АИ-98/100</t>
  </si>
  <si>
    <t>Псков_ДТ</t>
  </si>
  <si>
    <t>Псков_ПБА</t>
  </si>
  <si>
    <t>Украина_АИ-92</t>
  </si>
  <si>
    <t>Украина_АИ-95</t>
  </si>
  <si>
    <t>Украина_АИ-98/100</t>
  </si>
  <si>
    <t>Украина_ДТ</t>
  </si>
  <si>
    <t>Украина_ПБА</t>
  </si>
  <si>
    <t>Латвия_АИ-95</t>
  </si>
  <si>
    <t>Латвия_АИ-98/100</t>
  </si>
  <si>
    <t>Латвия_ДТ</t>
  </si>
  <si>
    <t>Латвия_ПБА</t>
  </si>
  <si>
    <t>Литва_АИ-95</t>
  </si>
  <si>
    <t>Литва_АИ-98/100</t>
  </si>
  <si>
    <t>Литва_ДТ</t>
  </si>
  <si>
    <t>Литва_ПБА</t>
  </si>
  <si>
    <t>Польша_АИ-95</t>
  </si>
  <si>
    <t>Польша_АИ-98/100</t>
  </si>
  <si>
    <t>Польша_ДТ</t>
  </si>
  <si>
    <t>Польша_ПБА</t>
  </si>
  <si>
    <t>http://www.benzin-price.ru/stat_60days.php?region_id=32</t>
  </si>
  <si>
    <t>http://www.benzin-price.ru/stat_60days.php?region_id=67</t>
  </si>
  <si>
    <t>http://www.benzin-price.ru/stat_60days.php?region_id=60</t>
  </si>
  <si>
    <t>Разница с предыдущей неделей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</si>
</sst>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%"/>
    <numFmt numFmtId="165" formatCode="0.0"/>
    <numFmt numFmtId="166" formatCode="#,##0.000"/>
    <numFmt numFmtId="167" formatCode="#,##0.00_ ;[Red]\-#,##0.00\ "/>
    <numFmt numFmtId="168" formatCode="#,##0.0_ ;[Red]\-#,##0.0\ "/>
    <numFmt numFmtId="169" formatCode="0.0000"/>
    <numFmt numFmtId="170" formatCode="#,##0.00_ ;[Red]\-#,##0.00\ ;[White]General"/>
  </numFmts>
  <fonts count="15" x14ac:knownFonts="1">
    <font>
      <sz val="11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u/>
      <sz val="10"/>
      <color indexed="12"/>
      <name val="Arial Cyr"/>
      <family val="2"/>
      <charset val="204"/>
    </font>
    <font>
      <b/>
      <sz val="12"/>
      <color theme="1"/>
      <name val="Times New Roman"/>
      <family val="1"/>
      <charset val="204"/>
    </font>
    <font>
      <sz val="10"/>
      <color indexed="12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u/>
      <sz val="12"/>
      <color indexed="12"/>
      <name val="Times New Roman"/>
      <family val="1"/>
      <charset val="204"/>
    </font>
    <font>
      <sz val="12"/>
      <color rgb="FF000000"/>
      <name val="Verdan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3" fillId="0" borderId="0"/>
  </cellStyleXfs>
  <cellXfs count="394">
    <xf numFmtId="0" fontId="0" fillId="0" borderId="0" xfId="0"/>
    <xf numFmtId="165" fontId="4" fillId="0" borderId="0" xfId="2" applyNumberFormat="1" applyAlignment="1" applyProtection="1"/>
    <xf numFmtId="0" fontId="5" fillId="0" borderId="0" xfId="1" applyFont="1" applyBorder="1" applyAlignment="1">
      <alignment vertical="center" wrapText="1"/>
    </xf>
    <xf numFmtId="0" fontId="6" fillId="0" borderId="0" xfId="1" applyFont="1"/>
    <xf numFmtId="0" fontId="6" fillId="0" borderId="0" xfId="1" applyFont="1" applyBorder="1" applyAlignment="1">
      <alignment vertical="center"/>
    </xf>
    <xf numFmtId="0" fontId="6" fillId="0" borderId="0" xfId="1" applyFont="1" applyAlignment="1">
      <alignment vertical="center"/>
    </xf>
    <xf numFmtId="0" fontId="7" fillId="3" borderId="1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0" borderId="22" xfId="1" applyFont="1" applyBorder="1" applyAlignment="1">
      <alignment vertical="center" wrapText="1"/>
    </xf>
    <xf numFmtId="167" fontId="7" fillId="0" borderId="16" xfId="1" applyNumberFormat="1" applyFont="1" applyFill="1" applyBorder="1" applyAlignment="1">
      <alignment horizontal="right" vertical="center"/>
    </xf>
    <xf numFmtId="2" fontId="7" fillId="0" borderId="1" xfId="1" applyNumberFormat="1" applyFont="1" applyFill="1" applyBorder="1" applyAlignment="1">
      <alignment horizontal="center" vertical="center"/>
    </xf>
    <xf numFmtId="165" fontId="7" fillId="0" borderId="4" xfId="1" applyNumberFormat="1" applyFont="1" applyFill="1" applyBorder="1" applyAlignment="1">
      <alignment horizontal="center" vertical="center"/>
    </xf>
    <xf numFmtId="164" fontId="7" fillId="0" borderId="22" xfId="1" applyNumberFormat="1" applyFont="1" applyFill="1" applyBorder="1" applyAlignment="1">
      <alignment horizontal="left" vertical="center"/>
    </xf>
    <xf numFmtId="0" fontId="7" fillId="0" borderId="15" xfId="1" applyFont="1" applyFill="1" applyBorder="1" applyAlignment="1">
      <alignment vertical="center"/>
    </xf>
    <xf numFmtId="167" fontId="7" fillId="0" borderId="2" xfId="1" applyNumberFormat="1" applyFont="1" applyFill="1" applyBorder="1" applyAlignment="1">
      <alignment horizontal="right" vertical="center"/>
    </xf>
    <xf numFmtId="168" fontId="7" fillId="0" borderId="5" xfId="1" applyNumberFormat="1" applyFont="1" applyFill="1" applyBorder="1" applyAlignment="1">
      <alignment horizontal="right" vertical="center"/>
    </xf>
    <xf numFmtId="4" fontId="7" fillId="0" borderId="15" xfId="1" applyNumberFormat="1" applyFont="1" applyFill="1" applyBorder="1" applyAlignment="1">
      <alignment horizontal="left" vertical="center"/>
    </xf>
    <xf numFmtId="0" fontId="7" fillId="0" borderId="15" xfId="1" applyFont="1" applyBorder="1" applyAlignment="1">
      <alignment vertical="center"/>
    </xf>
    <xf numFmtId="167" fontId="7" fillId="0" borderId="16" xfId="1" applyNumberFormat="1" applyFont="1" applyFill="1" applyBorder="1" applyAlignment="1">
      <alignment horizontal="center" vertical="center"/>
    </xf>
    <xf numFmtId="167" fontId="7" fillId="0" borderId="2" xfId="1" applyNumberFormat="1" applyFont="1" applyFill="1" applyBorder="1" applyAlignment="1">
      <alignment horizontal="center" vertical="center"/>
    </xf>
    <xf numFmtId="167" fontId="7" fillId="0" borderId="5" xfId="1" applyNumberFormat="1" applyFont="1" applyFill="1" applyBorder="1" applyAlignment="1">
      <alignment horizontal="center" vertical="center"/>
    </xf>
    <xf numFmtId="0" fontId="7" fillId="0" borderId="18" xfId="1" applyFont="1" applyBorder="1" applyAlignment="1">
      <alignment vertical="center"/>
    </xf>
    <xf numFmtId="167" fontId="7" fillId="0" borderId="19" xfId="1" applyNumberFormat="1" applyFont="1" applyFill="1" applyBorder="1" applyAlignment="1">
      <alignment horizontal="center" vertical="center"/>
    </xf>
    <xf numFmtId="167" fontId="7" fillId="0" borderId="20" xfId="1" applyNumberFormat="1" applyFont="1" applyFill="1" applyBorder="1" applyAlignment="1">
      <alignment horizontal="center" vertical="center"/>
    </xf>
    <xf numFmtId="167" fontId="7" fillId="0" borderId="8" xfId="1" applyNumberFormat="1" applyFont="1" applyFill="1" applyBorder="1" applyAlignment="1">
      <alignment horizontal="center" vertical="center"/>
    </xf>
    <xf numFmtId="167" fontId="7" fillId="0" borderId="19" xfId="1" applyNumberFormat="1" applyFont="1" applyFill="1" applyBorder="1" applyAlignment="1">
      <alignment horizontal="right" vertical="center"/>
    </xf>
    <xf numFmtId="167" fontId="7" fillId="0" borderId="20" xfId="1" applyNumberFormat="1" applyFont="1" applyFill="1" applyBorder="1" applyAlignment="1">
      <alignment horizontal="right" vertical="center"/>
    </xf>
    <xf numFmtId="168" fontId="7" fillId="0" borderId="8" xfId="1" applyNumberFormat="1" applyFont="1" applyFill="1" applyBorder="1" applyAlignment="1">
      <alignment horizontal="right" vertical="center"/>
    </xf>
    <xf numFmtId="4" fontId="7" fillId="0" borderId="18" xfId="1" applyNumberFormat="1" applyFont="1" applyFill="1" applyBorder="1" applyAlignment="1">
      <alignment horizontal="left" vertical="center"/>
    </xf>
    <xf numFmtId="0" fontId="7" fillId="0" borderId="0" xfId="1" applyFont="1" applyBorder="1"/>
    <xf numFmtId="2" fontId="7" fillId="0" borderId="0" xfId="1" applyNumberFormat="1" applyFont="1" applyFill="1" applyBorder="1" applyAlignment="1">
      <alignment horizontal="center" vertical="center"/>
    </xf>
    <xf numFmtId="164" fontId="7" fillId="0" borderId="0" xfId="1" applyNumberFormat="1" applyFont="1" applyFill="1" applyBorder="1" applyAlignment="1">
      <alignment horizontal="center" vertical="center"/>
    </xf>
    <xf numFmtId="164" fontId="7" fillId="0" borderId="0" xfId="3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vertical="center"/>
    </xf>
    <xf numFmtId="164" fontId="7" fillId="0" borderId="0" xfId="1" applyNumberFormat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7" fillId="0" borderId="22" xfId="1" applyFont="1" applyFill="1" applyBorder="1"/>
    <xf numFmtId="0" fontId="7" fillId="2" borderId="28" xfId="1" applyFont="1" applyFill="1" applyBorder="1"/>
    <xf numFmtId="0" fontId="7" fillId="0" borderId="1" xfId="1" applyFont="1" applyFill="1" applyBorder="1" applyAlignment="1">
      <alignment horizontal="center"/>
    </xf>
    <xf numFmtId="0" fontId="7" fillId="0" borderId="4" xfId="1" applyFont="1" applyFill="1" applyBorder="1" applyAlignment="1">
      <alignment horizontal="center"/>
    </xf>
    <xf numFmtId="0" fontId="4" fillId="0" borderId="28" xfId="2" applyFill="1" applyBorder="1" applyAlignment="1" applyProtection="1"/>
    <xf numFmtId="164" fontId="7" fillId="0" borderId="4" xfId="1" applyNumberFormat="1" applyFont="1" applyFill="1" applyBorder="1" applyAlignment="1">
      <alignment horizontal="center" vertical="center"/>
    </xf>
    <xf numFmtId="0" fontId="8" fillId="0" borderId="0" xfId="1" applyFont="1"/>
    <xf numFmtId="0" fontId="7" fillId="0" borderId="15" xfId="1" applyFont="1" applyFill="1" applyBorder="1"/>
    <xf numFmtId="4" fontId="7" fillId="2" borderId="16" xfId="1" applyNumberFormat="1" applyFont="1" applyFill="1" applyBorder="1"/>
    <xf numFmtId="0" fontId="7" fillId="0" borderId="2" xfId="1" applyFont="1" applyFill="1" applyBorder="1" applyAlignment="1">
      <alignment horizontal="center"/>
    </xf>
    <xf numFmtId="0" fontId="7" fillId="0" borderId="5" xfId="1" applyFont="1" applyFill="1" applyBorder="1" applyAlignment="1">
      <alignment horizontal="center"/>
    </xf>
    <xf numFmtId="0" fontId="4" fillId="0" borderId="16" xfId="2" applyFill="1" applyBorder="1" applyAlignment="1" applyProtection="1"/>
    <xf numFmtId="4" fontId="7" fillId="0" borderId="5" xfId="1" applyNumberFormat="1" applyFont="1" applyFill="1" applyBorder="1" applyAlignment="1">
      <alignment horizontal="center" vertical="center"/>
    </xf>
    <xf numFmtId="4" fontId="7" fillId="0" borderId="16" xfId="1" applyNumberFormat="1" applyFont="1" applyFill="1" applyBorder="1" applyAlignment="1">
      <alignment horizontal="center"/>
    </xf>
    <xf numFmtId="166" fontId="7" fillId="2" borderId="16" xfId="1" applyNumberFormat="1" applyFont="1" applyFill="1" applyBorder="1"/>
    <xf numFmtId="2" fontId="4" fillId="0" borderId="5" xfId="2" applyNumberFormat="1" applyFill="1" applyBorder="1" applyAlignment="1" applyProtection="1"/>
    <xf numFmtId="0" fontId="7" fillId="0" borderId="18" xfId="1" applyFont="1" applyFill="1" applyBorder="1"/>
    <xf numFmtId="4" fontId="7" fillId="0" borderId="19" xfId="1" applyNumberFormat="1" applyFont="1" applyFill="1" applyBorder="1" applyAlignment="1">
      <alignment horizontal="center"/>
    </xf>
    <xf numFmtId="0" fontId="7" fillId="0" borderId="2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2" fontId="4" fillId="0" borderId="19" xfId="2" applyNumberFormat="1" applyFill="1" applyBorder="1" applyAlignment="1" applyProtection="1"/>
    <xf numFmtId="0" fontId="4" fillId="0" borderId="8" xfId="2" applyFill="1" applyBorder="1" applyAlignment="1" applyProtection="1"/>
    <xf numFmtId="165" fontId="10" fillId="0" borderId="0" xfId="1" applyNumberFormat="1" applyFont="1"/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1" applyFont="1"/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 wrapText="1"/>
    </xf>
    <xf numFmtId="0" fontId="4" fillId="0" borderId="0" xfId="2" applyBorder="1" applyAlignment="1" applyProtection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2" fillId="0" borderId="0" xfId="1" applyFont="1"/>
    <xf numFmtId="0" fontId="13" fillId="0" borderId="0" xfId="2" applyFont="1" applyBorder="1" applyAlignment="1" applyProtection="1">
      <alignment horizontal="center" vertical="center" wrapText="1"/>
    </xf>
    <xf numFmtId="0" fontId="8" fillId="0" borderId="0" xfId="1" applyFont="1" applyFill="1" applyAlignment="1"/>
    <xf numFmtId="0" fontId="11" fillId="0" borderId="0" xfId="0" applyFont="1" applyAlignment="1">
      <alignment vertical="center" wrapText="1"/>
    </xf>
    <xf numFmtId="0" fontId="7" fillId="3" borderId="27" xfId="1" applyFont="1" applyFill="1" applyBorder="1" applyAlignment="1">
      <alignment horizontal="center" vertical="center" wrapText="1"/>
    </xf>
    <xf numFmtId="164" fontId="7" fillId="0" borderId="29" xfId="1" applyNumberFormat="1" applyFont="1" applyFill="1" applyBorder="1" applyAlignment="1">
      <alignment horizontal="center" vertical="center"/>
    </xf>
    <xf numFmtId="0" fontId="0" fillId="0" borderId="2" xfId="0" applyBorder="1"/>
    <xf numFmtId="0" fontId="8" fillId="0" borderId="5" xfId="1" applyFont="1" applyBorder="1"/>
    <xf numFmtId="4" fontId="7" fillId="0" borderId="30" xfId="1" applyNumberFormat="1" applyFont="1" applyFill="1" applyBorder="1" applyAlignment="1">
      <alignment horizontal="center" vertical="center"/>
    </xf>
    <xf numFmtId="0" fontId="8" fillId="0" borderId="2" xfId="1" applyFont="1" applyBorder="1"/>
    <xf numFmtId="2" fontId="4" fillId="0" borderId="30" xfId="2" applyNumberFormat="1" applyFill="1" applyBorder="1" applyAlignment="1" applyProtection="1"/>
    <xf numFmtId="0" fontId="4" fillId="0" borderId="2" xfId="2" applyBorder="1" applyAlignment="1" applyProtection="1"/>
    <xf numFmtId="0" fontId="4" fillId="0" borderId="5" xfId="2" applyBorder="1" applyAlignment="1" applyProtection="1"/>
    <xf numFmtId="0" fontId="9" fillId="0" borderId="2" xfId="4" applyFont="1" applyBorder="1" applyAlignment="1" applyProtection="1"/>
    <xf numFmtId="0" fontId="4" fillId="0" borderId="31" xfId="2" applyFill="1" applyBorder="1" applyAlignment="1" applyProtection="1"/>
    <xf numFmtId="0" fontId="6" fillId="0" borderId="20" xfId="1" applyFont="1" applyBorder="1"/>
    <xf numFmtId="0" fontId="4" fillId="0" borderId="20" xfId="2" applyBorder="1" applyAlignment="1" applyProtection="1"/>
    <xf numFmtId="0" fontId="4" fillId="0" borderId="8" xfId="2" applyBorder="1" applyAlignment="1" applyProtection="1"/>
    <xf numFmtId="0" fontId="7" fillId="0" borderId="32" xfId="1" applyFont="1" applyBorder="1" applyAlignment="1"/>
    <xf numFmtId="4" fontId="4" fillId="0" borderId="5" xfId="2" applyNumberFormat="1" applyFill="1" applyBorder="1" applyAlignment="1" applyProtection="1">
      <alignment horizontal="center" vertical="center"/>
    </xf>
    <xf numFmtId="0" fontId="7" fillId="0" borderId="22" xfId="0" applyFont="1" applyBorder="1" applyAlignment="1">
      <alignment vertical="center" wrapText="1"/>
    </xf>
    <xf numFmtId="0" fontId="7" fillId="0" borderId="15" xfId="0" applyFont="1" applyBorder="1" applyAlignment="1">
      <alignment vertical="center" wrapText="1"/>
    </xf>
    <xf numFmtId="0" fontId="7" fillId="0" borderId="18" xfId="0" applyFont="1" applyBorder="1" applyAlignment="1">
      <alignment vertical="center" wrapText="1"/>
    </xf>
    <xf numFmtId="4" fontId="7" fillId="2" borderId="19" xfId="1" applyNumberFormat="1" applyFont="1" applyFill="1" applyBorder="1"/>
    <xf numFmtId="167" fontId="5" fillId="0" borderId="16" xfId="1" applyNumberFormat="1" applyFont="1" applyFill="1" applyBorder="1" applyAlignment="1">
      <alignment horizontal="right" vertical="center"/>
    </xf>
    <xf numFmtId="167" fontId="5" fillId="0" borderId="2" xfId="1" applyNumberFormat="1" applyFont="1" applyFill="1" applyBorder="1" applyAlignment="1">
      <alignment horizontal="right" vertical="center"/>
    </xf>
    <xf numFmtId="168" fontId="5" fillId="0" borderId="5" xfId="1" applyNumberFormat="1" applyFont="1" applyFill="1" applyBorder="1" applyAlignment="1">
      <alignment horizontal="right" vertical="center"/>
    </xf>
    <xf numFmtId="0" fontId="5" fillId="0" borderId="15" xfId="1" applyFont="1" applyBorder="1" applyAlignment="1">
      <alignment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169" fontId="1" fillId="2" borderId="3" xfId="0" applyNumberFormat="1" applyFont="1" applyFill="1" applyBorder="1"/>
    <xf numFmtId="169" fontId="1" fillId="2" borderId="6" xfId="0" applyNumberFormat="1" applyFont="1" applyFill="1" applyBorder="1"/>
    <xf numFmtId="169" fontId="1" fillId="2" borderId="6" xfId="0" applyNumberFormat="1" applyFont="1" applyFill="1" applyBorder="1" applyAlignment="1">
      <alignment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14" fillId="0" borderId="0" xfId="0" applyFont="1"/>
    <xf numFmtId="14" fontId="0" fillId="0" borderId="0" xfId="0" applyNumberFormat="1"/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0" fillId="2" borderId="0" xfId="0" applyFill="1"/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14" fontId="6" fillId="0" borderId="0" xfId="1" applyNumberFormat="1" applyFont="1" applyAlignment="1">
      <alignment vertical="center"/>
    </xf>
    <xf numFmtId="0" fontId="6" fillId="0" borderId="0" xfId="1" quotePrefix="1" applyFont="1" applyAlignment="1">
      <alignment vertical="center"/>
    </xf>
    <xf numFmtId="0" fontId="7" fillId="3" borderId="11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167" fontId="6" fillId="0" borderId="2" xfId="1" applyNumberFormat="1" applyFont="1" applyBorder="1" applyAlignment="1">
      <alignment vertical="center"/>
    </xf>
    <xf numFmtId="167" fontId="6" fillId="0" borderId="16" xfId="1" applyNumberFormat="1" applyFont="1" applyBorder="1" applyAlignment="1">
      <alignment vertical="center"/>
    </xf>
    <xf numFmtId="167" fontId="6" fillId="0" borderId="5" xfId="1" applyNumberFormat="1" applyFont="1" applyBorder="1" applyAlignment="1">
      <alignment vertical="center"/>
    </xf>
    <xf numFmtId="167" fontId="6" fillId="0" borderId="19" xfId="1" applyNumberFormat="1" applyFont="1" applyBorder="1" applyAlignment="1">
      <alignment vertical="center"/>
    </xf>
    <xf numFmtId="167" fontId="6" fillId="0" borderId="20" xfId="1" applyNumberFormat="1" applyFont="1" applyBorder="1" applyAlignment="1">
      <alignment vertical="center"/>
    </xf>
    <xf numFmtId="167" fontId="6" fillId="0" borderId="8" xfId="1" applyNumberFormat="1" applyFont="1" applyBorder="1" applyAlignment="1">
      <alignment vertical="center"/>
    </xf>
    <xf numFmtId="167" fontId="6" fillId="0" borderId="28" xfId="1" applyNumberFormat="1" applyFont="1" applyBorder="1" applyAlignment="1">
      <alignment vertical="center"/>
    </xf>
    <xf numFmtId="167" fontId="6" fillId="0" borderId="1" xfId="1" applyNumberFormat="1" applyFont="1" applyBorder="1" applyAlignment="1">
      <alignment vertical="center"/>
    </xf>
    <xf numFmtId="167" fontId="6" fillId="0" borderId="4" xfId="1" applyNumberFormat="1" applyFont="1" applyBorder="1" applyAlignment="1">
      <alignment vertical="center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170" fontId="6" fillId="2" borderId="11" xfId="1" applyNumberFormat="1" applyFont="1" applyFill="1" applyBorder="1" applyAlignment="1">
      <alignment vertical="center"/>
    </xf>
    <xf numFmtId="170" fontId="6" fillId="2" borderId="10" xfId="1" applyNumberFormat="1" applyFont="1" applyFill="1" applyBorder="1" applyAlignment="1">
      <alignment vertical="center"/>
    </xf>
    <xf numFmtId="170" fontId="6" fillId="2" borderId="28" xfId="1" applyNumberFormat="1" applyFont="1" applyFill="1" applyBorder="1" applyAlignment="1">
      <alignment vertical="center"/>
    </xf>
    <xf numFmtId="170" fontId="6" fillId="2" borderId="22" xfId="1" applyNumberFormat="1" applyFont="1" applyFill="1" applyBorder="1" applyAlignment="1">
      <alignment vertical="center"/>
    </xf>
    <xf numFmtId="167" fontId="6" fillId="2" borderId="16" xfId="1" applyNumberFormat="1" applyFont="1" applyFill="1" applyBorder="1" applyAlignment="1">
      <alignment vertical="center"/>
    </xf>
    <xf numFmtId="167" fontId="6" fillId="2" borderId="19" xfId="1" applyNumberFormat="1" applyFont="1" applyFill="1" applyBorder="1" applyAlignment="1">
      <alignment vertical="center"/>
    </xf>
    <xf numFmtId="170" fontId="6" fillId="2" borderId="35" xfId="1" applyNumberFormat="1" applyFont="1" applyFill="1" applyBorder="1" applyAlignment="1">
      <alignment vertical="center"/>
    </xf>
    <xf numFmtId="170" fontId="6" fillId="2" borderId="21" xfId="1" applyNumberFormat="1" applyFont="1" applyFill="1" applyBorder="1" applyAlignment="1">
      <alignment vertical="center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2" fontId="7" fillId="2" borderId="28" xfId="1" applyNumberFormat="1" applyFont="1" applyFill="1" applyBorder="1"/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169" fontId="1" fillId="2" borderId="7" xfId="0" applyNumberFormat="1" applyFont="1" applyFill="1" applyBorder="1" applyAlignment="1">
      <alignment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14" fontId="0" fillId="0" borderId="0" xfId="0" applyNumberFormat="1" applyFill="1"/>
    <xf numFmtId="0" fontId="0" fillId="0" borderId="0" xfId="0" applyFill="1"/>
    <xf numFmtId="0" fontId="0" fillId="0" borderId="0" xfId="0" applyNumberFormat="1" applyFill="1"/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right" vertical="center" wrapText="1"/>
    </xf>
    <xf numFmtId="14" fontId="7" fillId="2" borderId="0" xfId="1" applyNumberFormat="1" applyFont="1" applyFill="1" applyBorder="1" applyAlignment="1">
      <alignment horizontal="left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15" xfId="1" applyFont="1" applyFill="1" applyBorder="1" applyAlignment="1">
      <alignment horizontal="center" vertical="center" wrapText="1"/>
    </xf>
    <xf numFmtId="0" fontId="7" fillId="3" borderId="18" xfId="1" applyFont="1" applyFill="1" applyBorder="1" applyAlignment="1">
      <alignment horizontal="center" vertical="center" wrapText="1"/>
    </xf>
    <xf numFmtId="0" fontId="7" fillId="3" borderId="11" xfId="1" applyFont="1" applyFill="1" applyBorder="1" applyAlignment="1">
      <alignment horizontal="center" vertical="center"/>
    </xf>
    <xf numFmtId="0" fontId="7" fillId="3" borderId="12" xfId="1" applyFont="1" applyFill="1" applyBorder="1" applyAlignment="1">
      <alignment horizontal="center" vertical="center"/>
    </xf>
    <xf numFmtId="0" fontId="7" fillId="3" borderId="13" xfId="1" applyFont="1" applyFill="1" applyBorder="1" applyAlignment="1">
      <alignment horizontal="center" vertical="center"/>
    </xf>
    <xf numFmtId="0" fontId="7" fillId="3" borderId="24" xfId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horizontal="center" vertical="center"/>
    </xf>
    <xf numFmtId="0" fontId="7" fillId="0" borderId="32" xfId="1" applyFont="1" applyBorder="1" applyAlignment="1">
      <alignment horizontal="left" wrapText="1"/>
    </xf>
    <xf numFmtId="0" fontId="7" fillId="3" borderId="14" xfId="1" applyFont="1" applyFill="1" applyBorder="1" applyAlignment="1">
      <alignment horizontal="center" vertical="center"/>
    </xf>
    <xf numFmtId="0" fontId="7" fillId="3" borderId="17" xfId="1" applyFont="1" applyFill="1" applyBorder="1" applyAlignment="1">
      <alignment horizontal="center" vertical="center"/>
    </xf>
    <xf numFmtId="0" fontId="7" fillId="3" borderId="21" xfId="1" applyFont="1" applyFill="1" applyBorder="1" applyAlignment="1">
      <alignment horizontal="center" vertical="center"/>
    </xf>
    <xf numFmtId="0" fontId="7" fillId="3" borderId="2" xfId="1" applyFont="1" applyFill="1" applyBorder="1" applyAlignment="1">
      <alignment horizontal="center" vertical="center" wrapText="1"/>
    </xf>
    <xf numFmtId="0" fontId="7" fillId="3" borderId="5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4" fillId="0" borderId="3" xfId="2" applyBorder="1" applyAlignment="1" applyProtection="1">
      <alignment horizontal="center" vertical="center" wrapText="1"/>
    </xf>
    <xf numFmtId="0" fontId="4" fillId="0" borderId="1" xfId="2" applyBorder="1" applyAlignment="1" applyProtection="1">
      <alignment horizontal="center" vertical="center" wrapText="1"/>
    </xf>
    <xf numFmtId="0" fontId="4" fillId="0" borderId="4" xfId="2" applyBorder="1" applyAlignment="1" applyProtection="1">
      <alignment horizontal="center" vertical="center" wrapText="1"/>
    </xf>
    <xf numFmtId="0" fontId="4" fillId="0" borderId="6" xfId="2" applyBorder="1" applyAlignment="1" applyProtection="1">
      <alignment horizontal="center" vertical="center" wrapText="1"/>
    </xf>
    <xf numFmtId="0" fontId="4" fillId="0" borderId="2" xfId="2" applyBorder="1" applyAlignment="1" applyProtection="1">
      <alignment horizontal="center" vertical="center" wrapText="1"/>
    </xf>
    <xf numFmtId="0" fontId="4" fillId="0" borderId="5" xfId="2" applyBorder="1" applyAlignment="1" applyProtection="1">
      <alignment horizontal="center" vertical="center" wrapText="1"/>
    </xf>
    <xf numFmtId="0" fontId="4" fillId="0" borderId="7" xfId="2" applyBorder="1" applyAlignment="1" applyProtection="1">
      <alignment horizontal="center" vertical="center" wrapText="1"/>
    </xf>
    <xf numFmtId="0" fontId="4" fillId="0" borderId="20" xfId="2" applyBorder="1" applyAlignment="1" applyProtection="1">
      <alignment horizontal="center" vertical="center" wrapText="1"/>
    </xf>
    <xf numFmtId="0" fontId="4" fillId="0" borderId="8" xfId="2" applyBorder="1" applyAlignment="1" applyProtection="1">
      <alignment horizontal="center" vertical="center" wrapText="1"/>
    </xf>
    <xf numFmtId="0" fontId="8" fillId="2" borderId="0" xfId="1" applyFont="1" applyFill="1" applyAlignment="1">
      <alignment horizontal="left"/>
    </xf>
    <xf numFmtId="0" fontId="7" fillId="3" borderId="33" xfId="1" applyFont="1" applyFill="1" applyBorder="1" applyAlignment="1">
      <alignment horizontal="center" vertical="center" wrapText="1"/>
    </xf>
    <xf numFmtId="0" fontId="7" fillId="3" borderId="0" xfId="1" applyFont="1" applyFill="1" applyBorder="1" applyAlignment="1">
      <alignment horizontal="center" vertical="center" wrapText="1"/>
    </xf>
    <xf numFmtId="0" fontId="7" fillId="3" borderId="34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</cellXfs>
  <cellStyles count="7">
    <cellStyle name="Гиперссылка" xfId="2" builtinId="8"/>
    <cellStyle name="Гиперссылка 2" xfId="4"/>
    <cellStyle name="Обычный" xfId="0" builtinId="0"/>
    <cellStyle name="Обычный 2" xfId="1"/>
    <cellStyle name="Обычный 2 2" xfId="6"/>
    <cellStyle name="Обычный 3" xfId="5"/>
    <cellStyle name="Процентн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P18" sqref="A16:P1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43838</v>
      </c>
      <c r="E2" s="36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0.78206465067778941</v>
      </c>
      <c r="C6" s="12" t="s">
        <v>26</v>
      </c>
      <c r="D6" s="13" t="s">
        <v>26</v>
      </c>
      <c r="E6" s="11">
        <f>E20/$B$33</f>
        <v>0.82946250829462509</v>
      </c>
      <c r="F6" s="12" t="s">
        <v>26</v>
      </c>
      <c r="G6" s="13" t="s">
        <v>26</v>
      </c>
      <c r="H6" s="11">
        <f>H20/$B$33</f>
        <v>0.89107972319651152</v>
      </c>
      <c r="I6" s="12" t="s">
        <v>26</v>
      </c>
      <c r="J6" s="13" t="s">
        <v>26</v>
      </c>
      <c r="K6" s="11">
        <f>K20/$B$33</f>
        <v>0.82946250829462509</v>
      </c>
      <c r="L6" s="12" t="s">
        <v>26</v>
      </c>
      <c r="M6" s="13" t="s">
        <v>26</v>
      </c>
      <c r="N6" s="11">
        <f>N20/$B$33</f>
        <v>0.43606029007488867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0.68463719309887205</v>
      </c>
      <c r="C7" s="16">
        <f t="shared" ref="C7:C12" si="0">B7-B$6</f>
        <v>-9.7427457578917354E-2</v>
      </c>
      <c r="D7" s="17">
        <f t="shared" ref="D7:D12" si="1">B7/B$6*100</f>
        <v>87.542275757575766</v>
      </c>
      <c r="E7" s="11">
        <f>E21*$B$36/100/$B$33</f>
        <v>0.75247250924258235</v>
      </c>
      <c r="F7" s="16">
        <f t="shared" ref="F7:F15" si="2">E7-E$6</f>
        <v>-7.6989999052042735E-2</v>
      </c>
      <c r="G7" s="17">
        <f t="shared" ref="G7:G15" si="3">E7/E$6*100</f>
        <v>90.718085714285721</v>
      </c>
      <c r="H7" s="11">
        <f>H21*$B$36/100/$B$33</f>
        <v>0.82965330837046181</v>
      </c>
      <c r="I7" s="16">
        <f t="shared" ref="I7:I15" si="4">H7-H$6</f>
        <v>-6.1426414826049713E-2</v>
      </c>
      <c r="J7" s="17">
        <f t="shared" ref="J7:J15" si="5">H7/H$6*100</f>
        <v>93.106518617021294</v>
      </c>
      <c r="K7" s="11">
        <f>K21*$B$36/100/$B$33</f>
        <v>0.75891766992131959</v>
      </c>
      <c r="L7" s="16">
        <f t="shared" ref="L7:L15" si="6">K7-K$6</f>
        <v>-7.0544838373305496E-2</v>
      </c>
      <c r="M7" s="17">
        <f t="shared" ref="M7:M15" si="7">K7/K$6*100</f>
        <v>91.49511428571428</v>
      </c>
      <c r="N7" s="11">
        <f>N21*$B$36/100/$B$33</f>
        <v>0.38606512465636555</v>
      </c>
      <c r="O7" s="16">
        <f t="shared" ref="O7:O15" si="8">N7-N$6</f>
        <v>-4.9995165418523113E-2</v>
      </c>
      <c r="P7" s="17">
        <f t="shared" ref="P7:P15" si="9">N7/N$6*100</f>
        <v>88.534804347826082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0.68077009669162958</v>
      </c>
      <c r="C8" s="16">
        <f t="shared" si="0"/>
        <v>-0.10129455398615983</v>
      </c>
      <c r="D8" s="17">
        <f t="shared" si="1"/>
        <v>87.047803030303029</v>
      </c>
      <c r="E8" s="11">
        <f>E22*$B$36/100/$B$33</f>
        <v>0.73217025310455963</v>
      </c>
      <c r="F8" s="16">
        <f t="shared" si="2"/>
        <v>-9.7292255190065458E-2</v>
      </c>
      <c r="G8" s="17">
        <f t="shared" si="3"/>
        <v>88.2704457142857</v>
      </c>
      <c r="H8" s="11">
        <f>H22*$B$36/100/$B$33</f>
        <v>0.82578621196321933</v>
      </c>
      <c r="I8" s="16">
        <f t="shared" si="4"/>
        <v>-6.529351123329219E-2</v>
      </c>
      <c r="J8" s="17">
        <f t="shared" si="5"/>
        <v>92.672539893617028</v>
      </c>
      <c r="K8" s="11">
        <f>K22*$B$36/100/$B$33</f>
        <v>0.75521170253104564</v>
      </c>
      <c r="L8" s="16">
        <f t="shared" si="6"/>
        <v>-7.4250805763579453E-2</v>
      </c>
      <c r="M8" s="17">
        <f t="shared" si="7"/>
        <v>91.048322857142864</v>
      </c>
      <c r="N8" s="11">
        <f>N22*$B$36/100/$B$33</f>
        <v>0.37704189970613328</v>
      </c>
      <c r="O8" s="16">
        <f t="shared" si="8"/>
        <v>-5.9018390368755391E-2</v>
      </c>
      <c r="P8" s="17">
        <f t="shared" si="9"/>
        <v>86.465543478260855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0.68882654754005124</v>
      </c>
      <c r="C9" s="16">
        <f t="shared" si="0"/>
        <v>-9.3238103137738171E-2</v>
      </c>
      <c r="D9" s="17">
        <f t="shared" si="1"/>
        <v>88.077954545454546</v>
      </c>
      <c r="E9" s="11">
        <f>E23*$B$36/100/$B$33</f>
        <v>0.74119347805479197</v>
      </c>
      <c r="F9" s="16">
        <f t="shared" si="2"/>
        <v>-8.8269030239833124E-2</v>
      </c>
      <c r="G9" s="17">
        <f t="shared" si="3"/>
        <v>89.358285714285728</v>
      </c>
      <c r="H9" s="11">
        <f>H23*$B$36/100/$B$33</f>
        <v>0.81531282586027121</v>
      </c>
      <c r="I9" s="16">
        <f t="shared" si="4"/>
        <v>-7.5766897336240313E-2</v>
      </c>
      <c r="J9" s="17">
        <f t="shared" si="5"/>
        <v>91.497180851063845</v>
      </c>
      <c r="K9" s="11">
        <f>K23*$B$36/100/$B$33</f>
        <v>0.75585621859891938</v>
      </c>
      <c r="L9" s="16">
        <f t="shared" si="6"/>
        <v>-7.3606289695705707E-2</v>
      </c>
      <c r="M9" s="17">
        <f t="shared" si="7"/>
        <v>91.126025714285717</v>
      </c>
      <c r="N9" s="11">
        <f>N23*$B$36/100/$B$33</f>
        <v>0.38268141530002853</v>
      </c>
      <c r="O9" s="16">
        <f t="shared" si="8"/>
        <v>-5.3378874774860141E-2</v>
      </c>
      <c r="P9" s="17">
        <f t="shared" si="9"/>
        <v>87.75883152173914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0.67770864536922948</v>
      </c>
      <c r="C10" s="16">
        <f t="shared" si="0"/>
        <v>-0.10435600530855993</v>
      </c>
      <c r="D10" s="17">
        <f t="shared" si="1"/>
        <v>86.656345454545473</v>
      </c>
      <c r="E10" s="11">
        <f>E24*$B$36/100/$B$33</f>
        <v>0.72685299554460148</v>
      </c>
      <c r="F10" s="16">
        <f t="shared" si="2"/>
        <v>-0.10260951275002361</v>
      </c>
      <c r="G10" s="17">
        <f t="shared" si="3"/>
        <v>87.629397142857158</v>
      </c>
      <c r="H10" s="11">
        <f>H24*$B$36/100/$B$33</f>
        <v>0.84576621006730512</v>
      </c>
      <c r="I10" s="16">
        <f t="shared" si="4"/>
        <v>-4.5313513129206395E-2</v>
      </c>
      <c r="J10" s="17">
        <f t="shared" si="5"/>
        <v>94.914763297872355</v>
      </c>
      <c r="K10" s="11">
        <f>K24*$B$36/100/$B$33</f>
        <v>0.77615847473694199</v>
      </c>
      <c r="L10" s="16">
        <f t="shared" si="6"/>
        <v>-5.3304033557683095E-2</v>
      </c>
      <c r="M10" s="17">
        <f t="shared" si="7"/>
        <v>93.573665714285724</v>
      </c>
      <c r="N10" s="11">
        <f>N24*$B$36/100/$B$33</f>
        <v>0.37059673902739598</v>
      </c>
      <c r="O10" s="16">
        <f t="shared" si="8"/>
        <v>-6.5463551047492685E-2</v>
      </c>
      <c r="P10" s="17">
        <f t="shared" si="9"/>
        <v>84.987499999999997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0.68298562067494561</v>
      </c>
      <c r="C11" s="96">
        <f t="shared" si="0"/>
        <v>-9.9079030002843793E-2</v>
      </c>
      <c r="D11" s="97">
        <f t="shared" si="1"/>
        <v>87.3310946969697</v>
      </c>
      <c r="E11" s="95">
        <f>AVERAGE(E7:E10)</f>
        <v>0.73817230898663388</v>
      </c>
      <c r="F11" s="96">
        <f t="shared" si="2"/>
        <v>-9.1290199307991204E-2</v>
      </c>
      <c r="G11" s="97">
        <f t="shared" si="3"/>
        <v>88.99405357142858</v>
      </c>
      <c r="H11" s="95">
        <f>AVERAGE(H7:H10)</f>
        <v>0.82912963906531434</v>
      </c>
      <c r="I11" s="96">
        <f t="shared" si="4"/>
        <v>-6.1950084131197181E-2</v>
      </c>
      <c r="J11" s="97">
        <f t="shared" si="5"/>
        <v>93.047750664893627</v>
      </c>
      <c r="K11" s="95">
        <f>AVERAGE(K7:K10)</f>
        <v>0.7615360164470566</v>
      </c>
      <c r="L11" s="96">
        <f t="shared" si="6"/>
        <v>-6.7926491847568493E-2</v>
      </c>
      <c r="M11" s="97">
        <f t="shared" si="7"/>
        <v>91.810782142857136</v>
      </c>
      <c r="N11" s="95">
        <f>AVERAGE(N7:N10)</f>
        <v>0.37909629467248085</v>
      </c>
      <c r="O11" s="96">
        <f t="shared" si="8"/>
        <v>-5.6963995402407819E-2</v>
      </c>
      <c r="P11" s="97">
        <f t="shared" si="9"/>
        <v>86.936669836956526</v>
      </c>
      <c r="Q11" s="18"/>
    </row>
    <row r="12" spans="1:19" s="5" customFormat="1" ht="15.75" x14ac:dyDescent="0.25">
      <c r="A12" s="19" t="s">
        <v>4</v>
      </c>
      <c r="B12" s="11">
        <f>B25*$B$32/100/$B$33</f>
        <v>1.0973506303915064</v>
      </c>
      <c r="C12" s="16">
        <f t="shared" si="0"/>
        <v>0.31528597971371697</v>
      </c>
      <c r="D12" s="17">
        <f t="shared" si="1"/>
        <v>140.31456727272726</v>
      </c>
      <c r="E12" s="11">
        <f>E25*$B$32/100/$B$33</f>
        <v>1.1563479761114799</v>
      </c>
      <c r="F12" s="16">
        <f t="shared" si="2"/>
        <v>0.32688546781685479</v>
      </c>
      <c r="G12" s="17">
        <f t="shared" si="3"/>
        <v>139.40931200000003</v>
      </c>
      <c r="H12" s="11">
        <f>H25*$B$32/100/$B$33</f>
        <v>1.2975201962271306</v>
      </c>
      <c r="I12" s="16">
        <f t="shared" si="4"/>
        <v>0.40644047303061903</v>
      </c>
      <c r="J12" s="17">
        <f t="shared" si="5"/>
        <v>145.6121335106383</v>
      </c>
      <c r="K12" s="11">
        <f>K25*$B$32/100/$B$33</f>
        <v>1.0847083420229406</v>
      </c>
      <c r="L12" s="16">
        <f t="shared" si="6"/>
        <v>0.25524583372831555</v>
      </c>
      <c r="M12" s="17">
        <f t="shared" si="7"/>
        <v>130.77243771428573</v>
      </c>
      <c r="N12" s="11">
        <f>N25*$B$32/100/$B$33</f>
        <v>0.53055470186747555</v>
      </c>
      <c r="O12" s="16">
        <f t="shared" si="8"/>
        <v>9.4494411792586885E-2</v>
      </c>
      <c r="P12" s="17">
        <f t="shared" si="9"/>
        <v>121.67003369565215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1.4566628116409137</v>
      </c>
      <c r="F13" s="16">
        <f t="shared" si="2"/>
        <v>0.62720030334628862</v>
      </c>
      <c r="G13" s="17">
        <f t="shared" si="3"/>
        <v>175.61526857142854</v>
      </c>
      <c r="H13" s="11">
        <f>H26*$B$34/$B$33</f>
        <v>1.49911157455683</v>
      </c>
      <c r="I13" s="16">
        <f t="shared" si="4"/>
        <v>0.60803185136031845</v>
      </c>
      <c r="J13" s="17">
        <f t="shared" si="5"/>
        <v>168.23540425531914</v>
      </c>
      <c r="K13" s="11">
        <f>K26*$B$34/$B$33</f>
        <v>1.378467722058963</v>
      </c>
      <c r="L13" s="16">
        <f t="shared" si="6"/>
        <v>0.54900521376433786</v>
      </c>
      <c r="M13" s="17">
        <f t="shared" si="7"/>
        <v>166.18806857142857</v>
      </c>
      <c r="N13" s="11">
        <f>N26*$B$34/$B$33</f>
        <v>0.64455095269693807</v>
      </c>
      <c r="O13" s="16">
        <f t="shared" si="8"/>
        <v>0.20849066262204941</v>
      </c>
      <c r="P13" s="17">
        <f t="shared" si="9"/>
        <v>147.81234782608695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1.3684140676841408</v>
      </c>
      <c r="F14" s="16">
        <f t="shared" si="2"/>
        <v>0.53895155938951567</v>
      </c>
      <c r="G14" s="17">
        <f t="shared" si="3"/>
        <v>164.976</v>
      </c>
      <c r="H14" s="11">
        <f>H27*$B$34/$B$33</f>
        <v>1.4454920845577779</v>
      </c>
      <c r="I14" s="16">
        <f t="shared" si="4"/>
        <v>0.55441236136126637</v>
      </c>
      <c r="J14" s="17">
        <f t="shared" si="5"/>
        <v>162.21804255319148</v>
      </c>
      <c r="K14" s="11">
        <f>K27*$B$34/$B$33</f>
        <v>1.2902189781021898</v>
      </c>
      <c r="L14" s="16">
        <f t="shared" si="6"/>
        <v>0.46075646980756468</v>
      </c>
      <c r="M14" s="17">
        <f t="shared" si="7"/>
        <v>155.5488</v>
      </c>
      <c r="N14" s="11">
        <f>N27*$B$34/$B$33</f>
        <v>0.65907289790501455</v>
      </c>
      <c r="O14" s="16">
        <f t="shared" si="8"/>
        <v>0.22301260783012589</v>
      </c>
      <c r="P14" s="17">
        <f t="shared" si="9"/>
        <v>151.14260869565211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1.3044155844155845</v>
      </c>
      <c r="F15" s="28">
        <f t="shared" si="2"/>
        <v>0.47495307612095938</v>
      </c>
      <c r="G15" s="29">
        <f t="shared" si="3"/>
        <v>157.26034285714286</v>
      </c>
      <c r="H15" s="27">
        <f>H28*$B$35/10/$B$33</f>
        <v>1.3701623376623375</v>
      </c>
      <c r="I15" s="28">
        <f t="shared" si="4"/>
        <v>0.47908261446582601</v>
      </c>
      <c r="J15" s="29">
        <f t="shared" si="5"/>
        <v>153.76428191489359</v>
      </c>
      <c r="K15" s="27">
        <f>K28*$B$35/10/$B$33</f>
        <v>1.3675324675324676</v>
      </c>
      <c r="L15" s="28">
        <f t="shared" si="6"/>
        <v>0.53806995923784251</v>
      </c>
      <c r="M15" s="29">
        <f t="shared" si="7"/>
        <v>164.86971428571428</v>
      </c>
      <c r="N15" s="27">
        <f>N28*$B$35/10/$B$33</f>
        <v>0.62590909090909086</v>
      </c>
      <c r="O15" s="28">
        <f t="shared" si="8"/>
        <v>0.18984880083420219</v>
      </c>
      <c r="P15" s="29">
        <f t="shared" si="9"/>
        <v>143.53728260869562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1.65</v>
      </c>
      <c r="C20" s="42" t="s">
        <v>26</v>
      </c>
      <c r="D20" s="43" t="s">
        <v>26</v>
      </c>
      <c r="E20" s="41">
        <v>1.75</v>
      </c>
      <c r="F20" s="42" t="s">
        <v>26</v>
      </c>
      <c r="G20" s="43" t="s">
        <v>26</v>
      </c>
      <c r="H20" s="41">
        <v>1.88</v>
      </c>
      <c r="I20" s="42" t="s">
        <v>26</v>
      </c>
      <c r="J20" s="43" t="s">
        <v>26</v>
      </c>
      <c r="K20" s="41">
        <v>1.75</v>
      </c>
      <c r="L20" s="42" t="s">
        <v>26</v>
      </c>
      <c r="M20" s="43" t="s">
        <v>26</v>
      </c>
      <c r="N20" s="48">
        <v>0.92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42.49</v>
      </c>
      <c r="C21" s="49" t="s">
        <v>26</v>
      </c>
      <c r="D21" s="50" t="s">
        <v>26</v>
      </c>
      <c r="E21" s="48">
        <v>46.7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</v>
      </c>
      <c r="L21" s="49" t="s">
        <v>26</v>
      </c>
      <c r="M21" s="50" t="s">
        <v>26</v>
      </c>
      <c r="N21" s="48">
        <v>23.96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42.25</v>
      </c>
      <c r="C22" s="49" t="s">
        <v>26</v>
      </c>
      <c r="D22" s="50" t="s">
        <v>26</v>
      </c>
      <c r="E22" s="48">
        <v>45.44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46.87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42.75</v>
      </c>
      <c r="C23" s="49" t="s">
        <v>26</v>
      </c>
      <c r="D23" s="50" t="s">
        <v>26</v>
      </c>
      <c r="E23" s="48">
        <v>46</v>
      </c>
      <c r="F23" s="49" t="s">
        <v>26</v>
      </c>
      <c r="G23" s="50" t="s">
        <v>26</v>
      </c>
      <c r="H23" s="48">
        <v>50.6</v>
      </c>
      <c r="I23" s="49" t="s">
        <v>26</v>
      </c>
      <c r="J23" s="50" t="s">
        <v>26</v>
      </c>
      <c r="K23" s="48">
        <v>46.91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42.06</v>
      </c>
      <c r="C24" s="49" t="s">
        <v>26</v>
      </c>
      <c r="D24" s="50" t="s">
        <v>26</v>
      </c>
      <c r="E24" s="48">
        <v>45.11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48.17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26.04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30.79</v>
      </c>
      <c r="I25" s="49" t="s">
        <v>26</v>
      </c>
      <c r="J25" s="50" t="s">
        <v>26</v>
      </c>
      <c r="K25" s="48">
        <v>25.74</v>
      </c>
      <c r="L25" s="49" t="s">
        <v>26</v>
      </c>
      <c r="M25" s="50" t="s">
        <v>26</v>
      </c>
      <c r="N25" s="48">
        <v>12.59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1.304</v>
      </c>
      <c r="F26" s="49" t="s">
        <v>26</v>
      </c>
      <c r="G26" s="50" t="s">
        <v>26</v>
      </c>
      <c r="H26" s="54">
        <v>1.3420000000000001</v>
      </c>
      <c r="I26" s="49" t="s">
        <v>26</v>
      </c>
      <c r="J26" s="50" t="s">
        <v>26</v>
      </c>
      <c r="K26" s="54">
        <v>1.234</v>
      </c>
      <c r="L26" s="49" t="s">
        <v>26</v>
      </c>
      <c r="M26" s="50" t="s">
        <v>26</v>
      </c>
      <c r="N26" s="54">
        <v>0.57699999999999996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1.2250000000000001</v>
      </c>
      <c r="F27" s="49" t="s">
        <v>26</v>
      </c>
      <c r="G27" s="50" t="s">
        <v>26</v>
      </c>
      <c r="H27" s="54">
        <v>1.294</v>
      </c>
      <c r="I27" s="49" t="s">
        <v>26</v>
      </c>
      <c r="J27" s="50" t="s">
        <v>26</v>
      </c>
      <c r="K27" s="54">
        <v>1.155</v>
      </c>
      <c r="L27" s="49" t="s">
        <v>26</v>
      </c>
      <c r="M27" s="50" t="s">
        <v>26</v>
      </c>
      <c r="N27" s="54">
        <v>0.59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4.96</v>
      </c>
      <c r="F28" s="58" t="s">
        <v>26</v>
      </c>
      <c r="G28" s="59" t="s">
        <v>26</v>
      </c>
      <c r="H28" s="94">
        <v>5.21</v>
      </c>
      <c r="I28" s="58" t="s">
        <v>26</v>
      </c>
      <c r="J28" s="59" t="s">
        <v>26</v>
      </c>
      <c r="K28" s="94">
        <v>5.2</v>
      </c>
      <c r="L28" s="58" t="s">
        <v>26</v>
      </c>
      <c r="M28" s="59" t="s">
        <v>26</v>
      </c>
      <c r="N28" s="94">
        <v>2.38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8.8909000000000002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2.1097999999999999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2.3567999999999998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5.5484999999999998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3.3995000000000002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43843</v>
      </c>
      <c r="E2" s="36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0.78327749728683993</v>
      </c>
      <c r="C6" s="12" t="s">
        <v>26</v>
      </c>
      <c r="D6" s="13" t="s">
        <v>26</v>
      </c>
      <c r="E6" s="11">
        <f>E20/$B$33</f>
        <v>0.83046288868966167</v>
      </c>
      <c r="F6" s="12" t="s">
        <v>26</v>
      </c>
      <c r="G6" s="13" t="s">
        <v>26</v>
      </c>
      <c r="H6" s="11">
        <f>H20/$B$33</f>
        <v>0.89180389751332989</v>
      </c>
      <c r="I6" s="12" t="s">
        <v>26</v>
      </c>
      <c r="J6" s="13" t="s">
        <v>26</v>
      </c>
      <c r="K6" s="11">
        <f>K20/$B$33</f>
        <v>0.83046288868966167</v>
      </c>
      <c r="L6" s="12" t="s">
        <v>26</v>
      </c>
      <c r="M6" s="13" t="s">
        <v>26</v>
      </c>
      <c r="N6" s="11">
        <f>N20/$B$33</f>
        <v>0.43882414004624171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0.69261513707356215</v>
      </c>
      <c r="C7" s="16">
        <f t="shared" ref="C7:C12" si="0">B7-B$6</f>
        <v>-9.0662360213277782E-2</v>
      </c>
      <c r="D7" s="17">
        <f t="shared" ref="D7:D12" si="1">B7/B$6*100</f>
        <v>88.425256626506041</v>
      </c>
      <c r="E7" s="11">
        <f>E21*$B$36/100/$B$33</f>
        <v>0.76151744443920166</v>
      </c>
      <c r="F7" s="16">
        <f t="shared" ref="F7:F15" si="2">E7-E$6</f>
        <v>-6.8945444250460008E-2</v>
      </c>
      <c r="G7" s="17">
        <f t="shared" ref="G7:G15" si="3">E7/E$6*100</f>
        <v>91.697950000000006</v>
      </c>
      <c r="H7" s="11">
        <f>H21*$B$36/100/$B$33</f>
        <v>0.84070611522672589</v>
      </c>
      <c r="I7" s="16">
        <f t="shared" ref="I7:I15" si="4">H7-H$6</f>
        <v>-5.1097782286603999E-2</v>
      </c>
      <c r="J7" s="17">
        <f t="shared" ref="J7:J15" si="5">H7/H$6*100</f>
        <v>94.270289417989432</v>
      </c>
      <c r="K7" s="11">
        <f>K21*$B$36/100/$B$33</f>
        <v>0.76837502005379144</v>
      </c>
      <c r="L7" s="16">
        <f t="shared" ref="L7:L15" si="6">K7-K$6</f>
        <v>-6.2087868635870236E-2</v>
      </c>
      <c r="M7" s="17">
        <f t="shared" ref="M7:M15" si="7">K7/K$6*100</f>
        <v>92.523703409090913</v>
      </c>
      <c r="N7" s="11">
        <f>N21*$B$36/100/$B$33</f>
        <v>0.39120836125135661</v>
      </c>
      <c r="O7" s="16">
        <f t="shared" ref="O7:O15" si="8">N7-N$6</f>
        <v>-4.76157787948851E-2</v>
      </c>
      <c r="P7" s="17">
        <f t="shared" ref="P7:P15" si="9">N7/N$6*100</f>
        <v>89.149234408602155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0.68396152975038926</v>
      </c>
      <c r="C8" s="16">
        <f t="shared" si="0"/>
        <v>-9.9315967536450667E-2</v>
      </c>
      <c r="D8" s="17">
        <f t="shared" si="1"/>
        <v>87.320462048192766</v>
      </c>
      <c r="E8" s="11">
        <f>E22*$B$36/100/$B$33</f>
        <v>0.73620972490916825</v>
      </c>
      <c r="F8" s="16">
        <f t="shared" si="2"/>
        <v>-9.4253163780493421E-2</v>
      </c>
      <c r="G8" s="17">
        <f t="shared" si="3"/>
        <v>88.65052670454547</v>
      </c>
      <c r="H8" s="11">
        <f>H22*$B$36/100/$B$33</f>
        <v>0.83678750058981743</v>
      </c>
      <c r="I8" s="16">
        <f t="shared" si="4"/>
        <v>-5.5016396923512456E-2</v>
      </c>
      <c r="J8" s="17">
        <f t="shared" si="5"/>
        <v>93.830886243386246</v>
      </c>
      <c r="K8" s="11">
        <f>K22*$B$36/100/$B$33</f>
        <v>0.78062069079413021</v>
      </c>
      <c r="L8" s="16">
        <f t="shared" si="6"/>
        <v>-4.9842197895531459E-2</v>
      </c>
      <c r="M8" s="17">
        <f t="shared" si="7"/>
        <v>93.998263068181828</v>
      </c>
      <c r="N8" s="11">
        <f>N22*$B$36/100/$B$33</f>
        <v>0.38206492709857026</v>
      </c>
      <c r="O8" s="16">
        <f t="shared" si="8"/>
        <v>-5.6759212947671445E-2</v>
      </c>
      <c r="P8" s="17">
        <f t="shared" si="9"/>
        <v>87.065612903225798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0.69147220780446383</v>
      </c>
      <c r="C9" s="16">
        <f t="shared" si="0"/>
        <v>-9.1805289482376096E-2</v>
      </c>
      <c r="D9" s="17">
        <f t="shared" si="1"/>
        <v>88.279340361445804</v>
      </c>
      <c r="E9" s="11">
        <f>E23*$B$36/100/$B$33</f>
        <v>0.74404695418298505</v>
      </c>
      <c r="F9" s="16">
        <f t="shared" si="2"/>
        <v>-8.6415934506676617E-2</v>
      </c>
      <c r="G9" s="17">
        <f t="shared" si="3"/>
        <v>89.594244886363654</v>
      </c>
      <c r="H9" s="11">
        <f>H23*$B$36/100/$B$33</f>
        <v>0.82617458594819049</v>
      </c>
      <c r="I9" s="16">
        <f t="shared" si="4"/>
        <v>-6.5629311565139403E-2</v>
      </c>
      <c r="J9" s="17">
        <f t="shared" si="5"/>
        <v>92.64083597883598</v>
      </c>
      <c r="K9" s="11">
        <f>K23*$B$36/100/$B$33</f>
        <v>0.77931448591516073</v>
      </c>
      <c r="L9" s="16">
        <f t="shared" si="6"/>
        <v>-5.1148402774500945E-2</v>
      </c>
      <c r="M9" s="17">
        <f t="shared" si="7"/>
        <v>93.840976704545469</v>
      </c>
      <c r="N9" s="11">
        <f>N23*$B$36/100/$B$33</f>
        <v>0.38777957344406172</v>
      </c>
      <c r="O9" s="16">
        <f t="shared" si="8"/>
        <v>-5.1044566602179986E-2</v>
      </c>
      <c r="P9" s="17">
        <f t="shared" si="9"/>
        <v>88.367876344086014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0.68673721511819952</v>
      </c>
      <c r="C10" s="16">
        <f t="shared" si="0"/>
        <v>-9.6540282168640412E-2</v>
      </c>
      <c r="D10" s="17">
        <f t="shared" si="1"/>
        <v>87.674830120481957</v>
      </c>
      <c r="E10" s="11">
        <f>E24*$B$36/100/$B$33</f>
        <v>0.73653627612891048</v>
      </c>
      <c r="F10" s="16">
        <f t="shared" si="2"/>
        <v>-9.3926612560751188E-2</v>
      </c>
      <c r="G10" s="17">
        <f t="shared" si="3"/>
        <v>88.689848295454539</v>
      </c>
      <c r="H10" s="11">
        <f>H24*$B$36/100/$B$33</f>
        <v>0.8570336762138443</v>
      </c>
      <c r="I10" s="16">
        <f t="shared" si="4"/>
        <v>-3.4770221299485593E-2</v>
      </c>
      <c r="J10" s="17">
        <f t="shared" si="5"/>
        <v>96.101135978835984</v>
      </c>
      <c r="K10" s="11">
        <f>K24*$B$36/100/$B$33</f>
        <v>0.78649861274949284</v>
      </c>
      <c r="L10" s="16">
        <f t="shared" si="6"/>
        <v>-4.3964275940168829E-2</v>
      </c>
      <c r="M10" s="17">
        <f t="shared" si="7"/>
        <v>94.706051704545473</v>
      </c>
      <c r="N10" s="11">
        <f>N24*$B$36/100/$B$33</f>
        <v>0.37553390270372294</v>
      </c>
      <c r="O10" s="16">
        <f t="shared" si="8"/>
        <v>-6.3290237342518763E-2</v>
      </c>
      <c r="P10" s="17">
        <f t="shared" si="9"/>
        <v>85.57731182795699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0.68869652243665369</v>
      </c>
      <c r="C11" s="96">
        <f t="shared" si="0"/>
        <v>-9.4580974850186239E-2</v>
      </c>
      <c r="D11" s="97">
        <f t="shared" si="1"/>
        <v>87.924972289156642</v>
      </c>
      <c r="E11" s="95">
        <f>AVERAGE(E7:E10)</f>
        <v>0.74457759991506633</v>
      </c>
      <c r="F11" s="96">
        <f t="shared" si="2"/>
        <v>-8.5885288774595336E-2</v>
      </c>
      <c r="G11" s="97">
        <f t="shared" si="3"/>
        <v>89.658142471590921</v>
      </c>
      <c r="H11" s="95">
        <f>AVERAGE(H7:H10)</f>
        <v>0.8401754694946445</v>
      </c>
      <c r="I11" s="96">
        <f t="shared" si="4"/>
        <v>-5.1628428018685391E-2</v>
      </c>
      <c r="J11" s="97">
        <f t="shared" si="5"/>
        <v>94.210786904761918</v>
      </c>
      <c r="K11" s="95">
        <f>AVERAGE(K7:K10)</f>
        <v>0.7787022023781438</v>
      </c>
      <c r="L11" s="96">
        <f t="shared" si="6"/>
        <v>-5.1760686311517867E-2</v>
      </c>
      <c r="M11" s="97">
        <f t="shared" si="7"/>
        <v>93.767248721590917</v>
      </c>
      <c r="N11" s="95">
        <f>AVERAGE(N7:N10)</f>
        <v>0.3841466911244279</v>
      </c>
      <c r="O11" s="96">
        <f t="shared" si="8"/>
        <v>-5.4677448921813809E-2</v>
      </c>
      <c r="P11" s="97">
        <f t="shared" si="9"/>
        <v>87.540008870967739</v>
      </c>
      <c r="Q11" s="18"/>
    </row>
    <row r="12" spans="1:19" s="5" customFormat="1" ht="15.75" x14ac:dyDescent="0.25">
      <c r="A12" s="19" t="s">
        <v>4</v>
      </c>
      <c r="B12" s="11">
        <f>B25*$B$32/100/$B$33</f>
        <v>1.084358089935356</v>
      </c>
      <c r="C12" s="16">
        <f t="shared" si="0"/>
        <v>0.30108059264851605</v>
      </c>
      <c r="D12" s="17">
        <f t="shared" si="1"/>
        <v>138.43856024096385</v>
      </c>
      <c r="E12" s="11">
        <f>E25*$B$32/100/$B$33</f>
        <v>1.126144528853867</v>
      </c>
      <c r="F12" s="16">
        <f t="shared" si="2"/>
        <v>0.29568164016420528</v>
      </c>
      <c r="G12" s="17">
        <f t="shared" si="3"/>
        <v>135.60443750000002</v>
      </c>
      <c r="H12" s="11">
        <f>H25*$B$32/100/$B$33</f>
        <v>1.2828436747982825</v>
      </c>
      <c r="I12" s="16">
        <f t="shared" si="4"/>
        <v>0.39103977728495265</v>
      </c>
      <c r="J12" s="17">
        <f t="shared" si="5"/>
        <v>143.84817989417991</v>
      </c>
      <c r="K12" s="11">
        <f>K25*$B$32/100/$B$33</f>
        <v>1.1127728683999434</v>
      </c>
      <c r="L12" s="16">
        <f t="shared" si="6"/>
        <v>0.28230997971028171</v>
      </c>
      <c r="M12" s="17">
        <f t="shared" si="7"/>
        <v>133.99429204545456</v>
      </c>
      <c r="N12" s="11">
        <f>N25*$B$32/100/$B$33</f>
        <v>0.51773397820034928</v>
      </c>
      <c r="O12" s="16">
        <f t="shared" si="8"/>
        <v>7.890983815410757E-2</v>
      </c>
      <c r="P12" s="17">
        <f t="shared" si="9"/>
        <v>117.98210967741937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1.4468077195300335</v>
      </c>
      <c r="F13" s="16">
        <f t="shared" si="2"/>
        <v>0.61634483084037184</v>
      </c>
      <c r="G13" s="17">
        <f t="shared" si="3"/>
        <v>174.21702272727273</v>
      </c>
      <c r="H13" s="11">
        <f>H26*$B$34/$B$33</f>
        <v>1.5078778842070499</v>
      </c>
      <c r="I13" s="16">
        <f t="shared" si="4"/>
        <v>0.61607398669372004</v>
      </c>
      <c r="J13" s="17">
        <f t="shared" si="5"/>
        <v>169.08177777777783</v>
      </c>
      <c r="K13" s="11">
        <f>K26*$B$34/$B$33</f>
        <v>1.3690820553956498</v>
      </c>
      <c r="L13" s="16">
        <f t="shared" si="6"/>
        <v>0.53861916670598808</v>
      </c>
      <c r="M13" s="17">
        <f t="shared" si="7"/>
        <v>164.8577045454546</v>
      </c>
      <c r="N13" s="11">
        <f>N26*$B$34/$B$33</f>
        <v>0.6628888784032464</v>
      </c>
      <c r="O13" s="16">
        <f t="shared" si="8"/>
        <v>0.22406473835700469</v>
      </c>
      <c r="P13" s="17">
        <f t="shared" si="9"/>
        <v>151.06025806451612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1.3490954560468083</v>
      </c>
      <c r="F14" s="16">
        <f t="shared" si="2"/>
        <v>0.51863256735714658</v>
      </c>
      <c r="G14" s="17">
        <f t="shared" si="3"/>
        <v>162.45102272727277</v>
      </c>
      <c r="H14" s="11">
        <f>H27*$B$34/$B$33</f>
        <v>1.4368144198556128</v>
      </c>
      <c r="I14" s="16">
        <f t="shared" si="4"/>
        <v>0.54501052234228287</v>
      </c>
      <c r="J14" s="17">
        <f t="shared" si="5"/>
        <v>161.11326984126984</v>
      </c>
      <c r="K14" s="11">
        <f>K27*$B$34/$B$33</f>
        <v>1.282473458217336</v>
      </c>
      <c r="L14" s="16">
        <f t="shared" si="6"/>
        <v>0.45201056952767438</v>
      </c>
      <c r="M14" s="17">
        <f t="shared" si="7"/>
        <v>154.42875000000004</v>
      </c>
      <c r="N14" s="11">
        <f>N27*$B$34/$B$33</f>
        <v>0.65511631198980791</v>
      </c>
      <c r="O14" s="16">
        <f t="shared" si="8"/>
        <v>0.2162921719435662</v>
      </c>
      <c r="P14" s="17">
        <f t="shared" si="9"/>
        <v>149.28903225806448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1.2986068513188314</v>
      </c>
      <c r="F15" s="28">
        <f t="shared" si="2"/>
        <v>0.46814396262916969</v>
      </c>
      <c r="G15" s="29">
        <f t="shared" si="3"/>
        <v>156.37144886363632</v>
      </c>
      <c r="H15" s="27">
        <f>H28*$B$35/10/$B$33</f>
        <v>1.3743806917378378</v>
      </c>
      <c r="I15" s="28">
        <f t="shared" si="4"/>
        <v>0.48257679422450794</v>
      </c>
      <c r="J15" s="29">
        <f t="shared" si="5"/>
        <v>154.11243386243385</v>
      </c>
      <c r="K15" s="27">
        <f>K28*$B$35/10/$B$33</f>
        <v>1.3639291275421128</v>
      </c>
      <c r="L15" s="28">
        <f t="shared" si="6"/>
        <v>0.53346623885245115</v>
      </c>
      <c r="M15" s="29">
        <f t="shared" si="7"/>
        <v>164.23721590909088</v>
      </c>
      <c r="N15" s="27">
        <f>N28*$B$35/10/$B$33</f>
        <v>0.62448096069456893</v>
      </c>
      <c r="O15" s="28">
        <f t="shared" si="8"/>
        <v>0.18565682064832723</v>
      </c>
      <c r="P15" s="29">
        <f t="shared" si="9"/>
        <v>142.30779569892471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1.66</v>
      </c>
      <c r="C20" s="42" t="s">
        <v>26</v>
      </c>
      <c r="D20" s="43" t="s">
        <v>26</v>
      </c>
      <c r="E20" s="41">
        <v>1.76</v>
      </c>
      <c r="F20" s="42" t="s">
        <v>26</v>
      </c>
      <c r="G20" s="43" t="s">
        <v>26</v>
      </c>
      <c r="H20" s="41">
        <v>1.89</v>
      </c>
      <c r="I20" s="42" t="s">
        <v>26</v>
      </c>
      <c r="J20" s="43" t="s">
        <v>26</v>
      </c>
      <c r="K20" s="41">
        <v>1.76</v>
      </c>
      <c r="L20" s="42" t="s">
        <v>26</v>
      </c>
      <c r="M20" s="43" t="s">
        <v>26</v>
      </c>
      <c r="N20" s="48">
        <v>0.93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46.64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47.06</v>
      </c>
      <c r="L21" s="49" t="s">
        <v>26</v>
      </c>
      <c r="M21" s="50" t="s">
        <v>26</v>
      </c>
      <c r="N21" s="48">
        <v>23.96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41.89</v>
      </c>
      <c r="C22" s="49" t="s">
        <v>26</v>
      </c>
      <c r="D22" s="50" t="s">
        <v>26</v>
      </c>
      <c r="E22" s="48">
        <v>45.09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47.81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42.35</v>
      </c>
      <c r="C23" s="49" t="s">
        <v>26</v>
      </c>
      <c r="D23" s="50" t="s">
        <v>26</v>
      </c>
      <c r="E23" s="48">
        <v>45.57</v>
      </c>
      <c r="F23" s="49" t="s">
        <v>26</v>
      </c>
      <c r="G23" s="50" t="s">
        <v>26</v>
      </c>
      <c r="H23" s="48">
        <v>50.6</v>
      </c>
      <c r="I23" s="49" t="s">
        <v>26</v>
      </c>
      <c r="J23" s="50" t="s">
        <v>26</v>
      </c>
      <c r="K23" s="48">
        <v>47.73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42.06</v>
      </c>
      <c r="C24" s="49" t="s">
        <v>26</v>
      </c>
      <c r="D24" s="50" t="s">
        <v>26</v>
      </c>
      <c r="E24" s="48">
        <v>45.11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48.17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30.7</v>
      </c>
      <c r="I25" s="49" t="s">
        <v>26</v>
      </c>
      <c r="J25" s="50" t="s">
        <v>26</v>
      </c>
      <c r="K25" s="48">
        <v>26.63</v>
      </c>
      <c r="L25" s="49" t="s">
        <v>26</v>
      </c>
      <c r="M25" s="50" t="s">
        <v>26</v>
      </c>
      <c r="N25" s="48">
        <v>12.39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1.3029999999999999</v>
      </c>
      <c r="F26" s="49" t="s">
        <v>26</v>
      </c>
      <c r="G26" s="50" t="s">
        <v>26</v>
      </c>
      <c r="H26" s="54">
        <v>1.3580000000000001</v>
      </c>
      <c r="I26" s="49" t="s">
        <v>26</v>
      </c>
      <c r="J26" s="50" t="s">
        <v>26</v>
      </c>
      <c r="K26" s="54">
        <v>1.2330000000000001</v>
      </c>
      <c r="L26" s="49" t="s">
        <v>26</v>
      </c>
      <c r="M26" s="50" t="s">
        <v>26</v>
      </c>
      <c r="N26" s="54">
        <v>0.59699999999999998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1.2150000000000001</v>
      </c>
      <c r="F27" s="49" t="s">
        <v>26</v>
      </c>
      <c r="G27" s="50" t="s">
        <v>26</v>
      </c>
      <c r="H27" s="54">
        <v>1.294</v>
      </c>
      <c r="I27" s="49" t="s">
        <v>26</v>
      </c>
      <c r="J27" s="50" t="s">
        <v>26</v>
      </c>
      <c r="K27" s="54">
        <v>1.155</v>
      </c>
      <c r="L27" s="49" t="s">
        <v>26</v>
      </c>
      <c r="M27" s="50" t="s">
        <v>26</v>
      </c>
      <c r="N27" s="54">
        <v>0.59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4.97</v>
      </c>
      <c r="F28" s="58" t="s">
        <v>26</v>
      </c>
      <c r="G28" s="59" t="s">
        <v>26</v>
      </c>
      <c r="H28" s="94">
        <v>5.26</v>
      </c>
      <c r="I28" s="58" t="s">
        <v>26</v>
      </c>
      <c r="J28" s="59" t="s">
        <v>26</v>
      </c>
      <c r="K28" s="94">
        <v>5.22</v>
      </c>
      <c r="L28" s="58" t="s">
        <v>26</v>
      </c>
      <c r="M28" s="59" t="s">
        <v>26</v>
      </c>
      <c r="N28" s="94">
        <v>2.39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8.8558000000000003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2.1193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2.3532000000000002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5.5374999999999996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3.4603000000000002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5" workbookViewId="0">
      <selection activeCell="N26" sqref="N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43850</v>
      </c>
      <c r="E2" s="36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0.78755010610705023</v>
      </c>
      <c r="C6" s="12" t="s">
        <v>26</v>
      </c>
      <c r="D6" s="13" t="s">
        <v>26</v>
      </c>
      <c r="E6" s="11">
        <f>E20/$B$33</f>
        <v>0.83470879509549645</v>
      </c>
      <c r="F6" s="12" t="s">
        <v>26</v>
      </c>
      <c r="G6" s="13" t="s">
        <v>26</v>
      </c>
      <c r="H6" s="11">
        <f>H20/$B$33</f>
        <v>0.89601509078047636</v>
      </c>
      <c r="I6" s="12" t="s">
        <v>26</v>
      </c>
      <c r="J6" s="13" t="s">
        <v>26</v>
      </c>
      <c r="K6" s="11">
        <f>K20/$B$33</f>
        <v>0.83470879509549645</v>
      </c>
      <c r="L6" s="12" t="s">
        <v>26</v>
      </c>
      <c r="M6" s="13" t="s">
        <v>26</v>
      </c>
      <c r="N6" s="11">
        <f>N20/$B$33</f>
        <v>0.43857580759254899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0.69010529120490449</v>
      </c>
      <c r="C7" s="16">
        <f t="shared" ref="C7:C12" si="0">B7-B$6</f>
        <v>-9.7444814902145738E-2</v>
      </c>
      <c r="D7" s="17">
        <f t="shared" ref="D7:D12" si="1">B7/B$6*100</f>
        <v>87.626842514970065</v>
      </c>
      <c r="E7" s="11">
        <f>E21*$B$36/100/$B$33</f>
        <v>0.75825379863239795</v>
      </c>
      <c r="F7" s="16">
        <f t="shared" ref="F7:F15" si="2">E7-E$6</f>
        <v>-7.6454996463098501E-2</v>
      </c>
      <c r="G7" s="17">
        <f t="shared" ref="G7:G15" si="3">E7/E$6*100</f>
        <v>90.840518644067785</v>
      </c>
      <c r="H7" s="11">
        <f>H21*$B$36/100/$B$33</f>
        <v>0.83746220702664476</v>
      </c>
      <c r="I7" s="16">
        <f t="shared" ref="I7:I15" si="4">H7-H$6</f>
        <v>-5.8552883753831608E-2</v>
      </c>
      <c r="J7" s="17">
        <f t="shared" ref="J7:J15" si="5">H7/H$6*100</f>
        <v>93.465190000000007</v>
      </c>
      <c r="K7" s="11">
        <f>K21*$B$36/100/$B$33</f>
        <v>0.76638607875501075</v>
      </c>
      <c r="L7" s="16">
        <f t="shared" ref="L7:L15" si="6">K7-K$6</f>
        <v>-6.8322716340485701E-2</v>
      </c>
      <c r="M7" s="17">
        <f t="shared" ref="M7:M15" si="7">K7/K$6*100</f>
        <v>91.814784180790966</v>
      </c>
      <c r="N7" s="11">
        <f>N21*$B$36/100/$B$33</f>
        <v>0.38986150907804762</v>
      </c>
      <c r="O7" s="16">
        <f t="shared" ref="O7:O15" si="8">N7-N$6</f>
        <v>-4.8714298514501375E-2</v>
      </c>
      <c r="P7" s="17">
        <f t="shared" ref="P7:P15" si="9">N7/N$6*100</f>
        <v>88.892616129032248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0.68782825277057302</v>
      </c>
      <c r="C8" s="16">
        <f t="shared" si="0"/>
        <v>-9.9721853336477206E-2</v>
      </c>
      <c r="D8" s="17">
        <f t="shared" si="1"/>
        <v>87.337713173652702</v>
      </c>
      <c r="E8" s="11">
        <f>E22*$B$36/100/$B$33</f>
        <v>0.73889897194058007</v>
      </c>
      <c r="F8" s="16">
        <f t="shared" si="2"/>
        <v>-9.5809823154916374E-2</v>
      </c>
      <c r="G8" s="17">
        <f t="shared" si="3"/>
        <v>88.52176666666665</v>
      </c>
      <c r="H8" s="11">
        <f>H22*$B$36/100/$B$33</f>
        <v>0.83355871256779068</v>
      </c>
      <c r="I8" s="16">
        <f t="shared" si="4"/>
        <v>-6.2456378212685681E-2</v>
      </c>
      <c r="J8" s="17">
        <f t="shared" si="5"/>
        <v>93.02953947368421</v>
      </c>
      <c r="K8" s="11">
        <f>K22*$B$36/100/$B$33</f>
        <v>0.76264522989860895</v>
      </c>
      <c r="L8" s="16">
        <f t="shared" si="6"/>
        <v>-7.2063565196887502E-2</v>
      </c>
      <c r="M8" s="17">
        <f t="shared" si="7"/>
        <v>91.366622033898309</v>
      </c>
      <c r="N8" s="11">
        <f>N22*$B$36/100/$B$33</f>
        <v>0.37896425371374676</v>
      </c>
      <c r="O8" s="16">
        <f t="shared" si="8"/>
        <v>-5.9611553878802237E-2</v>
      </c>
      <c r="P8" s="17">
        <f t="shared" si="9"/>
        <v>86.407924731182788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0.69530995048337663</v>
      </c>
      <c r="C9" s="16">
        <f t="shared" si="0"/>
        <v>-9.2240155623673603E-2</v>
      </c>
      <c r="D9" s="17">
        <f t="shared" si="1"/>
        <v>88.287709580838339</v>
      </c>
      <c r="E9" s="11">
        <f>E23*$B$36/100/$B$33</f>
        <v>0.74800712567790628</v>
      </c>
      <c r="F9" s="16">
        <f t="shared" si="2"/>
        <v>-8.6701669417590166E-2</v>
      </c>
      <c r="G9" s="17">
        <f t="shared" si="3"/>
        <v>89.612944067796619</v>
      </c>
      <c r="H9" s="11">
        <f>H23*$B$36/100/$B$33</f>
        <v>0.82298674840839436</v>
      </c>
      <c r="I9" s="16">
        <f t="shared" si="4"/>
        <v>-7.3028342372082E-2</v>
      </c>
      <c r="J9" s="17">
        <f t="shared" si="5"/>
        <v>91.849652631578962</v>
      </c>
      <c r="K9" s="11">
        <f>K23*$B$36/100/$B$33</f>
        <v>0.76736195236972415</v>
      </c>
      <c r="L9" s="16">
        <f t="shared" si="6"/>
        <v>-6.7346842725772293E-2</v>
      </c>
      <c r="M9" s="17">
        <f t="shared" si="7"/>
        <v>91.931696045197725</v>
      </c>
      <c r="N9" s="11">
        <f>N23*$B$36/100/$B$33</f>
        <v>0.38628330582409814</v>
      </c>
      <c r="O9" s="16">
        <f t="shared" si="8"/>
        <v>-5.229250176845085E-2</v>
      </c>
      <c r="P9" s="17">
        <f t="shared" si="9"/>
        <v>88.076747311827958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0.68327417590190997</v>
      </c>
      <c r="C10" s="16">
        <f t="shared" si="0"/>
        <v>-0.10427593020514025</v>
      </c>
      <c r="D10" s="17">
        <f t="shared" si="1"/>
        <v>86.759454491017976</v>
      </c>
      <c r="E10" s="11">
        <f>E24*$B$36/100/$B$33</f>
        <v>0.73255579344494226</v>
      </c>
      <c r="F10" s="16">
        <f t="shared" si="2"/>
        <v>-0.10215300165055419</v>
      </c>
      <c r="G10" s="17">
        <f t="shared" si="3"/>
        <v>87.761839548022593</v>
      </c>
      <c r="H10" s="11">
        <f>H24*$B$36/100/$B$33</f>
        <v>0.85372676727187002</v>
      </c>
      <c r="I10" s="16">
        <f t="shared" si="4"/>
        <v>-4.228832350860634E-2</v>
      </c>
      <c r="J10" s="17">
        <f t="shared" si="5"/>
        <v>95.280400526315802</v>
      </c>
      <c r="K10" s="11">
        <f>K24*$B$36/100/$B$33</f>
        <v>0.77679539731195479</v>
      </c>
      <c r="L10" s="16">
        <f t="shared" si="6"/>
        <v>-5.7913397783541654E-2</v>
      </c>
      <c r="M10" s="17">
        <f t="shared" si="7"/>
        <v>93.061844067796613</v>
      </c>
      <c r="N10" s="11">
        <f>N24*$B$36/100/$B$33</f>
        <v>0.37408488564017928</v>
      </c>
      <c r="O10" s="16">
        <f t="shared" si="8"/>
        <v>-6.4490921952369717E-2</v>
      </c>
      <c r="P10" s="17">
        <f t="shared" si="9"/>
        <v>85.295376344086023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0.68912941759019097</v>
      </c>
      <c r="C11" s="96">
        <f t="shared" si="0"/>
        <v>-9.8420688516859256E-2</v>
      </c>
      <c r="D11" s="97">
        <f t="shared" si="1"/>
        <v>87.502929940119756</v>
      </c>
      <c r="E11" s="95">
        <f>AVERAGE(E7:E10)</f>
        <v>0.74442892242395664</v>
      </c>
      <c r="F11" s="96">
        <f t="shared" si="2"/>
        <v>-9.0279872671539807E-2</v>
      </c>
      <c r="G11" s="97">
        <f t="shared" si="3"/>
        <v>89.184267231638415</v>
      </c>
      <c r="H11" s="95">
        <f>AVERAGE(H7:H10)</f>
        <v>0.83693360881867496</v>
      </c>
      <c r="I11" s="96">
        <f t="shared" si="4"/>
        <v>-5.9081481961801408E-2</v>
      </c>
      <c r="J11" s="97">
        <f t="shared" si="5"/>
        <v>93.406195657894742</v>
      </c>
      <c r="K11" s="95">
        <f>AVERAGE(K7:K10)</f>
        <v>0.76829716458382469</v>
      </c>
      <c r="L11" s="96">
        <f t="shared" si="6"/>
        <v>-6.641163051167176E-2</v>
      </c>
      <c r="M11" s="97">
        <f t="shared" si="7"/>
        <v>92.043736581920911</v>
      </c>
      <c r="N11" s="95">
        <f>AVERAGE(N7:N10)</f>
        <v>0.38229848856401794</v>
      </c>
      <c r="O11" s="96">
        <f t="shared" si="8"/>
        <v>-5.6277319028531059E-2</v>
      </c>
      <c r="P11" s="97">
        <f t="shared" si="9"/>
        <v>87.168166129032244</v>
      </c>
      <c r="Q11" s="18"/>
    </row>
    <row r="12" spans="1:19" s="5" customFormat="1" ht="15.75" x14ac:dyDescent="0.25">
      <c r="A12" s="19" t="s">
        <v>4</v>
      </c>
      <c r="B12" s="11">
        <f>B25*$B$32/100/$B$33</f>
        <v>1.0670400141476069</v>
      </c>
      <c r="C12" s="16">
        <f t="shared" si="0"/>
        <v>0.27948990804055662</v>
      </c>
      <c r="D12" s="17">
        <f t="shared" si="1"/>
        <v>135.48852395209582</v>
      </c>
      <c r="E12" s="11">
        <f>E25*$B$32/100/$B$33</f>
        <v>1.1081590898373028</v>
      </c>
      <c r="F12" s="16">
        <f t="shared" si="2"/>
        <v>0.27345029474180638</v>
      </c>
      <c r="G12" s="17">
        <f t="shared" si="3"/>
        <v>132.75996327683617</v>
      </c>
      <c r="H12" s="11">
        <f>H25*$B$32/100/$B$33</f>
        <v>1.2623556236736622</v>
      </c>
      <c r="I12" s="16">
        <f t="shared" si="4"/>
        <v>0.3663405328931858</v>
      </c>
      <c r="J12" s="17">
        <f t="shared" si="5"/>
        <v>140.88553157894739</v>
      </c>
      <c r="K12" s="11">
        <f>K25*$B$32/100/$B$33</f>
        <v>1.0937674133459092</v>
      </c>
      <c r="L12" s="16">
        <f t="shared" si="6"/>
        <v>0.25905861825041276</v>
      </c>
      <c r="M12" s="17">
        <f t="shared" si="7"/>
        <v>131.03580790960453</v>
      </c>
      <c r="N12" s="11">
        <f>N25*$B$32/100/$B$33</f>
        <v>0.50946534779533148</v>
      </c>
      <c r="O12" s="16">
        <f t="shared" si="8"/>
        <v>7.0889540202782486E-2</v>
      </c>
      <c r="P12" s="17">
        <f t="shared" si="9"/>
        <v>116.16357741935485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1.4373651497288376</v>
      </c>
      <c r="F13" s="16">
        <f t="shared" si="2"/>
        <v>0.60265635463334111</v>
      </c>
      <c r="G13" s="17">
        <f t="shared" si="3"/>
        <v>172.19959322033895</v>
      </c>
      <c r="H13" s="11">
        <f>H26*$B$34/$B$33</f>
        <v>1.4684193350624852</v>
      </c>
      <c r="I13" s="16">
        <f t="shared" si="4"/>
        <v>0.57240424428200887</v>
      </c>
      <c r="J13" s="17">
        <f t="shared" si="5"/>
        <v>163.88332631578945</v>
      </c>
      <c r="K13" s="11">
        <f>K26*$B$34/$B$33</f>
        <v>1.3297845791087011</v>
      </c>
      <c r="L13" s="16">
        <f t="shared" si="6"/>
        <v>0.49507578401320462</v>
      </c>
      <c r="M13" s="17">
        <f t="shared" si="7"/>
        <v>159.31119774011302</v>
      </c>
      <c r="N13" s="11">
        <f>N26*$B$34/$B$33</f>
        <v>0.66211959443527468</v>
      </c>
      <c r="O13" s="16">
        <f t="shared" si="8"/>
        <v>0.22354378684272569</v>
      </c>
      <c r="P13" s="17">
        <f t="shared" si="9"/>
        <v>150.97038709677418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1.3475298278707852</v>
      </c>
      <c r="F14" s="16">
        <f t="shared" si="2"/>
        <v>0.51282103277528879</v>
      </c>
      <c r="G14" s="17">
        <f t="shared" si="3"/>
        <v>161.43711864406777</v>
      </c>
      <c r="H14" s="11">
        <f>H27*$B$34/$B$33</f>
        <v>1.4240562131572745</v>
      </c>
      <c r="I14" s="16">
        <f t="shared" si="4"/>
        <v>0.52804112237679812</v>
      </c>
      <c r="J14" s="17">
        <f t="shared" si="5"/>
        <v>158.93216842105264</v>
      </c>
      <c r="K14" s="11">
        <f>K27*$B$34/$B$33</f>
        <v>1.2477128035840606</v>
      </c>
      <c r="L14" s="16">
        <f t="shared" si="6"/>
        <v>0.41300400848856411</v>
      </c>
      <c r="M14" s="17">
        <f t="shared" si="7"/>
        <v>149.47881355932205</v>
      </c>
      <c r="N14" s="11">
        <f>N27*$B$34/$B$33</f>
        <v>0.6355017212921481</v>
      </c>
      <c r="O14" s="16">
        <f t="shared" si="8"/>
        <v>0.19692591369959911</v>
      </c>
      <c r="P14" s="17">
        <f t="shared" si="9"/>
        <v>144.90122580645161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1.2958687102098561</v>
      </c>
      <c r="F15" s="28">
        <f t="shared" si="2"/>
        <v>0.46115991511435961</v>
      </c>
      <c r="G15" s="29">
        <f t="shared" si="3"/>
        <v>155.24799999999996</v>
      </c>
      <c r="H15" s="27">
        <f>H28*$B$35/10/$B$33</f>
        <v>1.3507341193114832</v>
      </c>
      <c r="I15" s="28">
        <f t="shared" si="4"/>
        <v>0.45471902853100687</v>
      </c>
      <c r="J15" s="29">
        <f t="shared" si="5"/>
        <v>150.74903684210526</v>
      </c>
      <c r="K15" s="27">
        <f>K28*$B$35/10/$B$33</f>
        <v>1.3585720348974299</v>
      </c>
      <c r="L15" s="28">
        <f t="shared" si="6"/>
        <v>0.5238632398019335</v>
      </c>
      <c r="M15" s="29">
        <f t="shared" si="7"/>
        <v>162.76</v>
      </c>
      <c r="N15" s="27">
        <f>N28*$B$35/10/$B$33</f>
        <v>0.61658269276114119</v>
      </c>
      <c r="O15" s="28">
        <f t="shared" si="8"/>
        <v>0.1780068851685922</v>
      </c>
      <c r="P15" s="29">
        <f t="shared" si="9"/>
        <v>140.5874838709677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1.67</v>
      </c>
      <c r="C20" s="42" t="s">
        <v>26</v>
      </c>
      <c r="D20" s="43" t="s">
        <v>26</v>
      </c>
      <c r="E20" s="41">
        <v>1.77</v>
      </c>
      <c r="F20" s="42" t="s">
        <v>26</v>
      </c>
      <c r="G20" s="43" t="s">
        <v>26</v>
      </c>
      <c r="H20" s="41">
        <v>1.9</v>
      </c>
      <c r="I20" s="42" t="s">
        <v>26</v>
      </c>
      <c r="J20" s="43" t="s">
        <v>26</v>
      </c>
      <c r="K20" s="41">
        <v>1.77</v>
      </c>
      <c r="L20" s="42" t="s">
        <v>26</v>
      </c>
      <c r="M20" s="43" t="s">
        <v>26</v>
      </c>
      <c r="N20" s="48">
        <v>0.93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46.62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47.12</v>
      </c>
      <c r="L21" s="49" t="s">
        <v>26</v>
      </c>
      <c r="M21" s="50" t="s">
        <v>26</v>
      </c>
      <c r="N21" s="48">
        <v>23.97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42.29</v>
      </c>
      <c r="C22" s="49" t="s">
        <v>26</v>
      </c>
      <c r="D22" s="50" t="s">
        <v>26</v>
      </c>
      <c r="E22" s="48">
        <v>45.43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46.89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42.75</v>
      </c>
      <c r="C23" s="49" t="s">
        <v>26</v>
      </c>
      <c r="D23" s="50" t="s">
        <v>26</v>
      </c>
      <c r="E23" s="48">
        <v>45.99</v>
      </c>
      <c r="F23" s="49" t="s">
        <v>26</v>
      </c>
      <c r="G23" s="50" t="s">
        <v>26</v>
      </c>
      <c r="H23" s="48">
        <v>50.6</v>
      </c>
      <c r="I23" s="49" t="s">
        <v>26</v>
      </c>
      <c r="J23" s="50" t="s">
        <v>26</v>
      </c>
      <c r="K23" s="48">
        <v>47.18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42.01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47.76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30.7</v>
      </c>
      <c r="I25" s="49" t="s">
        <v>26</v>
      </c>
      <c r="J25" s="50" t="s">
        <v>26</v>
      </c>
      <c r="K25" s="48">
        <v>26.6</v>
      </c>
      <c r="L25" s="49" t="s">
        <v>26</v>
      </c>
      <c r="M25" s="50" t="s">
        <v>26</v>
      </c>
      <c r="N25" s="48">
        <v>12.39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</v>
      </c>
      <c r="F26" s="49" t="s">
        <v>26</v>
      </c>
      <c r="G26" s="50" t="s">
        <v>26</v>
      </c>
      <c r="H26" s="54">
        <v>1.3240000000000001</v>
      </c>
      <c r="I26" s="49" t="s">
        <v>26</v>
      </c>
      <c r="J26" s="50" t="s">
        <v>26</v>
      </c>
      <c r="K26" s="54">
        <v>1.1990000000000001</v>
      </c>
      <c r="L26" s="49" t="s">
        <v>26</v>
      </c>
      <c r="M26" s="50" t="s">
        <v>26</v>
      </c>
      <c r="N26" s="54">
        <v>0.59699999999999998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1.2150000000000001</v>
      </c>
      <c r="F27" s="49" t="s">
        <v>26</v>
      </c>
      <c r="G27" s="50" t="s">
        <v>26</v>
      </c>
      <c r="H27" s="54">
        <v>1.284</v>
      </c>
      <c r="I27" s="49" t="s">
        <v>26</v>
      </c>
      <c r="J27" s="50" t="s">
        <v>26</v>
      </c>
      <c r="K27" s="54">
        <v>1.125</v>
      </c>
      <c r="L27" s="49" t="s">
        <v>26</v>
      </c>
      <c r="M27" s="50" t="s">
        <v>26</v>
      </c>
      <c r="N27" s="54">
        <v>0.57299999999999995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4.96</v>
      </c>
      <c r="F28" s="58" t="s">
        <v>26</v>
      </c>
      <c r="G28" s="59" t="s">
        <v>26</v>
      </c>
      <c r="H28" s="94">
        <v>5.17</v>
      </c>
      <c r="I28" s="58" t="s">
        <v>26</v>
      </c>
      <c r="J28" s="59" t="s">
        <v>26</v>
      </c>
      <c r="K28" s="94">
        <v>5.2</v>
      </c>
      <c r="L28" s="58" t="s">
        <v>26</v>
      </c>
      <c r="M28" s="59" t="s">
        <v>26</v>
      </c>
      <c r="N28" s="94">
        <v>2.36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8.7193000000000005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2.1204999999999998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2.3517999999999999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5.5400999999999998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3.4489000000000001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43850</v>
      </c>
      <c r="E2" s="36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0.79241545210131603</v>
      </c>
      <c r="C6" s="12" t="s">
        <v>26</v>
      </c>
      <c r="D6" s="13" t="s">
        <v>26</v>
      </c>
      <c r="E6" s="11">
        <f>E20/$B$33</f>
        <v>0.8395830385359182</v>
      </c>
      <c r="F6" s="12" t="s">
        <v>26</v>
      </c>
      <c r="G6" s="13" t="s">
        <v>26</v>
      </c>
      <c r="H6" s="11">
        <f>H20/$B$33</f>
        <v>0.90090090090090091</v>
      </c>
      <c r="I6" s="12" t="s">
        <v>26</v>
      </c>
      <c r="J6" s="13" t="s">
        <v>26</v>
      </c>
      <c r="K6" s="11">
        <f>K20/$B$33</f>
        <v>0.8395830385359182</v>
      </c>
      <c r="L6" s="12" t="s">
        <v>26</v>
      </c>
      <c r="M6" s="13" t="s">
        <v>26</v>
      </c>
      <c r="N6" s="11">
        <f>N20/$B$33</f>
        <v>0.44337531248526013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0.67992851280599975</v>
      </c>
      <c r="C7" s="16">
        <f t="shared" ref="C7:C12" si="0">B7-B$6</f>
        <v>-0.11248693929531628</v>
      </c>
      <c r="D7" s="17">
        <f t="shared" ref="D7:D12" si="1">B7/B$6*100</f>
        <v>85.804550000000006</v>
      </c>
      <c r="E7" s="11">
        <f>E21*$B$36/100/$B$33</f>
        <v>0.74740845243148912</v>
      </c>
      <c r="F7" s="16">
        <f t="shared" ref="F7:F15" si="2">E7-E$6</f>
        <v>-9.2174586104429079E-2</v>
      </c>
      <c r="G7" s="17">
        <f t="shared" ref="G7:G15" si="3">E7/E$6*100</f>
        <v>89.021385393258427</v>
      </c>
      <c r="H7" s="11">
        <f>H21*$B$36/100/$B$33</f>
        <v>0.82530691005141277</v>
      </c>
      <c r="I7" s="16">
        <f t="shared" ref="I7:I15" si="4">H7-H$6</f>
        <v>-7.5593990849488146E-2</v>
      </c>
      <c r="J7" s="17">
        <f t="shared" ref="J7:J15" si="5">H7/H$6*100</f>
        <v>91.609067015706813</v>
      </c>
      <c r="K7" s="11">
        <f>K21*$B$36/100/$B$33</f>
        <v>0.75494184236592621</v>
      </c>
      <c r="L7" s="16">
        <f t="shared" ref="L7:L15" si="6">K7-K$6</f>
        <v>-8.4641196169991995E-2</v>
      </c>
      <c r="M7" s="17">
        <f t="shared" ref="M7:M15" si="7">K7/K$6*100</f>
        <v>89.918662921348314</v>
      </c>
      <c r="N7" s="11">
        <f>N21*$B$36/100/$B$33</f>
        <v>0.3789134852129617</v>
      </c>
      <c r="O7" s="16">
        <f t="shared" ref="O7:O15" si="8">N7-N$6</f>
        <v>-6.4461827272298433E-2</v>
      </c>
      <c r="P7" s="17">
        <f t="shared" ref="P7:P15" si="9">N7/N$6*100</f>
        <v>85.461114893617037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0.67768452431489079</v>
      </c>
      <c r="C8" s="16">
        <f t="shared" si="0"/>
        <v>-0.11473092778642524</v>
      </c>
      <c r="D8" s="17">
        <f t="shared" si="1"/>
        <v>85.521366666666651</v>
      </c>
      <c r="E8" s="11">
        <f>E22*$B$36/100/$B$33</f>
        <v>0.72785369558039725</v>
      </c>
      <c r="F8" s="16">
        <f t="shared" si="2"/>
        <v>-0.11172934295552095</v>
      </c>
      <c r="G8" s="17">
        <f t="shared" si="3"/>
        <v>86.692282022471915</v>
      </c>
      <c r="H8" s="11">
        <f>H22*$B$36/100/$B$33</f>
        <v>0.82146007263808318</v>
      </c>
      <c r="I8" s="16">
        <f t="shared" si="4"/>
        <v>-7.9440828262817731E-2</v>
      </c>
      <c r="J8" s="17">
        <f t="shared" si="5"/>
        <v>91.182068062827241</v>
      </c>
      <c r="K8" s="11">
        <f>K22*$B$36/100/$B$33</f>
        <v>0.75349927833592756</v>
      </c>
      <c r="L8" s="16">
        <f t="shared" si="6"/>
        <v>-8.6083760199990644E-2</v>
      </c>
      <c r="M8" s="17">
        <f t="shared" si="7"/>
        <v>89.746843820224711</v>
      </c>
      <c r="N8" s="11">
        <f>N22*$B$36/100/$B$33</f>
        <v>0.37346379887741149</v>
      </c>
      <c r="O8" s="16">
        <f t="shared" si="8"/>
        <v>-6.9911513607848641E-2</v>
      </c>
      <c r="P8" s="17">
        <f t="shared" si="9"/>
        <v>84.231978723404268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0.68521791424932799</v>
      </c>
      <c r="C9" s="16">
        <f t="shared" si="0"/>
        <v>-0.10719753785198805</v>
      </c>
      <c r="D9" s="17">
        <f t="shared" si="1"/>
        <v>86.472053571428589</v>
      </c>
      <c r="E9" s="11">
        <f>E23*$B$36/100/$B$33</f>
        <v>0.73715021932927693</v>
      </c>
      <c r="F9" s="16">
        <f t="shared" si="2"/>
        <v>-0.10243281920664127</v>
      </c>
      <c r="G9" s="17">
        <f t="shared" si="3"/>
        <v>87.799560674157291</v>
      </c>
      <c r="H9" s="11">
        <f>H23*$B$36/100/$B$33</f>
        <v>0.81424725248809027</v>
      </c>
      <c r="I9" s="16">
        <f t="shared" si="4"/>
        <v>-8.6653648412810647E-2</v>
      </c>
      <c r="J9" s="17">
        <f t="shared" si="5"/>
        <v>90.381445026178014</v>
      </c>
      <c r="K9" s="11">
        <f>K23*$B$36/100/$B$33</f>
        <v>0.75926953445592194</v>
      </c>
      <c r="L9" s="16">
        <f t="shared" si="6"/>
        <v>-8.0313504079996267E-2</v>
      </c>
      <c r="M9" s="17">
        <f t="shared" si="7"/>
        <v>90.434120224719095</v>
      </c>
      <c r="N9" s="11">
        <f>N23*$B$36/100/$B$33</f>
        <v>0.38067661902740435</v>
      </c>
      <c r="O9" s="16">
        <f t="shared" si="8"/>
        <v>-6.2698693457855781E-2</v>
      </c>
      <c r="P9" s="17">
        <f t="shared" si="9"/>
        <v>85.858776595744672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0.67351711711711726</v>
      </c>
      <c r="C10" s="16">
        <f t="shared" si="0"/>
        <v>-0.11889833498419877</v>
      </c>
      <c r="D10" s="17">
        <f t="shared" si="1"/>
        <v>84.995454761904782</v>
      </c>
      <c r="E10" s="11">
        <f>E24*$B$36/100/$B$33</f>
        <v>0.72032030564596006</v>
      </c>
      <c r="F10" s="16">
        <f t="shared" si="2"/>
        <v>-0.11926273288995815</v>
      </c>
      <c r="G10" s="17">
        <f t="shared" si="3"/>
        <v>85.795004494382013</v>
      </c>
      <c r="H10" s="11">
        <f>H24*$B$36/100/$B$33</f>
        <v>0.84133539927361933</v>
      </c>
      <c r="I10" s="16">
        <f t="shared" si="4"/>
        <v>-5.9565501627281581E-2</v>
      </c>
      <c r="J10" s="17">
        <f t="shared" si="5"/>
        <v>93.388229319371746</v>
      </c>
      <c r="K10" s="11">
        <f>K24*$B$36/100/$B$33</f>
        <v>0.76487950568369423</v>
      </c>
      <c r="L10" s="16">
        <f t="shared" si="6"/>
        <v>-7.4703532852223975E-2</v>
      </c>
      <c r="M10" s="17">
        <f t="shared" si="7"/>
        <v>91.102305617977535</v>
      </c>
      <c r="N10" s="11">
        <f>N24*$B$36/100/$B$33</f>
        <v>0.35663388519409461</v>
      </c>
      <c r="O10" s="16">
        <f t="shared" si="8"/>
        <v>-8.6741427291165518E-2</v>
      </c>
      <c r="P10" s="17">
        <f t="shared" si="9"/>
        <v>80.436117021276601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0.67908701712183395</v>
      </c>
      <c r="C11" s="96">
        <f t="shared" si="0"/>
        <v>-0.11332843497948208</v>
      </c>
      <c r="D11" s="97">
        <f t="shared" si="1"/>
        <v>85.698356250000003</v>
      </c>
      <c r="E11" s="95">
        <f>AVERAGE(E7:E10)</f>
        <v>0.73318316824678087</v>
      </c>
      <c r="F11" s="96">
        <f t="shared" si="2"/>
        <v>-0.10639987028913733</v>
      </c>
      <c r="G11" s="97">
        <f t="shared" si="3"/>
        <v>87.327058146067415</v>
      </c>
      <c r="H11" s="95">
        <f>AVERAGE(H7:H10)</f>
        <v>0.82558740861280144</v>
      </c>
      <c r="I11" s="96">
        <f t="shared" si="4"/>
        <v>-7.5313492288099471E-2</v>
      </c>
      <c r="J11" s="97">
        <f t="shared" si="5"/>
        <v>91.640202356020964</v>
      </c>
      <c r="K11" s="95">
        <f>AVERAGE(K7:K10)</f>
        <v>0.75814754021036745</v>
      </c>
      <c r="L11" s="96">
        <f t="shared" si="6"/>
        <v>-8.1435498325550748E-2</v>
      </c>
      <c r="M11" s="97">
        <f t="shared" si="7"/>
        <v>90.300483146067407</v>
      </c>
      <c r="N11" s="95">
        <f>AVERAGE(N7:N10)</f>
        <v>0.37242194707796805</v>
      </c>
      <c r="O11" s="96">
        <f t="shared" si="8"/>
        <v>-7.0953365407292079E-2</v>
      </c>
      <c r="P11" s="97">
        <f t="shared" si="9"/>
        <v>83.996996808510644</v>
      </c>
      <c r="Q11" s="18"/>
    </row>
    <row r="12" spans="1:19" s="5" customFormat="1" ht="15.75" x14ac:dyDescent="0.25">
      <c r="A12" s="19" t="s">
        <v>4</v>
      </c>
      <c r="B12" s="11">
        <f>B25*$B$32/100/$B$33</f>
        <v>1.0553073439932079</v>
      </c>
      <c r="C12" s="16">
        <f t="shared" si="0"/>
        <v>0.26289189189189188</v>
      </c>
      <c r="D12" s="17">
        <f t="shared" si="1"/>
        <v>133.17601785714285</v>
      </c>
      <c r="E12" s="11">
        <f>E25*$B$32/100/$B$33</f>
        <v>1.0959742936653931</v>
      </c>
      <c r="F12" s="16">
        <f t="shared" si="2"/>
        <v>0.25639125512947492</v>
      </c>
      <c r="G12" s="17">
        <f t="shared" si="3"/>
        <v>130.5379269662921</v>
      </c>
      <c r="H12" s="11">
        <f>H25*$B$32/100/$B$33</f>
        <v>1.2460353379557572</v>
      </c>
      <c r="I12" s="16">
        <f t="shared" si="4"/>
        <v>0.34513443705485625</v>
      </c>
      <c r="J12" s="17">
        <f t="shared" si="5"/>
        <v>138.30992251308905</v>
      </c>
      <c r="K12" s="11">
        <f>K25*$B$32/100/$B$33</f>
        <v>1.0727941323522476</v>
      </c>
      <c r="L12" s="16">
        <f t="shared" si="6"/>
        <v>0.23321109381632943</v>
      </c>
      <c r="M12" s="17">
        <f t="shared" si="7"/>
        <v>127.77701348314608</v>
      </c>
      <c r="N12" s="11">
        <f>N25*$B$32/100/$B$33</f>
        <v>0.50386350643837563</v>
      </c>
      <c r="O12" s="16">
        <f t="shared" si="8"/>
        <v>6.0488193953115499E-2</v>
      </c>
      <c r="P12" s="17">
        <f t="shared" si="9"/>
        <v>113.64266170212767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1.4474637988774115</v>
      </c>
      <c r="F13" s="16">
        <f t="shared" si="2"/>
        <v>0.6078807603414933</v>
      </c>
      <c r="G13" s="17">
        <f t="shared" si="3"/>
        <v>172.40269662921349</v>
      </c>
      <c r="H13" s="11">
        <f>H26*$B$34/$B$33</f>
        <v>1.5081425404462054</v>
      </c>
      <c r="I13" s="16">
        <f t="shared" si="4"/>
        <v>0.60724163954530452</v>
      </c>
      <c r="J13" s="17">
        <f t="shared" si="5"/>
        <v>167.40382198952881</v>
      </c>
      <c r="K13" s="11">
        <f>K26*$B$34/$B$33</f>
        <v>1.3702363096080374</v>
      </c>
      <c r="L13" s="16">
        <f t="shared" si="6"/>
        <v>0.53065327107211924</v>
      </c>
      <c r="M13" s="17">
        <f t="shared" si="7"/>
        <v>163.20438202247189</v>
      </c>
      <c r="N13" s="11">
        <f>N26*$B$34/$B$33</f>
        <v>0.65202065940285836</v>
      </c>
      <c r="O13" s="16">
        <f t="shared" si="8"/>
        <v>0.20864534691759823</v>
      </c>
      <c r="P13" s="17">
        <f t="shared" si="9"/>
        <v>147.05840425531915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1.3227965661997079</v>
      </c>
      <c r="F14" s="16">
        <f t="shared" si="2"/>
        <v>0.48321352766378967</v>
      </c>
      <c r="G14" s="17">
        <f t="shared" si="3"/>
        <v>157.55398876404496</v>
      </c>
      <c r="H14" s="11">
        <f>H27*$B$34/$B$33</f>
        <v>1.4055403047026085</v>
      </c>
      <c r="I14" s="16">
        <f t="shared" si="4"/>
        <v>0.50463940380170758</v>
      </c>
      <c r="J14" s="17">
        <f t="shared" si="5"/>
        <v>156.01497382198954</v>
      </c>
      <c r="K14" s="11">
        <f>K27*$B$34/$B$33</f>
        <v>1.2190910806094051</v>
      </c>
      <c r="L14" s="16">
        <f t="shared" si="6"/>
        <v>0.37950804207348687</v>
      </c>
      <c r="M14" s="17">
        <f t="shared" si="7"/>
        <v>145.20196629213478</v>
      </c>
      <c r="N14" s="11">
        <f>N27*$B$34/$B$33</f>
        <v>0.63216216216216214</v>
      </c>
      <c r="O14" s="16">
        <f t="shared" si="8"/>
        <v>0.18878684967690201</v>
      </c>
      <c r="P14" s="17">
        <f t="shared" si="9"/>
        <v>142.57946808510638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1.2731589547662847</v>
      </c>
      <c r="F15" s="28">
        <f t="shared" si="2"/>
        <v>0.43357591623036651</v>
      </c>
      <c r="G15" s="29">
        <f t="shared" si="3"/>
        <v>151.64181460674158</v>
      </c>
      <c r="H15" s="27">
        <f>H28*$B$35/10/$B$33</f>
        <v>1.3377207678883074</v>
      </c>
      <c r="I15" s="28">
        <f t="shared" si="4"/>
        <v>0.43681986698740649</v>
      </c>
      <c r="J15" s="29">
        <f t="shared" si="5"/>
        <v>148.48700523560211</v>
      </c>
      <c r="K15" s="27">
        <f>K28*$B$35/10/$B$33</f>
        <v>1.3273908777887835</v>
      </c>
      <c r="L15" s="28">
        <f t="shared" si="6"/>
        <v>0.48780783925286531</v>
      </c>
      <c r="M15" s="29">
        <f t="shared" si="7"/>
        <v>158.101202247191</v>
      </c>
      <c r="N15" s="27">
        <f>N28*$B$35/10/$B$33</f>
        <v>0.60171609829725026</v>
      </c>
      <c r="O15" s="28">
        <f t="shared" si="8"/>
        <v>0.15834078581199013</v>
      </c>
      <c r="P15" s="29">
        <f t="shared" si="9"/>
        <v>135.71258510638299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1.91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46.63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</v>
      </c>
      <c r="L21" s="49" t="s">
        <v>26</v>
      </c>
      <c r="M21" s="50" t="s">
        <v>26</v>
      </c>
      <c r="N21" s="48">
        <v>23.64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45.41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47.01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42.75</v>
      </c>
      <c r="C23" s="49" t="s">
        <v>26</v>
      </c>
      <c r="D23" s="50" t="s">
        <v>26</v>
      </c>
      <c r="E23" s="48">
        <v>45.99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47.37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42.02</v>
      </c>
      <c r="C24" s="49" t="s">
        <v>26</v>
      </c>
      <c r="D24" s="50" t="s">
        <v>26</v>
      </c>
      <c r="E24" s="48">
        <v>44.94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47.72</v>
      </c>
      <c r="L24" s="49" t="s">
        <v>26</v>
      </c>
      <c r="M24" s="50" t="s">
        <v>26</v>
      </c>
      <c r="N24" s="48">
        <v>22.25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30.64</v>
      </c>
      <c r="I25" s="49" t="s">
        <v>26</v>
      </c>
      <c r="J25" s="50" t="s">
        <v>26</v>
      </c>
      <c r="K25" s="48">
        <v>26.38</v>
      </c>
      <c r="L25" s="49" t="s">
        <v>26</v>
      </c>
      <c r="M25" s="50" t="s">
        <v>26</v>
      </c>
      <c r="N25" s="48">
        <v>12.39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1.3120000000000001</v>
      </c>
      <c r="F26" s="49" t="s">
        <v>26</v>
      </c>
      <c r="G26" s="50" t="s">
        <v>26</v>
      </c>
      <c r="H26" s="54">
        <v>1.367</v>
      </c>
      <c r="I26" s="49" t="s">
        <v>26</v>
      </c>
      <c r="J26" s="50" t="s">
        <v>26</v>
      </c>
      <c r="K26" s="54">
        <v>1.242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1.1990000000000001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1.105</v>
      </c>
      <c r="L27" s="49" t="s">
        <v>26</v>
      </c>
      <c r="M27" s="50" t="s">
        <v>26</v>
      </c>
      <c r="N27" s="54">
        <v>0.57299999999999995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4.93</v>
      </c>
      <c r="F28" s="58" t="s">
        <v>26</v>
      </c>
      <c r="G28" s="59" t="s">
        <v>26</v>
      </c>
      <c r="H28" s="94">
        <v>5.18</v>
      </c>
      <c r="I28" s="58" t="s">
        <v>26</v>
      </c>
      <c r="J28" s="59" t="s">
        <v>26</v>
      </c>
      <c r="K28" s="94">
        <v>5.14</v>
      </c>
      <c r="L28" s="58" t="s">
        <v>26</v>
      </c>
      <c r="M28" s="59" t="s">
        <v>26</v>
      </c>
      <c r="N28" s="94">
        <v>2.33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8.6218000000000004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2.1200999999999999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2.339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5.4751000000000003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3.3982000000000001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43864</v>
      </c>
      <c r="E2" s="360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0.79045837231057059</v>
      </c>
      <c r="C6" s="12" t="s">
        <v>26</v>
      </c>
      <c r="D6" s="13" t="s">
        <v>26</v>
      </c>
      <c r="E6" s="11">
        <f>E20/$B$33</f>
        <v>0.83723105706267542</v>
      </c>
      <c r="F6" s="12" t="s">
        <v>26</v>
      </c>
      <c r="G6" s="13" t="s">
        <v>26</v>
      </c>
      <c r="H6" s="11">
        <f>H20/$B$33</f>
        <v>0.89803554724041157</v>
      </c>
      <c r="I6" s="12" t="s">
        <v>26</v>
      </c>
      <c r="J6" s="13" t="s">
        <v>26</v>
      </c>
      <c r="K6" s="11">
        <f>K20/$B$33</f>
        <v>0.83723105706267542</v>
      </c>
      <c r="L6" s="12" t="s">
        <v>26</v>
      </c>
      <c r="M6" s="13" t="s">
        <v>26</v>
      </c>
      <c r="N6" s="11">
        <f>N20/$B$33</f>
        <v>0.43966323666978485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0.67159746024321798</v>
      </c>
      <c r="C7" s="16">
        <f t="shared" ref="C7:C12" si="0">B7-B$6</f>
        <v>-0.11886091206735261</v>
      </c>
      <c r="D7" s="17">
        <f t="shared" ref="D7:D12" si="1">B7/B$6*100</f>
        <v>84.963039644970422</v>
      </c>
      <c r="E7" s="11">
        <f>E21*$B$36/100/$B$33</f>
        <v>0.73874137043966326</v>
      </c>
      <c r="F7" s="16">
        <f t="shared" ref="F7:F15" si="2">E7-E$6</f>
        <v>-9.8489686623012163E-2</v>
      </c>
      <c r="G7" s="17">
        <f t="shared" ref="G7:G15" si="3">E7/E$6*100</f>
        <v>88.236259776536315</v>
      </c>
      <c r="H7" s="11">
        <f>H21*$B$36/100/$B$33</f>
        <v>0.81538677736202059</v>
      </c>
      <c r="I7" s="16">
        <f t="shared" ref="I7:I15" si="4">H7-H$6</f>
        <v>-8.2648769878390982E-2</v>
      </c>
      <c r="J7" s="17">
        <f t="shared" ref="J7:J15" si="5">H7/H$6*100</f>
        <v>90.796715104166665</v>
      </c>
      <c r="K7" s="11">
        <f>K21*$B$36/100/$B$33</f>
        <v>0.74523405986903646</v>
      </c>
      <c r="L7" s="16">
        <f t="shared" ref="L7:L15" si="6">K7-K$6</f>
        <v>-9.1996997193638963E-2</v>
      </c>
      <c r="M7" s="17">
        <f t="shared" ref="M7:M15" si="7">K7/K$6*100</f>
        <v>89.011755307262561</v>
      </c>
      <c r="N7" s="11">
        <f>N21*$B$36/100/$B$33</f>
        <v>0.37119180542563146</v>
      </c>
      <c r="O7" s="16">
        <f t="shared" ref="O7:O15" si="8">N7-N$6</f>
        <v>-6.8471431244153391E-2</v>
      </c>
      <c r="P7" s="17">
        <f t="shared" ref="P7:P15" si="9">N7/N$6*100</f>
        <v>84.426391489361706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0.66779686155285312</v>
      </c>
      <c r="C8" s="16">
        <f t="shared" si="0"/>
        <v>-0.12266151075771747</v>
      </c>
      <c r="D8" s="17">
        <f t="shared" si="1"/>
        <v>84.482230177514793</v>
      </c>
      <c r="E8" s="11">
        <f>E22*$B$36/100/$B$33</f>
        <v>0.71942166043030875</v>
      </c>
      <c r="F8" s="16">
        <f t="shared" si="2"/>
        <v>-0.11780939663236667</v>
      </c>
      <c r="G8" s="17">
        <f t="shared" si="3"/>
        <v>85.928687709497211</v>
      </c>
      <c r="H8" s="11">
        <f>H22*$B$36/100/$B$33</f>
        <v>0.81158617867165572</v>
      </c>
      <c r="I8" s="16">
        <f t="shared" si="4"/>
        <v>-8.6449368568755847E-2</v>
      </c>
      <c r="J8" s="17">
        <f t="shared" si="5"/>
        <v>90.37350260416666</v>
      </c>
      <c r="K8" s="11">
        <f>K22*$B$36/100/$B$33</f>
        <v>0.7479261506080449</v>
      </c>
      <c r="L8" s="16">
        <f t="shared" si="6"/>
        <v>-8.9304906454630517E-2</v>
      </c>
      <c r="M8" s="17">
        <f t="shared" si="7"/>
        <v>89.333302234636875</v>
      </c>
      <c r="N8" s="11">
        <f>N22*$B$36/100/$B$33</f>
        <v>0.37055837231057059</v>
      </c>
      <c r="O8" s="16">
        <f t="shared" si="8"/>
        <v>-6.9104864359214258E-2</v>
      </c>
      <c r="P8" s="17">
        <f t="shared" si="9"/>
        <v>84.282319148936153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0.67967373246024321</v>
      </c>
      <c r="C9" s="16">
        <f t="shared" si="0"/>
        <v>-0.11078463985032738</v>
      </c>
      <c r="D9" s="17">
        <f t="shared" si="1"/>
        <v>85.984759763313605</v>
      </c>
      <c r="E9" s="11">
        <f>E23*$B$36/100/$B$33</f>
        <v>0.73003166510757722</v>
      </c>
      <c r="F9" s="16">
        <f t="shared" si="2"/>
        <v>-0.1071993919550982</v>
      </c>
      <c r="G9" s="17">
        <f t="shared" si="3"/>
        <v>87.195960893854746</v>
      </c>
      <c r="H9" s="11">
        <f>H23*$B$36/100/$B$33</f>
        <v>0.8044600561272216</v>
      </c>
      <c r="I9" s="16">
        <f t="shared" si="4"/>
        <v>-9.3575491113189968E-2</v>
      </c>
      <c r="J9" s="17">
        <f t="shared" si="5"/>
        <v>89.579979166666661</v>
      </c>
      <c r="K9" s="11">
        <f>K23*$B$36/100/$B$33</f>
        <v>0.75220182413470538</v>
      </c>
      <c r="L9" s="16">
        <f t="shared" si="6"/>
        <v>-8.5029232927970044E-2</v>
      </c>
      <c r="M9" s="17">
        <f t="shared" si="7"/>
        <v>89.843994413407827</v>
      </c>
      <c r="N9" s="11">
        <f>N23*$B$36/100/$B$33</f>
        <v>0.37610091206735269</v>
      </c>
      <c r="O9" s="16">
        <f t="shared" si="8"/>
        <v>-6.3562324602432163E-2</v>
      </c>
      <c r="P9" s="17">
        <f t="shared" si="9"/>
        <v>85.542952127659575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0.66827193638914884</v>
      </c>
      <c r="C10" s="16">
        <f t="shared" si="0"/>
        <v>-0.12218643592142175</v>
      </c>
      <c r="D10" s="17">
        <f t="shared" si="1"/>
        <v>84.542331360946761</v>
      </c>
      <c r="E10" s="11">
        <f>E24*$B$36/100/$B$33</f>
        <v>0.7162544948550047</v>
      </c>
      <c r="F10" s="16">
        <f t="shared" si="2"/>
        <v>-0.12097656220767072</v>
      </c>
      <c r="G10" s="17">
        <f t="shared" si="3"/>
        <v>85.550397206703906</v>
      </c>
      <c r="H10" s="11">
        <f>H24*$B$36/100/$B$33</f>
        <v>0.83122260523854075</v>
      </c>
      <c r="I10" s="16">
        <f t="shared" si="4"/>
        <v>-6.6812942001870823E-2</v>
      </c>
      <c r="J10" s="17">
        <f t="shared" si="5"/>
        <v>92.560100520833345</v>
      </c>
      <c r="K10" s="11">
        <f>K24*$B$36/100/$B$33</f>
        <v>0.76677078578110391</v>
      </c>
      <c r="L10" s="16">
        <f t="shared" si="6"/>
        <v>-7.0460271281571507E-2</v>
      </c>
      <c r="M10" s="17">
        <f t="shared" si="7"/>
        <v>91.584130726256987</v>
      </c>
      <c r="N10" s="11">
        <f>N24*$B$36/100/$B$33</f>
        <v>0.34918000467726851</v>
      </c>
      <c r="O10" s="16">
        <f t="shared" si="8"/>
        <v>-9.0483231992516344E-2</v>
      </c>
      <c r="P10" s="17">
        <f t="shared" si="9"/>
        <v>79.419877659574482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0.67183499766136578</v>
      </c>
      <c r="C11" s="96">
        <f t="shared" si="0"/>
        <v>-0.1186233746492048</v>
      </c>
      <c r="D11" s="97">
        <f t="shared" si="1"/>
        <v>84.993090236686399</v>
      </c>
      <c r="E11" s="95">
        <f>AVERAGE(E7:E10)</f>
        <v>0.72611229770813845</v>
      </c>
      <c r="F11" s="96">
        <f t="shared" si="2"/>
        <v>-0.11111875935453697</v>
      </c>
      <c r="G11" s="97">
        <f t="shared" si="3"/>
        <v>86.727826396648041</v>
      </c>
      <c r="H11" s="95">
        <f>AVERAGE(H7:H10)</f>
        <v>0.81566390434985969</v>
      </c>
      <c r="I11" s="96">
        <f t="shared" si="4"/>
        <v>-8.2371642890551877E-2</v>
      </c>
      <c r="J11" s="97">
        <f t="shared" si="5"/>
        <v>90.827574348958336</v>
      </c>
      <c r="K11" s="95">
        <f>AVERAGE(K7:K10)</f>
        <v>0.75303320509822269</v>
      </c>
      <c r="L11" s="96">
        <f t="shared" si="6"/>
        <v>-8.419785196445273E-2</v>
      </c>
      <c r="M11" s="97">
        <f t="shared" si="7"/>
        <v>89.943295670391066</v>
      </c>
      <c r="N11" s="95">
        <f>AVERAGE(N7:N10)</f>
        <v>0.36675777362020578</v>
      </c>
      <c r="O11" s="96">
        <f t="shared" si="8"/>
        <v>-7.2905463049579067E-2</v>
      </c>
      <c r="P11" s="97">
        <f t="shared" si="9"/>
        <v>83.417885106382968</v>
      </c>
      <c r="Q11" s="18"/>
    </row>
    <row r="12" spans="1:19" s="5" customFormat="1" ht="15.75" x14ac:dyDescent="0.25">
      <c r="A12" s="19" t="s">
        <v>4</v>
      </c>
      <c r="B12" s="11">
        <f>B25*$B$32/100/$B$33</f>
        <v>1.0364463985032739</v>
      </c>
      <c r="C12" s="16">
        <f t="shared" si="0"/>
        <v>0.24598802619270332</v>
      </c>
      <c r="D12" s="17">
        <f t="shared" si="1"/>
        <v>131.11966863905323</v>
      </c>
      <c r="E12" s="11">
        <f>E25*$B$32/100/$B$33</f>
        <v>1.0763865294667914</v>
      </c>
      <c r="F12" s="16">
        <f t="shared" si="2"/>
        <v>0.23915547240411594</v>
      </c>
      <c r="G12" s="17">
        <f t="shared" si="3"/>
        <v>128.5650502793296</v>
      </c>
      <c r="H12" s="11">
        <f>H25*$B$32/100/$B$33</f>
        <v>1.2237656127221701</v>
      </c>
      <c r="I12" s="16">
        <f t="shared" si="4"/>
        <v>0.32573006548175854</v>
      </c>
      <c r="J12" s="17">
        <f t="shared" si="5"/>
        <v>136.2714</v>
      </c>
      <c r="K12" s="11">
        <f>K25*$B$32/100/$B$33</f>
        <v>1.0536206548175864</v>
      </c>
      <c r="L12" s="16">
        <f t="shared" si="6"/>
        <v>0.21638959775491096</v>
      </c>
      <c r="M12" s="17">
        <f t="shared" si="7"/>
        <v>125.84586368715081</v>
      </c>
      <c r="N12" s="11">
        <f>N25*$B$32/100/$B$33</f>
        <v>0.49086420954162763</v>
      </c>
      <c r="O12" s="16">
        <f t="shared" si="8"/>
        <v>5.1200972871842776E-2</v>
      </c>
      <c r="P12" s="17">
        <f t="shared" si="9"/>
        <v>111.64549787234041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1.3856984565014032</v>
      </c>
      <c r="F13" s="16">
        <f t="shared" si="2"/>
        <v>0.5484673994387278</v>
      </c>
      <c r="G13" s="17">
        <f t="shared" si="3"/>
        <v>165.50968156424582</v>
      </c>
      <c r="H13" s="11">
        <f>H26*$B$34/$B$33</f>
        <v>1.4463296538821331</v>
      </c>
      <c r="I13" s="16">
        <f t="shared" si="4"/>
        <v>0.54829410664172151</v>
      </c>
      <c r="J13" s="17">
        <f t="shared" si="5"/>
        <v>161.05483333333336</v>
      </c>
      <c r="K13" s="11">
        <f>K26*$B$34/$B$33</f>
        <v>1.3195553320860618</v>
      </c>
      <c r="L13" s="16">
        <f t="shared" si="6"/>
        <v>0.48232427502338637</v>
      </c>
      <c r="M13" s="17">
        <f t="shared" si="7"/>
        <v>157.60945810055867</v>
      </c>
      <c r="N13" s="11">
        <f>N26*$B$34/$B$33</f>
        <v>0.65150977549111322</v>
      </c>
      <c r="O13" s="16">
        <f t="shared" si="8"/>
        <v>0.21184653882132837</v>
      </c>
      <c r="P13" s="17">
        <f t="shared" si="9"/>
        <v>148.18381914893618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1.3283744153414407</v>
      </c>
      <c r="F14" s="16">
        <f t="shared" si="2"/>
        <v>0.49114335827876532</v>
      </c>
      <c r="G14" s="17">
        <f t="shared" si="3"/>
        <v>158.66282122905028</v>
      </c>
      <c r="H14" s="11">
        <f>H27*$B$34/$B$33</f>
        <v>1.4044390084190834</v>
      </c>
      <c r="I14" s="16">
        <f t="shared" si="4"/>
        <v>0.50640346117867185</v>
      </c>
      <c r="J14" s="17">
        <f t="shared" si="5"/>
        <v>156.39013541666668</v>
      </c>
      <c r="K14" s="11">
        <f>K27*$B$34/$B$33</f>
        <v>1.218135874649205</v>
      </c>
      <c r="L14" s="16">
        <f t="shared" si="6"/>
        <v>0.38090481758652961</v>
      </c>
      <c r="M14" s="17">
        <f t="shared" si="7"/>
        <v>145.49578212290504</v>
      </c>
      <c r="N14" s="11">
        <f>N27*$B$34/$B$33</f>
        <v>0.58757142188961653</v>
      </c>
      <c r="O14" s="16">
        <f t="shared" si="8"/>
        <v>0.14790818521983168</v>
      </c>
      <c r="P14" s="17">
        <f t="shared" si="9"/>
        <v>133.64124468085109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1.2589625818521983</v>
      </c>
      <c r="F15" s="28">
        <f t="shared" si="2"/>
        <v>0.42173152478952292</v>
      </c>
      <c r="G15" s="29">
        <f t="shared" si="3"/>
        <v>150.37217877094972</v>
      </c>
      <c r="H15" s="27">
        <f>H28*$B$35/10/$B$33</f>
        <v>1.3102441534144063</v>
      </c>
      <c r="I15" s="28">
        <f t="shared" si="4"/>
        <v>0.41220860617399468</v>
      </c>
      <c r="J15" s="29">
        <f t="shared" si="5"/>
        <v>145.90114583333337</v>
      </c>
      <c r="K15" s="27">
        <f>K28*$B$35/10/$B$33</f>
        <v>1.315372310570627</v>
      </c>
      <c r="L15" s="28">
        <f t="shared" si="6"/>
        <v>0.47814125350795156</v>
      </c>
      <c r="M15" s="29">
        <f t="shared" si="7"/>
        <v>157.10983240223467</v>
      </c>
      <c r="N15" s="27">
        <f>N28*$B$35/10/$B$33</f>
        <v>0.594866230121609</v>
      </c>
      <c r="O15" s="28">
        <f t="shared" si="8"/>
        <v>0.15520299345182414</v>
      </c>
      <c r="P15" s="29">
        <f t="shared" si="9"/>
        <v>135.3004255319149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0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4" t="s">
        <v>64</v>
      </c>
      <c r="X19" s="104" t="s">
        <v>64</v>
      </c>
    </row>
    <row r="20" spans="1:24" s="46" customFormat="1" ht="15.75" x14ac:dyDescent="0.25">
      <c r="A20" s="40" t="s">
        <v>39</v>
      </c>
      <c r="B20" s="41">
        <v>1.69</v>
      </c>
      <c r="C20" s="42" t="s">
        <v>26</v>
      </c>
      <c r="D20" s="43" t="s">
        <v>26</v>
      </c>
      <c r="E20" s="41">
        <v>1.79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1.79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42.41</v>
      </c>
      <c r="C21" s="49" t="s">
        <v>26</v>
      </c>
      <c r="D21" s="50" t="s">
        <v>26</v>
      </c>
      <c r="E21" s="48">
        <v>46.65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47.06</v>
      </c>
      <c r="L21" s="49" t="s">
        <v>26</v>
      </c>
      <c r="M21" s="50" t="s">
        <v>26</v>
      </c>
      <c r="N21" s="48">
        <v>23.44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42.17</v>
      </c>
      <c r="C22" s="49" t="s">
        <v>26</v>
      </c>
      <c r="D22" s="50" t="s">
        <v>26</v>
      </c>
      <c r="E22" s="48">
        <v>45.43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47.23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42.92</v>
      </c>
      <c r="C23" s="49" t="s">
        <v>26</v>
      </c>
      <c r="D23" s="50" t="s">
        <v>26</v>
      </c>
      <c r="E23" s="48">
        <v>46.1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42.2</v>
      </c>
      <c r="C24" s="49" t="s">
        <v>26</v>
      </c>
      <c r="D24" s="50" t="s">
        <v>26</v>
      </c>
      <c r="E24" s="48">
        <v>45.23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48.42</v>
      </c>
      <c r="L24" s="49" t="s">
        <v>26</v>
      </c>
      <c r="M24" s="50" t="s">
        <v>26</v>
      </c>
      <c r="N24" s="48">
        <v>22.05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30.64</v>
      </c>
      <c r="I25" s="49" t="s">
        <v>26</v>
      </c>
      <c r="J25" s="50" t="s">
        <v>26</v>
      </c>
      <c r="K25" s="48">
        <v>26.38</v>
      </c>
      <c r="L25" s="49" t="s">
        <v>26</v>
      </c>
      <c r="M25" s="50" t="s">
        <v>26</v>
      </c>
      <c r="N25" s="48">
        <v>12.29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1.2569999999999999</v>
      </c>
      <c r="F26" s="49" t="s">
        <v>26</v>
      </c>
      <c r="G26" s="50" t="s">
        <v>26</v>
      </c>
      <c r="H26" s="54">
        <v>1.3120000000000001</v>
      </c>
      <c r="I26" s="49" t="s">
        <v>26</v>
      </c>
      <c r="J26" s="50" t="s">
        <v>26</v>
      </c>
      <c r="K26" s="54">
        <v>1.1970000000000001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1.2050000000000001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1.105</v>
      </c>
      <c r="L27" s="49" t="s">
        <v>26</v>
      </c>
      <c r="M27" s="50" t="s">
        <v>26</v>
      </c>
      <c r="N27" s="54">
        <v>0.53300000000000003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4.91</v>
      </c>
      <c r="F28" s="58" t="s">
        <v>26</v>
      </c>
      <c r="G28" s="59" t="s">
        <v>26</v>
      </c>
      <c r="H28" s="94">
        <v>5.1100000000000003</v>
      </c>
      <c r="I28" s="58" t="s">
        <v>26</v>
      </c>
      <c r="J28" s="59" t="s">
        <v>26</v>
      </c>
      <c r="K28" s="94">
        <v>5.13</v>
      </c>
      <c r="L28" s="58" t="s">
        <v>26</v>
      </c>
      <c r="M28" s="59" t="s">
        <v>26</v>
      </c>
      <c r="N28" s="94">
        <v>2.3199999999999998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0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8.5391999999999992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2.1379999999999999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2.3569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5.4820000000000002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3.3856999999999999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F17" sqref="F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43871</v>
      </c>
      <c r="E2" s="36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0.78117820053303921</v>
      </c>
      <c r="C6" s="12" t="s">
        <v>26</v>
      </c>
      <c r="D6" s="13" t="s">
        <v>26</v>
      </c>
      <c r="E6" s="11">
        <f>E20/$B$33</f>
        <v>0.82712985938792383</v>
      </c>
      <c r="F6" s="12" t="s">
        <v>26</v>
      </c>
      <c r="G6" s="13" t="s">
        <v>26</v>
      </c>
      <c r="H6" s="11">
        <f>H20/$B$33</f>
        <v>0.88686701589927386</v>
      </c>
      <c r="I6" s="12" t="s">
        <v>26</v>
      </c>
      <c r="J6" s="13" t="s">
        <v>26</v>
      </c>
      <c r="K6" s="11">
        <f>K20/$B$33</f>
        <v>0.82712985938792383</v>
      </c>
      <c r="L6" s="12" t="s">
        <v>26</v>
      </c>
      <c r="M6" s="13" t="s">
        <v>26</v>
      </c>
      <c r="N6" s="11">
        <f>N20/$B$33</f>
        <v>0.43194559323591575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0.66799511993382965</v>
      </c>
      <c r="C7" s="16">
        <f t="shared" ref="C7:C12" si="0">B7-B$6</f>
        <v>-0.11318308059920956</v>
      </c>
      <c r="D7" s="17">
        <f t="shared" ref="D7:D12" si="1">B7/B$6*100</f>
        <v>85.511234117647078</v>
      </c>
      <c r="E7" s="11">
        <f>E21*$B$36/100/$B$33</f>
        <v>0.73460566583953668</v>
      </c>
      <c r="F7" s="16">
        <f t="shared" ref="F7:F15" si="2">E7-E$6</f>
        <v>-9.2524193548387146E-2</v>
      </c>
      <c r="G7" s="17">
        <f t="shared" ref="G7:G15" si="3">E7/E$6*100</f>
        <v>88.813824999999994</v>
      </c>
      <c r="H7" s="11">
        <f>H21*$B$36/100/$B$33</f>
        <v>0.81082198786876203</v>
      </c>
      <c r="I7" s="16">
        <f t="shared" ref="I7:I15" si="4">H7-H$6</f>
        <v>-7.604502803051183E-2</v>
      </c>
      <c r="J7" s="17">
        <f t="shared" ref="J7:J15" si="5">H7/H$6*100</f>
        <v>91.42543056994819</v>
      </c>
      <c r="K7" s="11">
        <f>K21*$B$36/100/$B$33</f>
        <v>0.74137695064791831</v>
      </c>
      <c r="L7" s="16">
        <f t="shared" ref="L7:L15" si="6">K7-K$6</f>
        <v>-8.5752908740005518E-2</v>
      </c>
      <c r="M7" s="17">
        <f t="shared" ref="M7:M15" si="7">K7/K$6*100</f>
        <v>89.632473333333323</v>
      </c>
      <c r="N7" s="11">
        <f>N21*$B$36/100/$B$33</f>
        <v>0.37053100358422936</v>
      </c>
      <c r="O7" s="16">
        <f t="shared" ref="O7:O15" si="8">N7-N$6</f>
        <v>-6.1414589651686391E-2</v>
      </c>
      <c r="P7" s="17">
        <f t="shared" ref="P7:P15" si="9">N7/N$6*100</f>
        <v>85.781869148936181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0.6629560242624758</v>
      </c>
      <c r="C8" s="16">
        <f t="shared" si="0"/>
        <v>-0.11822217627056342</v>
      </c>
      <c r="D8" s="17">
        <f t="shared" si="1"/>
        <v>84.866170588235292</v>
      </c>
      <c r="E8" s="11">
        <f>E22*$B$36/100/$B$33</f>
        <v>0.71271709401709382</v>
      </c>
      <c r="F8" s="16">
        <f t="shared" si="2"/>
        <v>-0.11441276537083001</v>
      </c>
      <c r="G8" s="17">
        <f t="shared" si="3"/>
        <v>86.167496666666651</v>
      </c>
      <c r="H8" s="11">
        <f>H22*$B$36/100/$B$33</f>
        <v>0.80704266611524678</v>
      </c>
      <c r="I8" s="16">
        <f t="shared" si="4"/>
        <v>-7.9824349784027082E-2</v>
      </c>
      <c r="J8" s="17">
        <f t="shared" si="5"/>
        <v>90.999287564766846</v>
      </c>
      <c r="K8" s="11">
        <f>K22*$B$36/100/$B$33</f>
        <v>0.74846317893575964</v>
      </c>
      <c r="L8" s="16">
        <f t="shared" si="6"/>
        <v>-7.8666680452164184E-2</v>
      </c>
      <c r="M8" s="17">
        <f t="shared" si="7"/>
        <v>90.489198333333349</v>
      </c>
      <c r="N8" s="11">
        <f>N22*$B$36/100/$B$33</f>
        <v>0.36690915357044385</v>
      </c>
      <c r="O8" s="16">
        <f t="shared" si="8"/>
        <v>-6.5036439665471901E-2</v>
      </c>
      <c r="P8" s="17">
        <f t="shared" si="9"/>
        <v>84.94337234042554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0.67492387648194085</v>
      </c>
      <c r="C9" s="16">
        <f t="shared" si="0"/>
        <v>-0.10625432405109836</v>
      </c>
      <c r="D9" s="17">
        <f t="shared" si="1"/>
        <v>86.398196470588218</v>
      </c>
      <c r="E9" s="11">
        <f>E23*$B$36/100/$B$33</f>
        <v>0.7248424179762889</v>
      </c>
      <c r="F9" s="16">
        <f t="shared" si="2"/>
        <v>-0.10228744141163493</v>
      </c>
      <c r="G9" s="17">
        <f t="shared" si="3"/>
        <v>87.633448333333348</v>
      </c>
      <c r="H9" s="11">
        <f>H23*$B$36/100/$B$33</f>
        <v>0.79995643782740544</v>
      </c>
      <c r="I9" s="16">
        <f t="shared" si="4"/>
        <v>-8.6910578071868416E-2</v>
      </c>
      <c r="J9" s="17">
        <f t="shared" si="5"/>
        <v>90.200269430051804</v>
      </c>
      <c r="K9" s="11">
        <f>K23*$B$36/100/$B$33</f>
        <v>0.74814823545629994</v>
      </c>
      <c r="L9" s="16">
        <f t="shared" si="6"/>
        <v>-7.898162393162389E-2</v>
      </c>
      <c r="M9" s="17">
        <f t="shared" si="7"/>
        <v>90.451121666666666</v>
      </c>
      <c r="N9" s="11">
        <f>N23*$B$36/100/$B$33</f>
        <v>0.37399538185828501</v>
      </c>
      <c r="O9" s="16">
        <f t="shared" si="8"/>
        <v>-5.7950211377630734E-2</v>
      </c>
      <c r="P9" s="17">
        <f t="shared" si="9"/>
        <v>86.583909574468095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0.6618537220843671</v>
      </c>
      <c r="C10" s="16">
        <f t="shared" si="0"/>
        <v>-0.11932447844867211</v>
      </c>
      <c r="D10" s="17">
        <f t="shared" si="1"/>
        <v>84.725062941176461</v>
      </c>
      <c r="E10" s="11">
        <f>E24*$B$36/100/$B$33</f>
        <v>0.70878030052384888</v>
      </c>
      <c r="F10" s="16">
        <f t="shared" si="2"/>
        <v>-0.11834955886407494</v>
      </c>
      <c r="G10" s="17">
        <f t="shared" si="3"/>
        <v>85.691538333333341</v>
      </c>
      <c r="H10" s="11">
        <f>H24*$B$36/100/$B$33</f>
        <v>0.82656916184174245</v>
      </c>
      <c r="I10" s="16">
        <f t="shared" si="4"/>
        <v>-6.0297854057531408E-2</v>
      </c>
      <c r="J10" s="17">
        <f t="shared" si="5"/>
        <v>93.201026424870463</v>
      </c>
      <c r="K10" s="11">
        <f>K24*$B$36/100/$B$33</f>
        <v>0.75444710504549195</v>
      </c>
      <c r="L10" s="16">
        <f t="shared" si="6"/>
        <v>-7.2682754342431877E-2</v>
      </c>
      <c r="M10" s="17">
        <f t="shared" si="7"/>
        <v>91.212654999999984</v>
      </c>
      <c r="N10" s="11">
        <f>N24*$B$36/100/$B$33</f>
        <v>0.35037462089881444</v>
      </c>
      <c r="O10" s="16">
        <f t="shared" si="8"/>
        <v>-8.1570972337101311E-2</v>
      </c>
      <c r="P10" s="17">
        <f t="shared" si="9"/>
        <v>81.11545212765958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0.66693218569065338</v>
      </c>
      <c r="C11" s="96">
        <f t="shared" si="0"/>
        <v>-0.11424601484238583</v>
      </c>
      <c r="D11" s="97">
        <f t="shared" si="1"/>
        <v>85.375166029411758</v>
      </c>
      <c r="E11" s="95">
        <f>AVERAGE(E7:E10)</f>
        <v>0.72023636958919213</v>
      </c>
      <c r="F11" s="96">
        <f t="shared" si="2"/>
        <v>-0.1068934897987317</v>
      </c>
      <c r="G11" s="97">
        <f t="shared" si="3"/>
        <v>87.076577083333333</v>
      </c>
      <c r="H11" s="95">
        <f>AVERAGE(H7:H10)</f>
        <v>0.81109756341328909</v>
      </c>
      <c r="I11" s="96">
        <f t="shared" si="4"/>
        <v>-7.5769452485984767E-2</v>
      </c>
      <c r="J11" s="97">
        <f t="shared" si="5"/>
        <v>91.456503497409329</v>
      </c>
      <c r="K11" s="95">
        <f>AVERAGE(K7:K10)</f>
        <v>0.7481088675213674</v>
      </c>
      <c r="L11" s="96">
        <f t="shared" si="6"/>
        <v>-7.9020991866556423E-2</v>
      </c>
      <c r="M11" s="97">
        <f t="shared" si="7"/>
        <v>90.446362083333327</v>
      </c>
      <c r="N11" s="95">
        <f>AVERAGE(N7:N10)</f>
        <v>0.36545253997794314</v>
      </c>
      <c r="O11" s="96">
        <f t="shared" si="8"/>
        <v>-6.6493053257972612E-2</v>
      </c>
      <c r="P11" s="97">
        <f t="shared" si="9"/>
        <v>84.606150797872331</v>
      </c>
      <c r="Q11" s="18"/>
    </row>
    <row r="12" spans="1:19" s="5" customFormat="1" ht="15.75" x14ac:dyDescent="0.25">
      <c r="A12" s="19" t="s">
        <v>4</v>
      </c>
      <c r="B12" s="11">
        <f>B25*$B$32/100/$B$33</f>
        <v>1.051047380755445</v>
      </c>
      <c r="C12" s="16">
        <f t="shared" si="0"/>
        <v>0.2698691802224058</v>
      </c>
      <c r="D12" s="17">
        <f t="shared" si="1"/>
        <v>134.54642999999999</v>
      </c>
      <c r="E12" s="11">
        <f>E25*$B$32/100/$B$33</f>
        <v>1.1182915908464295</v>
      </c>
      <c r="F12" s="16">
        <f t="shared" si="2"/>
        <v>0.29116173145850566</v>
      </c>
      <c r="G12" s="17">
        <f t="shared" si="3"/>
        <v>135.20145333333332</v>
      </c>
      <c r="H12" s="11">
        <f>H25*$B$32/100/$B$33</f>
        <v>1.2487046043562171</v>
      </c>
      <c r="I12" s="16">
        <f t="shared" si="4"/>
        <v>0.36183758845694325</v>
      </c>
      <c r="J12" s="17">
        <f t="shared" si="5"/>
        <v>140.79953160621761</v>
      </c>
      <c r="K12" s="11">
        <f>K25*$B$32/100/$B$33</f>
        <v>1.0653113041080782</v>
      </c>
      <c r="L12" s="16">
        <f t="shared" si="6"/>
        <v>0.23818144472015434</v>
      </c>
      <c r="M12" s="17">
        <f t="shared" si="7"/>
        <v>128.79613666666668</v>
      </c>
      <c r="N12" s="11">
        <f>N25*$B$32/100/$B$33</f>
        <v>0.47967536531568777</v>
      </c>
      <c r="O12" s="16">
        <f t="shared" si="8"/>
        <v>4.7729772079772026E-2</v>
      </c>
      <c r="P12" s="17">
        <f t="shared" si="9"/>
        <v>111.04995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1.3341590386912967</v>
      </c>
      <c r="F13" s="16">
        <f t="shared" si="2"/>
        <v>0.50702917930337288</v>
      </c>
      <c r="G13" s="17">
        <f t="shared" si="3"/>
        <v>161.29982777777778</v>
      </c>
      <c r="H13" s="11">
        <f>H26*$B$34/$B$33</f>
        <v>1.3944538185828508</v>
      </c>
      <c r="I13" s="16">
        <f t="shared" si="4"/>
        <v>0.50758680268357692</v>
      </c>
      <c r="J13" s="17">
        <f t="shared" si="5"/>
        <v>157.2336994818653</v>
      </c>
      <c r="K13" s="11">
        <f>K26*$B$34/$B$33</f>
        <v>1.2683829151732378</v>
      </c>
      <c r="L13" s="16">
        <f t="shared" si="6"/>
        <v>0.44125305578531393</v>
      </c>
      <c r="M13" s="17">
        <f t="shared" si="7"/>
        <v>153.34749444444446</v>
      </c>
      <c r="N13" s="11">
        <f>N26*$B$34/$B$33</f>
        <v>0.64789481665288107</v>
      </c>
      <c r="O13" s="16">
        <f t="shared" si="8"/>
        <v>0.21594922341696532</v>
      </c>
      <c r="P13" s="17">
        <f t="shared" si="9"/>
        <v>149.99454255319148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1.3034635143828692</v>
      </c>
      <c r="F14" s="16">
        <f t="shared" si="2"/>
        <v>0.4763336549949454</v>
      </c>
      <c r="G14" s="17">
        <f t="shared" si="3"/>
        <v>157.58873888888891</v>
      </c>
      <c r="H14" s="11">
        <f>H27*$B$34/$B$33</f>
        <v>1.4076090432864625</v>
      </c>
      <c r="I14" s="16">
        <f t="shared" si="4"/>
        <v>0.52074202738718867</v>
      </c>
      <c r="J14" s="17">
        <f t="shared" si="5"/>
        <v>158.71703626943005</v>
      </c>
      <c r="K14" s="11">
        <f>K27*$B$34/$B$33</f>
        <v>1.1784888796985569</v>
      </c>
      <c r="L14" s="16">
        <f t="shared" si="6"/>
        <v>0.35135902031063304</v>
      </c>
      <c r="M14" s="17">
        <f t="shared" si="7"/>
        <v>142.47930555555556</v>
      </c>
      <c r="N14" s="11">
        <f>N27*$B$34/$B$33</f>
        <v>0.58431123058542411</v>
      </c>
      <c r="O14" s="16">
        <f t="shared" si="8"/>
        <v>0.15236563734950836</v>
      </c>
      <c r="P14" s="17">
        <f t="shared" si="9"/>
        <v>135.27426595744683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1.2577837514934289</v>
      </c>
      <c r="F15" s="28">
        <f t="shared" si="2"/>
        <v>0.43065389210550509</v>
      </c>
      <c r="G15" s="29">
        <f t="shared" si="3"/>
        <v>152.06605555555558</v>
      </c>
      <c r="H15" s="27">
        <f>H28*$B$35/10/$B$33</f>
        <v>1.311688769414576</v>
      </c>
      <c r="I15" s="28">
        <f t="shared" si="4"/>
        <v>0.42482175351530216</v>
      </c>
      <c r="J15" s="29">
        <f t="shared" si="5"/>
        <v>147.90140414507775</v>
      </c>
      <c r="K15" s="27">
        <f>K28*$B$35/10/$B$33</f>
        <v>1.309121863799283</v>
      </c>
      <c r="L15" s="28">
        <f t="shared" si="6"/>
        <v>0.48199200441135914</v>
      </c>
      <c r="M15" s="29">
        <f t="shared" si="7"/>
        <v>158.27283333333332</v>
      </c>
      <c r="N15" s="27">
        <f>N28*$B$35/10/$B$33</f>
        <v>0.58268757467144572</v>
      </c>
      <c r="O15" s="28">
        <f t="shared" si="8"/>
        <v>0.15074198143552997</v>
      </c>
      <c r="P15" s="29">
        <f t="shared" si="9"/>
        <v>134.89837234042557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0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9" t="s">
        <v>64</v>
      </c>
      <c r="X19" s="10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1.93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46.65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47.08</v>
      </c>
      <c r="L21" s="49" t="s">
        <v>26</v>
      </c>
      <c r="M21" s="50" t="s">
        <v>26</v>
      </c>
      <c r="N21" s="48">
        <v>23.53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42.1</v>
      </c>
      <c r="C22" s="49" t="s">
        <v>26</v>
      </c>
      <c r="D22" s="50" t="s">
        <v>26</v>
      </c>
      <c r="E22" s="48">
        <v>45.26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47.53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42.86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47.51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22.25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25.79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30.64</v>
      </c>
      <c r="I25" s="49" t="s">
        <v>26</v>
      </c>
      <c r="J25" s="50" t="s">
        <v>26</v>
      </c>
      <c r="K25" s="48">
        <v>26.14</v>
      </c>
      <c r="L25" s="49" t="s">
        <v>26</v>
      </c>
      <c r="M25" s="50" t="s">
        <v>26</v>
      </c>
      <c r="N25" s="48">
        <v>11.77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1.2170000000000001</v>
      </c>
      <c r="F26" s="49" t="s">
        <v>26</v>
      </c>
      <c r="G26" s="50" t="s">
        <v>26</v>
      </c>
      <c r="H26" s="54">
        <v>1.272</v>
      </c>
      <c r="I26" s="49" t="s">
        <v>26</v>
      </c>
      <c r="J26" s="50" t="s">
        <v>26</v>
      </c>
      <c r="K26" s="54">
        <v>1.157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1.1890000000000001</v>
      </c>
      <c r="F27" s="49" t="s">
        <v>26</v>
      </c>
      <c r="G27" s="50" t="s">
        <v>26</v>
      </c>
      <c r="H27" s="54">
        <v>1.284</v>
      </c>
      <c r="I27" s="49" t="s">
        <v>26</v>
      </c>
      <c r="J27" s="50" t="s">
        <v>26</v>
      </c>
      <c r="K27" s="54">
        <v>1.075</v>
      </c>
      <c r="L27" s="49" t="s">
        <v>26</v>
      </c>
      <c r="M27" s="50" t="s">
        <v>26</v>
      </c>
      <c r="N27" s="54">
        <v>0.53300000000000003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4.9000000000000004</v>
      </c>
      <c r="F28" s="58" t="s">
        <v>26</v>
      </c>
      <c r="G28" s="59" t="s">
        <v>26</v>
      </c>
      <c r="H28" s="94">
        <v>5.1100000000000003</v>
      </c>
      <c r="I28" s="58" t="s">
        <v>26</v>
      </c>
      <c r="J28" s="59" t="s">
        <v>26</v>
      </c>
      <c r="K28" s="94">
        <v>5.0999999999999996</v>
      </c>
      <c r="L28" s="58" t="s">
        <v>26</v>
      </c>
      <c r="M28" s="59" t="s">
        <v>26</v>
      </c>
      <c r="N28" s="94">
        <v>2.27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0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8.8689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2.1762000000000001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2.3856999999999999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5.5861000000000001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3.4268999999999998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workbookViewId="0">
      <selection activeCell="B36" sqref="B3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43878</v>
      </c>
      <c r="E2" s="360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0.77776767033566818</v>
      </c>
      <c r="C6" s="12" t="s">
        <v>26</v>
      </c>
      <c r="D6" s="13" t="s">
        <v>26</v>
      </c>
      <c r="E6" s="11">
        <f>E20/$B$33</f>
        <v>0.82325115982898212</v>
      </c>
      <c r="F6" s="12" t="s">
        <v>26</v>
      </c>
      <c r="G6" s="13" t="s">
        <v>26</v>
      </c>
      <c r="H6" s="11">
        <f>H20/$B$33</f>
        <v>0.88237969617029022</v>
      </c>
      <c r="I6" s="12" t="s">
        <v>26</v>
      </c>
      <c r="J6" s="13" t="s">
        <v>26</v>
      </c>
      <c r="K6" s="11">
        <f>K20/$B$33</f>
        <v>0.82325115982898212</v>
      </c>
      <c r="L6" s="12" t="s">
        <v>26</v>
      </c>
      <c r="M6" s="13" t="s">
        <v>26</v>
      </c>
      <c r="N6" s="11">
        <f>N20/$B$33</f>
        <v>0.43209315018648231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0.66871733375784592</v>
      </c>
      <c r="C7" s="16">
        <f t="shared" ref="C7:C12" si="0">B7-B$6</f>
        <v>-0.10905033657782226</v>
      </c>
      <c r="D7" s="17">
        <f t="shared" ref="D7:D12" si="1">B7/B$6*100</f>
        <v>85.979060233918119</v>
      </c>
      <c r="E7" s="11">
        <f>E21*$B$36/100/$B$33</f>
        <v>0.73522657600291108</v>
      </c>
      <c r="F7" s="16">
        <f t="shared" ref="F7:F15" si="2">E7-E$6</f>
        <v>-8.8024583826071034E-2</v>
      </c>
      <c r="G7" s="17">
        <f t="shared" ref="G7:G15" si="3">E7/E$6*100</f>
        <v>89.307687845303889</v>
      </c>
      <c r="H7" s="11">
        <f>H21*$B$36/100/$B$33</f>
        <v>0.81150731829345957</v>
      </c>
      <c r="I7" s="16">
        <f t="shared" ref="I7:I15" si="4">H7-H$6</f>
        <v>-7.087237787683065E-2</v>
      </c>
      <c r="J7" s="17">
        <f t="shared" ref="J7:J15" si="5">H7/H$6*100</f>
        <v>91.968040721649487</v>
      </c>
      <c r="K7" s="11">
        <f>K21*$B$36/100/$B$33</f>
        <v>0.74279160829618851</v>
      </c>
      <c r="L7" s="16">
        <f t="shared" ref="L7:L15" si="6">K7-K$6</f>
        <v>-8.0459551532793605E-2</v>
      </c>
      <c r="M7" s="17">
        <f t="shared" ref="M7:M15" si="7">K7/K$6*100</f>
        <v>90.226609392265189</v>
      </c>
      <c r="N7" s="11">
        <f>N21*$B$36/100/$B$33</f>
        <v>0.36233352588010553</v>
      </c>
      <c r="O7" s="16">
        <f t="shared" ref="O7:O15" si="8">N7-N$6</f>
        <v>-6.9759624306376777E-2</v>
      </c>
      <c r="P7" s="17">
        <f t="shared" ref="P7:P15" si="9">N7/N$6*100</f>
        <v>83.855420000000009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0.66635326116619675</v>
      </c>
      <c r="C8" s="16">
        <f t="shared" si="0"/>
        <v>-0.11141440916947143</v>
      </c>
      <c r="D8" s="17">
        <f t="shared" si="1"/>
        <v>85.675104093567256</v>
      </c>
      <c r="E8" s="11">
        <f>E22*$B$36/100/$B$33</f>
        <v>0.71568357591194398</v>
      </c>
      <c r="F8" s="16">
        <f t="shared" si="2"/>
        <v>-0.10756758391703813</v>
      </c>
      <c r="G8" s="17">
        <f t="shared" si="3"/>
        <v>86.93380718232045</v>
      </c>
      <c r="H8" s="11">
        <f>H22*$B$36/100/$B$33</f>
        <v>0.80772480214682074</v>
      </c>
      <c r="I8" s="16">
        <f t="shared" si="4"/>
        <v>-7.4654894023469476E-2</v>
      </c>
      <c r="J8" s="17">
        <f t="shared" si="5"/>
        <v>91.539368556701035</v>
      </c>
      <c r="K8" s="11">
        <f>K22*$B$36/100/$B$33</f>
        <v>0.74121555990175569</v>
      </c>
      <c r="L8" s="16">
        <f t="shared" si="6"/>
        <v>-8.2035599927226421E-2</v>
      </c>
      <c r="M8" s="17">
        <f t="shared" si="7"/>
        <v>90.035167403314915</v>
      </c>
      <c r="N8" s="11">
        <f>N22*$B$36/100/$B$33</f>
        <v>0.36721927590284725</v>
      </c>
      <c r="O8" s="16">
        <f t="shared" si="8"/>
        <v>-6.4873874283635058E-2</v>
      </c>
      <c r="P8" s="17">
        <f t="shared" si="9"/>
        <v>84.986136842105267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0.67565194669335027</v>
      </c>
      <c r="C9" s="16">
        <f t="shared" si="0"/>
        <v>-0.10211572364231791</v>
      </c>
      <c r="D9" s="17">
        <f t="shared" si="1"/>
        <v>86.870664912280688</v>
      </c>
      <c r="E9" s="11">
        <f>E23*$B$36/100/$B$33</f>
        <v>0.72577028563631396</v>
      </c>
      <c r="F9" s="16">
        <f t="shared" si="2"/>
        <v>-9.7480874192668154E-2</v>
      </c>
      <c r="G9" s="17">
        <f t="shared" si="3"/>
        <v>88.159035911602203</v>
      </c>
      <c r="H9" s="11">
        <f>H23*$B$36/100/$B$33</f>
        <v>0.80063258437187301</v>
      </c>
      <c r="I9" s="16">
        <f t="shared" si="4"/>
        <v>-8.1747111798417205E-2</v>
      </c>
      <c r="J9" s="17">
        <f t="shared" si="5"/>
        <v>90.735608247422675</v>
      </c>
      <c r="K9" s="11">
        <f>K23*$B$36/100/$B$33</f>
        <v>0.74925340671336316</v>
      </c>
      <c r="L9" s="16">
        <f t="shared" si="6"/>
        <v>-7.3997753115618958E-2</v>
      </c>
      <c r="M9" s="17">
        <f t="shared" si="7"/>
        <v>91.011521546961333</v>
      </c>
      <c r="N9" s="11">
        <f>N23*$B$36/100/$B$33</f>
        <v>0.37431149367779504</v>
      </c>
      <c r="O9" s="16">
        <f t="shared" si="8"/>
        <v>-5.7781656508687274E-2</v>
      </c>
      <c r="P9" s="17">
        <f t="shared" si="9"/>
        <v>86.627500000000012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0.66241314018011477</v>
      </c>
      <c r="C10" s="16">
        <f t="shared" si="0"/>
        <v>-0.11535453015555341</v>
      </c>
      <c r="D10" s="17">
        <f t="shared" si="1"/>
        <v>85.168510526315814</v>
      </c>
      <c r="E10" s="11">
        <f>E24*$B$36/100/$B$33</f>
        <v>0.71048261621031561</v>
      </c>
      <c r="F10" s="16">
        <f t="shared" si="2"/>
        <v>-0.11276854361866651</v>
      </c>
      <c r="G10" s="17">
        <f t="shared" si="3"/>
        <v>86.302048618784525</v>
      </c>
      <c r="H10" s="11">
        <f>H24*$B$36/100/$B$33</f>
        <v>0.82726780223778784</v>
      </c>
      <c r="I10" s="16">
        <f t="shared" si="4"/>
        <v>-5.5111893932502376E-2</v>
      </c>
      <c r="J10" s="17">
        <f t="shared" si="5"/>
        <v>93.754174742268063</v>
      </c>
      <c r="K10" s="11">
        <f>K24*$B$36/100/$B$33</f>
        <v>0.75587280996998096</v>
      </c>
      <c r="L10" s="16">
        <f t="shared" si="6"/>
        <v>-6.7378349859001152E-2</v>
      </c>
      <c r="M10" s="17">
        <f t="shared" si="7"/>
        <v>91.815577900552498</v>
      </c>
      <c r="N10" s="11">
        <f>N24*$B$36/100/$B$33</f>
        <v>0.35271963067406531</v>
      </c>
      <c r="O10" s="16">
        <f t="shared" si="8"/>
        <v>-7.9373519512417001E-2</v>
      </c>
      <c r="P10" s="17">
        <f t="shared" si="9"/>
        <v>81.630461052631574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0.6682839204493769</v>
      </c>
      <c r="C11" s="96">
        <f t="shared" si="0"/>
        <v>-0.10948374988629128</v>
      </c>
      <c r="D11" s="97">
        <f t="shared" si="1"/>
        <v>85.923334941520466</v>
      </c>
      <c r="E11" s="95">
        <f>AVERAGE(E7:E10)</f>
        <v>0.72179076344037107</v>
      </c>
      <c r="F11" s="96">
        <f t="shared" si="2"/>
        <v>-0.10146039638861104</v>
      </c>
      <c r="G11" s="97">
        <f t="shared" si="3"/>
        <v>87.675644889502749</v>
      </c>
      <c r="H11" s="95">
        <f>AVERAGE(H7:H10)</f>
        <v>0.81178312676248521</v>
      </c>
      <c r="I11" s="96">
        <f t="shared" si="4"/>
        <v>-7.059656940780501E-2</v>
      </c>
      <c r="J11" s="97">
        <f t="shared" si="5"/>
        <v>91.999298067010301</v>
      </c>
      <c r="K11" s="95">
        <f>AVERAGE(K7:K10)</f>
        <v>0.74728334622032211</v>
      </c>
      <c r="L11" s="96">
        <f t="shared" si="6"/>
        <v>-7.5967813608660006E-2</v>
      </c>
      <c r="M11" s="97">
        <f t="shared" si="7"/>
        <v>90.77221906077348</v>
      </c>
      <c r="N11" s="95">
        <f>AVERAGE(N7:N10)</f>
        <v>0.36414598153370326</v>
      </c>
      <c r="O11" s="96">
        <f t="shared" si="8"/>
        <v>-6.7947168652779055E-2</v>
      </c>
      <c r="P11" s="97">
        <f t="shared" si="9"/>
        <v>84.274879473684209</v>
      </c>
      <c r="Q11" s="18"/>
    </row>
    <row r="12" spans="1:19" s="5" customFormat="1" ht="15.75" x14ac:dyDescent="0.25">
      <c r="A12" s="19" t="s">
        <v>4</v>
      </c>
      <c r="B12" s="11">
        <f>B25*$B$32/100/$B$33</f>
        <v>1.0507123533157465</v>
      </c>
      <c r="C12" s="16">
        <f t="shared" si="0"/>
        <v>0.27294468298007835</v>
      </c>
      <c r="D12" s="17">
        <f t="shared" si="1"/>
        <v>135.09334385964914</v>
      </c>
      <c r="E12" s="11">
        <f>E25*$B$32/100/$B$33</f>
        <v>1.1222867643045575</v>
      </c>
      <c r="F12" s="16">
        <f t="shared" si="2"/>
        <v>0.29903560447557542</v>
      </c>
      <c r="G12" s="17">
        <f t="shared" si="3"/>
        <v>136.32373922651934</v>
      </c>
      <c r="H12" s="11">
        <f>H25*$B$32/100/$B$33</f>
        <v>1.2490757209133083</v>
      </c>
      <c r="I12" s="16">
        <f t="shared" si="4"/>
        <v>0.3666960247430181</v>
      </c>
      <c r="J12" s="17">
        <f t="shared" si="5"/>
        <v>141.55762268041235</v>
      </c>
      <c r="K12" s="11">
        <f>K25*$B$32/100/$B$33</f>
        <v>1.0691172018557267</v>
      </c>
      <c r="L12" s="16">
        <f t="shared" si="6"/>
        <v>0.24586604202674456</v>
      </c>
      <c r="M12" s="17">
        <f t="shared" si="7"/>
        <v>129.86525303867407</v>
      </c>
      <c r="N12" s="11">
        <f>N25*$B$32/100/$B$33</f>
        <v>0.46502917311016106</v>
      </c>
      <c r="O12" s="16">
        <f t="shared" si="8"/>
        <v>3.2936022923678754E-2</v>
      </c>
      <c r="P12" s="17">
        <f t="shared" si="9"/>
        <v>107.6224357894737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1.2106845265168744</v>
      </c>
      <c r="F13" s="16">
        <f t="shared" si="2"/>
        <v>0.3874333666878923</v>
      </c>
      <c r="G13" s="17">
        <f t="shared" si="3"/>
        <v>147.06138121546962</v>
      </c>
      <c r="H13" s="11">
        <f>H26*$B$34/$B$33</f>
        <v>1.3353297552988266</v>
      </c>
      <c r="I13" s="16">
        <f t="shared" si="4"/>
        <v>0.45295005912853636</v>
      </c>
      <c r="J13" s="17">
        <f t="shared" si="5"/>
        <v>151.33278350515465</v>
      </c>
      <c r="K13" s="11">
        <f>K26*$B$34/$B$33</f>
        <v>1.2106845265168744</v>
      </c>
      <c r="L13" s="16">
        <f t="shared" si="6"/>
        <v>0.3874333666878923</v>
      </c>
      <c r="M13" s="17">
        <f t="shared" si="7"/>
        <v>147.06138121546962</v>
      </c>
      <c r="N13" s="11">
        <f>N26*$B$34/$B$33</f>
        <v>0.64056808878377147</v>
      </c>
      <c r="O13" s="16">
        <f t="shared" si="8"/>
        <v>0.20847493859728916</v>
      </c>
      <c r="P13" s="17">
        <f t="shared" si="9"/>
        <v>148.24768421052633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1.2887232784499227</v>
      </c>
      <c r="F14" s="16">
        <f t="shared" si="2"/>
        <v>0.46547211862094062</v>
      </c>
      <c r="G14" s="17">
        <f t="shared" si="3"/>
        <v>156.54071823204421</v>
      </c>
      <c r="H14" s="11">
        <f>H27*$B$34/$B$33</f>
        <v>1.3808523605931047</v>
      </c>
      <c r="I14" s="16">
        <f t="shared" si="4"/>
        <v>0.49847266442281446</v>
      </c>
      <c r="J14" s="17">
        <f t="shared" si="5"/>
        <v>156.49185567010309</v>
      </c>
      <c r="K14" s="11">
        <f>K27*$B$34/$B$33</f>
        <v>1.1651619212225963</v>
      </c>
      <c r="L14" s="16">
        <f t="shared" si="6"/>
        <v>0.3419107613936142</v>
      </c>
      <c r="M14" s="17">
        <f t="shared" si="7"/>
        <v>141.53176795580112</v>
      </c>
      <c r="N14" s="11">
        <f>N27*$B$34/$B$33</f>
        <v>0.56686482306922592</v>
      </c>
      <c r="O14" s="16">
        <f t="shared" si="8"/>
        <v>0.13477167288274361</v>
      </c>
      <c r="P14" s="17">
        <f t="shared" si="9"/>
        <v>131.19042105263159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1.2506131629218593</v>
      </c>
      <c r="F15" s="28">
        <f t="shared" si="2"/>
        <v>0.4273620030928772</v>
      </c>
      <c r="G15" s="29">
        <f t="shared" si="3"/>
        <v>151.91149723756905</v>
      </c>
      <c r="H15" s="27">
        <f>H28*$B$35/10/$B$33</f>
        <v>1.3119929500591285</v>
      </c>
      <c r="I15" s="28">
        <f t="shared" si="4"/>
        <v>0.42961325388883831</v>
      </c>
      <c r="J15" s="29">
        <f t="shared" si="5"/>
        <v>148.68802577319587</v>
      </c>
      <c r="K15" s="27">
        <f>K28*$B$35/10/$B$33</f>
        <v>1.2940905121440915</v>
      </c>
      <c r="L15" s="28">
        <f t="shared" si="6"/>
        <v>0.47083935231510943</v>
      </c>
      <c r="M15" s="29">
        <f t="shared" si="7"/>
        <v>157.19267403314913</v>
      </c>
      <c r="N15" s="27">
        <f>N28*$B$35/10/$B$33</f>
        <v>0.56776303101973991</v>
      </c>
      <c r="O15" s="28">
        <f t="shared" si="8"/>
        <v>0.13566988083325759</v>
      </c>
      <c r="P15" s="29">
        <f t="shared" si="9"/>
        <v>131.39829473684213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1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13" t="s">
        <v>64</v>
      </c>
      <c r="X19" s="113" t="s">
        <v>64</v>
      </c>
    </row>
    <row r="20" spans="1:24" s="46" customFormat="1" ht="15.75" x14ac:dyDescent="0.25">
      <c r="A20" s="40" t="s">
        <v>39</v>
      </c>
      <c r="B20" s="41">
        <v>1.71</v>
      </c>
      <c r="C20" s="42" t="s">
        <v>26</v>
      </c>
      <c r="D20" s="43" t="s">
        <v>26</v>
      </c>
      <c r="E20" s="41">
        <v>1.81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1.81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46.65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47.13</v>
      </c>
      <c r="L21" s="49" t="s">
        <v>26</v>
      </c>
      <c r="M21" s="50" t="s">
        <v>26</v>
      </c>
      <c r="N21" s="48">
        <v>22.99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45.41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47.03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42.87</v>
      </c>
      <c r="C23" s="49" t="s">
        <v>26</v>
      </c>
      <c r="D23" s="50" t="s">
        <v>26</v>
      </c>
      <c r="E23" s="48">
        <v>46.05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47.54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45.08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47.96</v>
      </c>
      <c r="L24" s="49" t="s">
        <v>26</v>
      </c>
      <c r="M24" s="50" t="s">
        <v>26</v>
      </c>
      <c r="N24" s="48">
        <v>22.38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25.69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26.14</v>
      </c>
      <c r="L25" s="49" t="s">
        <v>26</v>
      </c>
      <c r="M25" s="50" t="s">
        <v>26</v>
      </c>
      <c r="N25" s="48">
        <v>11.37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1.232</v>
      </c>
      <c r="I26" s="49" t="s">
        <v>26</v>
      </c>
      <c r="J26" s="50" t="s">
        <v>26</v>
      </c>
      <c r="K26" s="54">
        <v>1.117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1.1890000000000001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1.075</v>
      </c>
      <c r="L27" s="49" t="s">
        <v>26</v>
      </c>
      <c r="M27" s="50" t="s">
        <v>26</v>
      </c>
      <c r="N27" s="54">
        <v>0.52300000000000002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4.8899999999999997</v>
      </c>
      <c r="F28" s="58" t="s">
        <v>26</v>
      </c>
      <c r="G28" s="59" t="s">
        <v>26</v>
      </c>
      <c r="H28" s="94">
        <v>5.13</v>
      </c>
      <c r="I28" s="58" t="s">
        <v>26</v>
      </c>
      <c r="J28" s="59" t="s">
        <v>26</v>
      </c>
      <c r="K28" s="94">
        <v>5.0599999999999996</v>
      </c>
      <c r="L28" s="58" t="s">
        <v>26</v>
      </c>
      <c r="M28" s="59" t="s">
        <v>26</v>
      </c>
      <c r="N28" s="94">
        <v>2.2200000000000002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1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8.9922000000000004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2.1985999999999999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2.383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5.6228999999999996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3.4651000000000001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E24" sqref="E24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43885</v>
      </c>
      <c r="E2" s="360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0.77757685352622052</v>
      </c>
      <c r="C6" s="12" t="s">
        <v>26</v>
      </c>
      <c r="D6" s="13" t="s">
        <v>26</v>
      </c>
      <c r="E6" s="11">
        <f>E20/$B$33</f>
        <v>0.82278481012658222</v>
      </c>
      <c r="F6" s="12" t="s">
        <v>26</v>
      </c>
      <c r="G6" s="13" t="s">
        <v>26</v>
      </c>
      <c r="H6" s="11">
        <f>H20/$B$33</f>
        <v>0.8815551537070524</v>
      </c>
      <c r="I6" s="12" t="s">
        <v>26</v>
      </c>
      <c r="J6" s="13" t="s">
        <v>26</v>
      </c>
      <c r="K6" s="11">
        <f>K20/$B$33</f>
        <v>0.82278481012658222</v>
      </c>
      <c r="L6" s="12" t="s">
        <v>26</v>
      </c>
      <c r="M6" s="13" t="s">
        <v>26</v>
      </c>
      <c r="N6" s="11">
        <f>N20/$B$33</f>
        <v>0.42947558770343575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0.66002641952983709</v>
      </c>
      <c r="C7" s="16">
        <f t="shared" ref="C7:C12" si="0">B7-B$6</f>
        <v>-0.11755043399638343</v>
      </c>
      <c r="D7" s="17">
        <f t="shared" ref="D7:D12" si="1">B7/B$6*100</f>
        <v>84.882467441860456</v>
      </c>
      <c r="E7" s="11">
        <f>E21*$B$36/100/$B$33</f>
        <v>0.72518925406871604</v>
      </c>
      <c r="F7" s="16">
        <f t="shared" ref="F7:F15" si="2">E7-E$6</f>
        <v>-9.7595556057866184E-2</v>
      </c>
      <c r="G7" s="17">
        <f t="shared" ref="G7:G15" si="3">E7/E$6*100</f>
        <v>88.138386263736265</v>
      </c>
      <c r="H7" s="11">
        <f>H21*$B$36/100/$B$33</f>
        <v>0.80077192133815545</v>
      </c>
      <c r="I7" s="16">
        <f t="shared" ref="I7:I15" si="4">H7-H$6</f>
        <v>-8.0783232368896951E-2</v>
      </c>
      <c r="J7" s="17">
        <f t="shared" ref="J7:J15" si="5">H7/H$6*100</f>
        <v>90.836281538461535</v>
      </c>
      <c r="K7" s="11">
        <f>K21*$B$36/100/$B$33</f>
        <v>0.73296524864376134</v>
      </c>
      <c r="L7" s="16">
        <f t="shared" ref="L7:L15" si="6">K7-K$6</f>
        <v>-8.9819561482820887E-2</v>
      </c>
      <c r="M7" s="17">
        <f t="shared" ref="M7:M15" si="7">K7/K$6*100</f>
        <v>89.083468681318692</v>
      </c>
      <c r="N7" s="11">
        <f>N21*$B$36/100/$B$33</f>
        <v>0.35536295207956603</v>
      </c>
      <c r="O7" s="16">
        <f t="shared" ref="O7:O15" si="8">N7-N$6</f>
        <v>-7.4112635623869716E-2</v>
      </c>
      <c r="P7" s="17">
        <f t="shared" ref="P7:P15" si="9">N7/N$6*100</f>
        <v>82.743457894736864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0.65738258137432193</v>
      </c>
      <c r="C8" s="16">
        <f t="shared" si="0"/>
        <v>-0.1201942721518986</v>
      </c>
      <c r="D8" s="17">
        <f t="shared" si="1"/>
        <v>84.542457558139546</v>
      </c>
      <c r="E8" s="11">
        <f>E22*$B$36/100/$B$33</f>
        <v>0.70979278481012653</v>
      </c>
      <c r="F8" s="16">
        <f t="shared" si="2"/>
        <v>-0.11299202531645569</v>
      </c>
      <c r="G8" s="17">
        <f t="shared" si="3"/>
        <v>86.267123076923085</v>
      </c>
      <c r="H8" s="11">
        <f>H22*$B$36/100/$B$33</f>
        <v>0.79703944394213377</v>
      </c>
      <c r="I8" s="16">
        <f t="shared" si="4"/>
        <v>-8.4515709764918623E-2</v>
      </c>
      <c r="J8" s="17">
        <f t="shared" si="5"/>
        <v>90.412884615384613</v>
      </c>
      <c r="K8" s="11">
        <f>K22*$B$36/100/$B$33</f>
        <v>0.73187660940325494</v>
      </c>
      <c r="L8" s="16">
        <f t="shared" si="6"/>
        <v>-9.0908200723327282E-2</v>
      </c>
      <c r="M8" s="17">
        <f t="shared" si="7"/>
        <v>88.951157142857141</v>
      </c>
      <c r="N8" s="11">
        <f>N22*$B$36/100/$B$33</f>
        <v>0.35614055153707047</v>
      </c>
      <c r="O8" s="16">
        <f t="shared" si="8"/>
        <v>-7.3335036166365275E-2</v>
      </c>
      <c r="P8" s="17">
        <f t="shared" si="9"/>
        <v>82.924515789473688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0.66733585443037968</v>
      </c>
      <c r="C9" s="16">
        <f t="shared" si="0"/>
        <v>-0.11024099909584084</v>
      </c>
      <c r="D9" s="17">
        <f t="shared" si="1"/>
        <v>85.822494767441853</v>
      </c>
      <c r="E9" s="11">
        <f>E23*$B$36/100/$B$33</f>
        <v>0.71632462025316457</v>
      </c>
      <c r="F9" s="16">
        <f t="shared" si="2"/>
        <v>-0.10646018987341765</v>
      </c>
      <c r="G9" s="17">
        <f t="shared" si="3"/>
        <v>87.060992307692317</v>
      </c>
      <c r="H9" s="11">
        <f>H23*$B$36/100/$B$33</f>
        <v>0.79315144665461113</v>
      </c>
      <c r="I9" s="16">
        <f t="shared" si="4"/>
        <v>-8.8403707052441272E-2</v>
      </c>
      <c r="J9" s="17">
        <f t="shared" si="5"/>
        <v>89.971846153846144</v>
      </c>
      <c r="K9" s="11">
        <f>K23*$B$36/100/$B$33</f>
        <v>0.73685324593128387</v>
      </c>
      <c r="L9" s="16">
        <f t="shared" si="6"/>
        <v>-8.5931564195298349E-2</v>
      </c>
      <c r="M9" s="17">
        <f t="shared" si="7"/>
        <v>89.556009890109891</v>
      </c>
      <c r="N9" s="11">
        <f>N23*$B$36/100/$B$33</f>
        <v>0.36935974231464735</v>
      </c>
      <c r="O9" s="16">
        <f t="shared" si="8"/>
        <v>-6.0115845388788391E-2</v>
      </c>
      <c r="P9" s="17">
        <f t="shared" si="9"/>
        <v>86.002499999999998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0.65333906419529819</v>
      </c>
      <c r="C10" s="16">
        <f t="shared" si="0"/>
        <v>-0.12423778933092233</v>
      </c>
      <c r="D10" s="17">
        <f t="shared" si="1"/>
        <v>84.022442441860463</v>
      </c>
      <c r="E10" s="11">
        <f>E24*$B$36/100/$B$33</f>
        <v>0.69999503164556953</v>
      </c>
      <c r="F10" s="16">
        <f t="shared" si="2"/>
        <v>-0.12278977848101269</v>
      </c>
      <c r="G10" s="17">
        <f t="shared" si="3"/>
        <v>85.076319230769229</v>
      </c>
      <c r="H10" s="11">
        <f>H24*$B$36/100/$B$33</f>
        <v>0.81632391048824582</v>
      </c>
      <c r="I10" s="16">
        <f t="shared" si="4"/>
        <v>-6.5231243218806578E-2</v>
      </c>
      <c r="J10" s="17">
        <f t="shared" si="5"/>
        <v>92.60043538461538</v>
      </c>
      <c r="K10" s="11">
        <f>K24*$B$36/100/$B$33</f>
        <v>0.74509580018083177</v>
      </c>
      <c r="L10" s="16">
        <f t="shared" si="6"/>
        <v>-7.7689009945750453E-2</v>
      </c>
      <c r="M10" s="17">
        <f t="shared" si="7"/>
        <v>90.55779725274725</v>
      </c>
      <c r="N10" s="11">
        <f>N24*$B$36/100/$B$33</f>
        <v>0.34603175858951168</v>
      </c>
      <c r="O10" s="16">
        <f t="shared" si="8"/>
        <v>-8.3443829113924062E-2</v>
      </c>
      <c r="P10" s="17">
        <f t="shared" si="9"/>
        <v>80.570763157894731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0.65952097988245928</v>
      </c>
      <c r="C11" s="96">
        <f t="shared" si="0"/>
        <v>-0.11805587364376124</v>
      </c>
      <c r="D11" s="97">
        <f t="shared" si="1"/>
        <v>84.817465552325586</v>
      </c>
      <c r="E11" s="95">
        <f>AVERAGE(E7:E10)</f>
        <v>0.7128254226943942</v>
      </c>
      <c r="F11" s="96">
        <f t="shared" si="2"/>
        <v>-0.10995938743218803</v>
      </c>
      <c r="G11" s="97">
        <f t="shared" si="3"/>
        <v>86.63570521978022</v>
      </c>
      <c r="H11" s="95">
        <f>AVERAGE(H7:H10)</f>
        <v>0.80182168060578651</v>
      </c>
      <c r="I11" s="96">
        <f t="shared" si="4"/>
        <v>-7.9733473101265884E-2</v>
      </c>
      <c r="J11" s="97">
        <f t="shared" si="5"/>
        <v>90.955361923076921</v>
      </c>
      <c r="K11" s="95">
        <f>AVERAGE(K7:K10)</f>
        <v>0.73669772603978301</v>
      </c>
      <c r="L11" s="96">
        <f t="shared" si="6"/>
        <v>-8.6087084086799215E-2</v>
      </c>
      <c r="M11" s="97">
        <f t="shared" si="7"/>
        <v>89.537108241758247</v>
      </c>
      <c r="N11" s="95">
        <f>AVERAGE(N7:N10)</f>
        <v>0.35672375113019889</v>
      </c>
      <c r="O11" s="96">
        <f t="shared" si="8"/>
        <v>-7.2751836573236861E-2</v>
      </c>
      <c r="P11" s="97">
        <f t="shared" si="9"/>
        <v>83.060309210526313</v>
      </c>
      <c r="Q11" s="18"/>
    </row>
    <row r="12" spans="1:19" s="5" customFormat="1" ht="15.75" x14ac:dyDescent="0.25">
      <c r="A12" s="19" t="s">
        <v>4</v>
      </c>
      <c r="B12" s="11">
        <f>B25*$B$32/100/$B$33</f>
        <v>1.0496548417721518</v>
      </c>
      <c r="C12" s="16">
        <f t="shared" si="0"/>
        <v>0.27207798824593132</v>
      </c>
      <c r="D12" s="17">
        <f t="shared" si="1"/>
        <v>134.99049476744187</v>
      </c>
      <c r="E12" s="11">
        <f>E25*$B$32/100/$B$33</f>
        <v>1.1211572151898734</v>
      </c>
      <c r="F12" s="16">
        <f t="shared" si="2"/>
        <v>0.29837240506329121</v>
      </c>
      <c r="G12" s="17">
        <f t="shared" si="3"/>
        <v>136.2637230769231</v>
      </c>
      <c r="H12" s="11">
        <f>H25*$B$32/100/$B$33</f>
        <v>1.24781856238698</v>
      </c>
      <c r="I12" s="16">
        <f t="shared" si="4"/>
        <v>0.36626340867992757</v>
      </c>
      <c r="J12" s="17">
        <f t="shared" si="5"/>
        <v>141.54741846153846</v>
      </c>
      <c r="K12" s="11">
        <f>K25*$B$32/100/$B$33</f>
        <v>1.0680411663652802</v>
      </c>
      <c r="L12" s="16">
        <f t="shared" si="6"/>
        <v>0.24525635623869801</v>
      </c>
      <c r="M12" s="17">
        <f t="shared" si="7"/>
        <v>129.80808021978024</v>
      </c>
      <c r="N12" s="11">
        <f>N25*$B$32/100/$B$33</f>
        <v>0.4441318851717902</v>
      </c>
      <c r="O12" s="16">
        <f t="shared" si="8"/>
        <v>1.4656297468354451E-2</v>
      </c>
      <c r="P12" s="17">
        <f t="shared" si="9"/>
        <v>103.41260315789474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1.3000696202531645</v>
      </c>
      <c r="F13" s="16">
        <f t="shared" si="2"/>
        <v>0.4772848101265823</v>
      </c>
      <c r="G13" s="17">
        <f t="shared" si="3"/>
        <v>158.00846153846155</v>
      </c>
      <c r="H13" s="11">
        <f>H26*$B$34/$B$33</f>
        <v>1.3594581826401444</v>
      </c>
      <c r="I13" s="16">
        <f t="shared" si="4"/>
        <v>0.477903028933092</v>
      </c>
      <c r="J13" s="17">
        <f t="shared" si="5"/>
        <v>154.21135897435897</v>
      </c>
      <c r="K13" s="11">
        <f>K26*$B$34/$B$33</f>
        <v>1.2244841772151895</v>
      </c>
      <c r="L13" s="16">
        <f t="shared" si="6"/>
        <v>0.40169936708860732</v>
      </c>
      <c r="M13" s="17">
        <f t="shared" si="7"/>
        <v>148.82192307692307</v>
      </c>
      <c r="N13" s="11">
        <f>N26*$B$34/$B$33</f>
        <v>0.59712500000000002</v>
      </c>
      <c r="O13" s="16">
        <f t="shared" si="8"/>
        <v>0.16764941229656427</v>
      </c>
      <c r="P13" s="17">
        <f t="shared" si="9"/>
        <v>139.03584210526319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1.2838727396021701</v>
      </c>
      <c r="F14" s="16">
        <f t="shared" si="2"/>
        <v>0.46108792947558785</v>
      </c>
      <c r="G14" s="17">
        <f t="shared" si="3"/>
        <v>156.03991758241759</v>
      </c>
      <c r="H14" s="11">
        <f>H27*$B$34/$B$33</f>
        <v>1.3756550632911393</v>
      </c>
      <c r="I14" s="16">
        <f t="shared" si="4"/>
        <v>0.49409990958408689</v>
      </c>
      <c r="J14" s="17">
        <f t="shared" si="5"/>
        <v>156.04866666666669</v>
      </c>
      <c r="K14" s="11">
        <f>K27*$B$34/$B$33</f>
        <v>1.1607764466546111</v>
      </c>
      <c r="L14" s="16">
        <f t="shared" si="6"/>
        <v>0.33799163652802888</v>
      </c>
      <c r="M14" s="17">
        <f t="shared" si="7"/>
        <v>141.0789835164835</v>
      </c>
      <c r="N14" s="11">
        <f>N27*$B$34/$B$33</f>
        <v>0.56473123869801078</v>
      </c>
      <c r="O14" s="16">
        <f t="shared" si="8"/>
        <v>0.13525565099457504</v>
      </c>
      <c r="P14" s="17">
        <f t="shared" si="9"/>
        <v>131.49321052631581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1.2241207052441228</v>
      </c>
      <c r="F15" s="28">
        <f t="shared" si="2"/>
        <v>0.40133589511754053</v>
      </c>
      <c r="G15" s="29">
        <f t="shared" si="3"/>
        <v>148.77774725274725</v>
      </c>
      <c r="H15" s="27">
        <f>H28*$B$35/10/$B$33</f>
        <v>1.3023634719710668</v>
      </c>
      <c r="I15" s="28">
        <f t="shared" si="4"/>
        <v>0.42080831826401444</v>
      </c>
      <c r="J15" s="29">
        <f t="shared" si="5"/>
        <v>147.73476923076922</v>
      </c>
      <c r="K15" s="27">
        <f>K28*$B$35/10/$B$33</f>
        <v>1.2720759493670886</v>
      </c>
      <c r="L15" s="28">
        <f t="shared" si="6"/>
        <v>0.44929113924050634</v>
      </c>
      <c r="M15" s="29">
        <f t="shared" si="7"/>
        <v>154.60615384615386</v>
      </c>
      <c r="N15" s="27">
        <f>N28*$B$35/10/$B$33</f>
        <v>0.54769936708860756</v>
      </c>
      <c r="O15" s="28">
        <f t="shared" si="8"/>
        <v>0.11822377938517181</v>
      </c>
      <c r="P15" s="29">
        <f t="shared" si="9"/>
        <v>127.52747368421053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1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15" t="s">
        <v>64</v>
      </c>
      <c r="X19" s="115" t="s">
        <v>64</v>
      </c>
    </row>
    <row r="20" spans="1:24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1.95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42.44</v>
      </c>
      <c r="C21" s="49" t="s">
        <v>26</v>
      </c>
      <c r="D21" s="50" t="s">
        <v>26</v>
      </c>
      <c r="E21" s="48">
        <v>46.63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47.13</v>
      </c>
      <c r="L21" s="49" t="s">
        <v>26</v>
      </c>
      <c r="M21" s="50" t="s">
        <v>26</v>
      </c>
      <c r="N21" s="48">
        <v>22.85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42.27</v>
      </c>
      <c r="C22" s="49" t="s">
        <v>26</v>
      </c>
      <c r="D22" s="50" t="s">
        <v>26</v>
      </c>
      <c r="E22" s="48">
        <v>45.64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47.06</v>
      </c>
      <c r="L22" s="49" t="s">
        <v>26</v>
      </c>
      <c r="M22" s="50" t="s">
        <v>26</v>
      </c>
      <c r="N22" s="48">
        <v>22.9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47.38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42.01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22.25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25.69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26.14</v>
      </c>
      <c r="L25" s="49" t="s">
        <v>26</v>
      </c>
      <c r="M25" s="50" t="s">
        <v>26</v>
      </c>
      <c r="N25" s="48">
        <v>10.87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1.204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1.1339999999999999</v>
      </c>
      <c r="L26" s="49" t="s">
        <v>26</v>
      </c>
      <c r="M26" s="50" t="s">
        <v>26</v>
      </c>
      <c r="N26" s="54">
        <v>0.55300000000000005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1.1890000000000001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1.075</v>
      </c>
      <c r="L27" s="49" t="s">
        <v>26</v>
      </c>
      <c r="M27" s="50" t="s">
        <v>26</v>
      </c>
      <c r="N27" s="54">
        <v>0.52300000000000002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4.8499999999999996</v>
      </c>
      <c r="F28" s="58" t="s">
        <v>26</v>
      </c>
      <c r="G28" s="59" t="s">
        <v>26</v>
      </c>
      <c r="H28" s="94">
        <v>5.16</v>
      </c>
      <c r="I28" s="58" t="s">
        <v>26</v>
      </c>
      <c r="J28" s="59" t="s">
        <v>26</v>
      </c>
      <c r="K28" s="94">
        <v>5.04</v>
      </c>
      <c r="L28" s="58" t="s">
        <v>26</v>
      </c>
      <c r="M28" s="59" t="s">
        <v>26</v>
      </c>
      <c r="N28" s="94">
        <v>2.17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1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9.0379000000000005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2.2120000000000002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2.3885000000000001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5.5830000000000002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3.4401000000000002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B20" sqref="B20:P2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43892</v>
      </c>
      <c r="E2" s="360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0.77263186101558656</v>
      </c>
      <c r="C6" s="12" t="s">
        <v>26</v>
      </c>
      <c r="D6" s="13" t="s">
        <v>26</v>
      </c>
      <c r="E6" s="11">
        <f>E20/$B$33</f>
        <v>0.81729266223036046</v>
      </c>
      <c r="F6" s="12" t="s">
        <v>26</v>
      </c>
      <c r="G6" s="13" t="s">
        <v>26</v>
      </c>
      <c r="H6" s="11">
        <f>H20/$B$33</f>
        <v>0.87535170380956628</v>
      </c>
      <c r="I6" s="12" t="s">
        <v>26</v>
      </c>
      <c r="J6" s="13" t="s">
        <v>26</v>
      </c>
      <c r="K6" s="11">
        <f>K20/$B$33</f>
        <v>0.81729266223036046</v>
      </c>
      <c r="L6" s="12" t="s">
        <v>26</v>
      </c>
      <c r="M6" s="13" t="s">
        <v>26</v>
      </c>
      <c r="N6" s="11">
        <f>N20/$B$33</f>
        <v>0.42874369166182841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0.63317879505158314</v>
      </c>
      <c r="C7" s="16">
        <f t="shared" ref="C7:C12" si="0">B7-B$6</f>
        <v>-0.13945306596400342</v>
      </c>
      <c r="D7" s="17">
        <f t="shared" ref="D7:D12" si="1">B7/B$6*100</f>
        <v>81.950904046242769</v>
      </c>
      <c r="E7" s="11">
        <f>E21*$B$36/100/$B$33</f>
        <v>0.69613860926265003</v>
      </c>
      <c r="F7" s="16">
        <f t="shared" ref="F7:F15" si="2">E7-E$6</f>
        <v>-0.12115405296771042</v>
      </c>
      <c r="G7" s="17">
        <f t="shared" ref="G7:G15" si="3">E7/E$6*100</f>
        <v>85.176172677595602</v>
      </c>
      <c r="H7" s="11">
        <f>H21*$B$36/100/$B$33</f>
        <v>0.76819924969853959</v>
      </c>
      <c r="I7" s="16">
        <f t="shared" ref="I7:I15" si="4">H7-H$6</f>
        <v>-0.1071524541110267</v>
      </c>
      <c r="J7" s="17">
        <f t="shared" ref="J7:J15" si="5">H7/H$6*100</f>
        <v>87.758925510204094</v>
      </c>
      <c r="K7" s="11">
        <f>K21*$B$36/100/$B$33</f>
        <v>0.70300152739940147</v>
      </c>
      <c r="L7" s="16">
        <f t="shared" ref="L7:L15" si="6">K7-K$6</f>
        <v>-0.11429113483095898</v>
      </c>
      <c r="M7" s="17">
        <f t="shared" ref="M7:M15" si="7">K7/K$6*100</f>
        <v>86.015886338797799</v>
      </c>
      <c r="N7" s="11">
        <f>N21*$B$36/100/$B$33</f>
        <v>0.33270233575990354</v>
      </c>
      <c r="O7" s="16">
        <f t="shared" ref="O7:O15" si="8">N7-N$6</f>
        <v>-9.6041355901924863E-2</v>
      </c>
      <c r="P7" s="17">
        <f t="shared" ref="P7:P15" si="9">N7/N$6*100</f>
        <v>77.599354166666672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0.63094088696351203</v>
      </c>
      <c r="C8" s="16">
        <f t="shared" si="0"/>
        <v>-0.14169097405207454</v>
      </c>
      <c r="D8" s="17">
        <f t="shared" si="1"/>
        <v>81.661256647398844</v>
      </c>
      <c r="E8" s="11">
        <f>E22*$B$36/100/$B$33</f>
        <v>0.67987647715600019</v>
      </c>
      <c r="F8" s="16">
        <f t="shared" si="2"/>
        <v>-0.13741618507436026</v>
      </c>
      <c r="G8" s="17">
        <f t="shared" si="3"/>
        <v>83.186416393442613</v>
      </c>
      <c r="H8" s="11">
        <f>H22*$B$36/100/$B$33</f>
        <v>0.76461859675762578</v>
      </c>
      <c r="I8" s="16">
        <f t="shared" si="4"/>
        <v>-0.1107331070519405</v>
      </c>
      <c r="J8" s="17">
        <f t="shared" si="5"/>
        <v>87.349872448979596</v>
      </c>
      <c r="K8" s="11">
        <f>K22*$B$36/100/$B$33</f>
        <v>0.70195717029163485</v>
      </c>
      <c r="L8" s="16">
        <f t="shared" si="6"/>
        <v>-0.11533549193872561</v>
      </c>
      <c r="M8" s="17">
        <f t="shared" si="7"/>
        <v>85.888103825136582</v>
      </c>
      <c r="N8" s="11">
        <f>N22*$B$36/100/$B$33</f>
        <v>0.3476217230137108</v>
      </c>
      <c r="O8" s="16">
        <f t="shared" si="8"/>
        <v>-8.1121968648117604E-2</v>
      </c>
      <c r="P8" s="17">
        <f t="shared" si="9"/>
        <v>81.079145833333328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0.64019090706087245</v>
      </c>
      <c r="C9" s="16">
        <f t="shared" si="0"/>
        <v>-0.13244095395471411</v>
      </c>
      <c r="D9" s="17">
        <f t="shared" si="1"/>
        <v>82.858465895953742</v>
      </c>
      <c r="E9" s="11">
        <f>E23*$B$36/100/$B$33</f>
        <v>0.68718697691036568</v>
      </c>
      <c r="F9" s="16">
        <f t="shared" si="2"/>
        <v>-0.13010568531999478</v>
      </c>
      <c r="G9" s="17">
        <f t="shared" si="3"/>
        <v>84.080893989071029</v>
      </c>
      <c r="H9" s="11">
        <f>H23*$B$36/100/$B$33</f>
        <v>0.76088874994417399</v>
      </c>
      <c r="I9" s="16">
        <f t="shared" si="4"/>
        <v>-0.11446295386539229</v>
      </c>
      <c r="J9" s="17">
        <f t="shared" si="5"/>
        <v>86.923775510204081</v>
      </c>
      <c r="K9" s="11">
        <f>K23*$B$36/100/$B$33</f>
        <v>0.7074773435755437</v>
      </c>
      <c r="L9" s="16">
        <f t="shared" si="6"/>
        <v>-0.10981531865481675</v>
      </c>
      <c r="M9" s="17">
        <f t="shared" si="7"/>
        <v>86.563525683060107</v>
      </c>
      <c r="N9" s="11">
        <f>N23*$B$36/100/$B$33</f>
        <v>0.35433544727792415</v>
      </c>
      <c r="O9" s="16">
        <f t="shared" si="8"/>
        <v>-7.4408244383904254E-2</v>
      </c>
      <c r="P9" s="17">
        <f t="shared" si="9"/>
        <v>82.64505208333334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0.62676345853244597</v>
      </c>
      <c r="C10" s="16">
        <f t="shared" si="0"/>
        <v>-0.14586840248314059</v>
      </c>
      <c r="D10" s="17">
        <f t="shared" si="1"/>
        <v>81.120581502890161</v>
      </c>
      <c r="E10" s="11">
        <f>E24*$B$36/100/$B$33</f>
        <v>0.67167081416640606</v>
      </c>
      <c r="F10" s="16">
        <f t="shared" si="2"/>
        <v>-0.1456218480639544</v>
      </c>
      <c r="G10" s="17">
        <f t="shared" si="3"/>
        <v>82.18241092896173</v>
      </c>
      <c r="H10" s="11">
        <f>H24*$B$36/100/$B$33</f>
        <v>0.78311863695234685</v>
      </c>
      <c r="I10" s="16">
        <f t="shared" si="4"/>
        <v>-9.2233066857219437E-2</v>
      </c>
      <c r="J10" s="17">
        <f t="shared" si="5"/>
        <v>89.463313265306127</v>
      </c>
      <c r="K10" s="11">
        <f>K24*$B$36/100/$B$33</f>
        <v>0.71508623107498548</v>
      </c>
      <c r="L10" s="16">
        <f t="shared" si="6"/>
        <v>-0.10220643115537498</v>
      </c>
      <c r="M10" s="17">
        <f t="shared" si="7"/>
        <v>87.494512568306007</v>
      </c>
      <c r="N10" s="11">
        <f>N24*$B$36/100/$B$33</f>
        <v>0.32449667277030941</v>
      </c>
      <c r="O10" s="16">
        <f t="shared" si="8"/>
        <v>-0.10424701889151899</v>
      </c>
      <c r="P10" s="17">
        <f t="shared" si="9"/>
        <v>75.685468749999984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0.63276851190210337</v>
      </c>
      <c r="C11" s="96">
        <f t="shared" si="0"/>
        <v>-0.13986334911348319</v>
      </c>
      <c r="D11" s="97">
        <f t="shared" si="1"/>
        <v>81.897802023121372</v>
      </c>
      <c r="E11" s="95">
        <f>AVERAGE(E7:E10)</f>
        <v>0.68371821937385546</v>
      </c>
      <c r="F11" s="96">
        <f t="shared" si="2"/>
        <v>-0.13357444285650499</v>
      </c>
      <c r="G11" s="97">
        <f t="shared" si="3"/>
        <v>83.65647349726774</v>
      </c>
      <c r="H11" s="95">
        <f>AVERAGE(H7:H10)</f>
        <v>0.7692063083381715</v>
      </c>
      <c r="I11" s="96">
        <f t="shared" si="4"/>
        <v>-0.10614539547139479</v>
      </c>
      <c r="J11" s="97">
        <f t="shared" si="5"/>
        <v>87.873971683673474</v>
      </c>
      <c r="K11" s="95">
        <f>AVERAGE(K7:K10)</f>
        <v>0.70688056808539135</v>
      </c>
      <c r="L11" s="96">
        <f t="shared" si="6"/>
        <v>-0.11041209414496911</v>
      </c>
      <c r="M11" s="97">
        <f t="shared" si="7"/>
        <v>86.490507103825124</v>
      </c>
      <c r="N11" s="95">
        <f>AVERAGE(N7:N10)</f>
        <v>0.33978904470546195</v>
      </c>
      <c r="O11" s="96">
        <f t="shared" si="8"/>
        <v>-8.8954646956366457E-2</v>
      </c>
      <c r="P11" s="97">
        <f t="shared" si="9"/>
        <v>79.252255208333324</v>
      </c>
      <c r="Q11" s="18"/>
    </row>
    <row r="12" spans="1:19" s="5" customFormat="1" ht="15.75" x14ac:dyDescent="0.25">
      <c r="A12" s="19" t="s">
        <v>4</v>
      </c>
      <c r="B12" s="11">
        <f>B25*$B$32/100/$B$33</f>
        <v>1.0434810861506856</v>
      </c>
      <c r="C12" s="16">
        <f t="shared" si="0"/>
        <v>0.27084922513509901</v>
      </c>
      <c r="D12" s="17">
        <f t="shared" si="1"/>
        <v>135.05540462427749</v>
      </c>
      <c r="E12" s="11">
        <f>E25*$B$32/100/$B$33</f>
        <v>1.0878239471216113</v>
      </c>
      <c r="F12" s="16">
        <f t="shared" si="2"/>
        <v>0.27053128489125089</v>
      </c>
      <c r="G12" s="17">
        <f t="shared" si="3"/>
        <v>133.10090710382511</v>
      </c>
      <c r="H12" s="11">
        <f>H25*$B$32/100/$B$33</f>
        <v>1.2424137376624536</v>
      </c>
      <c r="I12" s="16">
        <f t="shared" si="4"/>
        <v>0.36706203385288727</v>
      </c>
      <c r="J12" s="17">
        <f t="shared" si="5"/>
        <v>141.93309183673469</v>
      </c>
      <c r="K12" s="11">
        <f>K25*$B$32/100/$B$33</f>
        <v>1.0166312804251707</v>
      </c>
      <c r="L12" s="16">
        <f t="shared" si="6"/>
        <v>0.19933861819481025</v>
      </c>
      <c r="M12" s="17">
        <f t="shared" si="7"/>
        <v>124.39011475409833</v>
      </c>
      <c r="N12" s="11">
        <f>N25*$B$32/100/$B$33</f>
        <v>0.43895364208833904</v>
      </c>
      <c r="O12" s="16">
        <f t="shared" si="8"/>
        <v>1.0209950426510628E-2</v>
      </c>
      <c r="P12" s="17">
        <f t="shared" si="9"/>
        <v>102.38136458333334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1.3268143450493499</v>
      </c>
      <c r="F13" s="16">
        <f t="shared" si="2"/>
        <v>0.50952168281898946</v>
      </c>
      <c r="G13" s="17">
        <f t="shared" si="3"/>
        <v>162.34262295081962</v>
      </c>
      <c r="H13" s="11">
        <f>H26*$B$34/$B$33</f>
        <v>1.3874246348979498</v>
      </c>
      <c r="I13" s="16">
        <f t="shared" si="4"/>
        <v>0.51207293108838348</v>
      </c>
      <c r="J13" s="17">
        <f t="shared" si="5"/>
        <v>158.4991071428571</v>
      </c>
      <c r="K13" s="11">
        <f>K26*$B$34/$B$33</f>
        <v>1.249673976151132</v>
      </c>
      <c r="L13" s="16">
        <f t="shared" si="6"/>
        <v>0.4323813139207715</v>
      </c>
      <c r="M13" s="17">
        <f t="shared" si="7"/>
        <v>152.90409836065569</v>
      </c>
      <c r="N13" s="11">
        <f>N26*$B$34/$B$33</f>
        <v>0.60940891429592248</v>
      </c>
      <c r="O13" s="16">
        <f t="shared" si="8"/>
        <v>0.18066522263409407</v>
      </c>
      <c r="P13" s="17">
        <f t="shared" si="9"/>
        <v>142.13828125000001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1.2849381447903174</v>
      </c>
      <c r="F14" s="16">
        <f t="shared" si="2"/>
        <v>0.46764548255995697</v>
      </c>
      <c r="G14" s="17">
        <f t="shared" si="3"/>
        <v>157.21885245901638</v>
      </c>
      <c r="H14" s="11">
        <f>H27*$B$34/$B$33</f>
        <v>1.3929346612478226</v>
      </c>
      <c r="I14" s="16">
        <f t="shared" si="4"/>
        <v>0.51758295743825633</v>
      </c>
      <c r="J14" s="17">
        <f t="shared" si="5"/>
        <v>159.12857142857143</v>
      </c>
      <c r="K14" s="11">
        <f>K27*$B$34/$B$33</f>
        <v>1.1780436336027866</v>
      </c>
      <c r="L14" s="16">
        <f t="shared" si="6"/>
        <v>0.36075097137242618</v>
      </c>
      <c r="M14" s="17">
        <f t="shared" si="7"/>
        <v>144.13975409836061</v>
      </c>
      <c r="N14" s="11">
        <f>N27*$B$34/$B$33</f>
        <v>0.56532870349694064</v>
      </c>
      <c r="O14" s="16">
        <f t="shared" si="8"/>
        <v>0.13658501183511224</v>
      </c>
      <c r="P14" s="17">
        <f t="shared" si="9"/>
        <v>131.85703124999998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1.2305487919253271</v>
      </c>
      <c r="F15" s="28">
        <f t="shared" si="2"/>
        <v>0.41325612969496661</v>
      </c>
      <c r="G15" s="29">
        <f t="shared" si="3"/>
        <v>150.56403278688524</v>
      </c>
      <c r="H15" s="27">
        <f>H28*$B$35/10/$B$33</f>
        <v>1.2993372337099729</v>
      </c>
      <c r="I15" s="28">
        <f t="shared" si="4"/>
        <v>0.42398552990040661</v>
      </c>
      <c r="J15" s="29">
        <f t="shared" si="5"/>
        <v>148.43602040816327</v>
      </c>
      <c r="K15" s="27">
        <f>K28*$B$35/10/$B$33</f>
        <v>1.2662168728506988</v>
      </c>
      <c r="L15" s="28">
        <f t="shared" si="6"/>
        <v>0.44892421062033838</v>
      </c>
      <c r="M15" s="29">
        <f t="shared" si="7"/>
        <v>154.92820765027321</v>
      </c>
      <c r="N15" s="27">
        <f>N28*$B$35/10/$B$33</f>
        <v>0.54266437407887103</v>
      </c>
      <c r="O15" s="28">
        <f t="shared" si="8"/>
        <v>0.11392068241704262</v>
      </c>
      <c r="P15" s="29">
        <f t="shared" si="9"/>
        <v>126.57081250000002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1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19" t="s">
        <v>64</v>
      </c>
      <c r="X19" s="119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42.44</v>
      </c>
      <c r="C21" s="49" t="s">
        <v>26</v>
      </c>
      <c r="D21" s="50" t="s">
        <v>26</v>
      </c>
      <c r="E21" s="48">
        <v>46.66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47.12</v>
      </c>
      <c r="L21" s="49" t="s">
        <v>26</v>
      </c>
      <c r="M21" s="50" t="s">
        <v>26</v>
      </c>
      <c r="N21" s="48">
        <v>22.3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42.29</v>
      </c>
      <c r="C22" s="49" t="s">
        <v>26</v>
      </c>
      <c r="D22" s="50" t="s">
        <v>26</v>
      </c>
      <c r="E22" s="48">
        <v>45.57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47.05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47.42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42.01</v>
      </c>
      <c r="C24" s="49" t="s">
        <v>26</v>
      </c>
      <c r="D24" s="50" t="s">
        <v>26</v>
      </c>
      <c r="E24" s="48">
        <v>45.02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47.93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25.65</v>
      </c>
      <c r="C25" s="49" t="s">
        <v>26</v>
      </c>
      <c r="D25" s="50" t="s">
        <v>26</v>
      </c>
      <c r="E25" s="48">
        <v>26.74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24.99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1.204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1.1339999999999999</v>
      </c>
      <c r="L26" s="49" t="s">
        <v>26</v>
      </c>
      <c r="M26" s="50" t="s">
        <v>26</v>
      </c>
      <c r="N26" s="54">
        <v>0.55300000000000005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1.1659999999999999</v>
      </c>
      <c r="F27" s="49" t="s">
        <v>26</v>
      </c>
      <c r="G27" s="50" t="s">
        <v>26</v>
      </c>
      <c r="H27" s="54">
        <v>1.264</v>
      </c>
      <c r="I27" s="49" t="s">
        <v>26</v>
      </c>
      <c r="J27" s="50" t="s">
        <v>26</v>
      </c>
      <c r="K27" s="54">
        <v>1.069</v>
      </c>
      <c r="L27" s="49" t="s">
        <v>26</v>
      </c>
      <c r="M27" s="50" t="s">
        <v>26</v>
      </c>
      <c r="N27" s="54">
        <v>0.51300000000000001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4.83</v>
      </c>
      <c r="F28" s="58" t="s">
        <v>26</v>
      </c>
      <c r="G28" s="59" t="s">
        <v>26</v>
      </c>
      <c r="H28" s="94">
        <v>5.0999999999999996</v>
      </c>
      <c r="I28" s="58" t="s">
        <v>26</v>
      </c>
      <c r="J28" s="59" t="s">
        <v>26</v>
      </c>
      <c r="K28" s="94">
        <v>4.97</v>
      </c>
      <c r="L28" s="58" t="s">
        <v>26</v>
      </c>
      <c r="M28" s="59" t="s">
        <v>26</v>
      </c>
      <c r="N28" s="94">
        <v>2.13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1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9.109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2.2391000000000001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2.4674999999999998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5.7046000000000001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3.3405999999999998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43899</v>
      </c>
      <c r="E2" s="360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0.77245936774424007</v>
      </c>
      <c r="C6" s="12" t="s">
        <v>26</v>
      </c>
      <c r="D6" s="13" t="s">
        <v>26</v>
      </c>
      <c r="E6" s="11">
        <f>E20/$B$33</f>
        <v>0.81711019824968756</v>
      </c>
      <c r="F6" s="12" t="s">
        <v>26</v>
      </c>
      <c r="G6" s="13" t="s">
        <v>26</v>
      </c>
      <c r="H6" s="11">
        <f>H20/$B$33</f>
        <v>0.87515627790676909</v>
      </c>
      <c r="I6" s="12" t="s">
        <v>26</v>
      </c>
      <c r="J6" s="13" t="s">
        <v>26</v>
      </c>
      <c r="K6" s="11">
        <f>K20/$B$33</f>
        <v>0.81711019824968756</v>
      </c>
      <c r="L6" s="12" t="s">
        <v>26</v>
      </c>
      <c r="M6" s="13" t="s">
        <v>26</v>
      </c>
      <c r="N6" s="11">
        <f>N20/$B$33</f>
        <v>0.42864797285229506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0.6288247901410966</v>
      </c>
      <c r="C7" s="16">
        <f t="shared" ref="C7:C12" si="0">B7-B$6</f>
        <v>-0.14363457760314347</v>
      </c>
      <c r="D7" s="17">
        <f t="shared" ref="D7:D12" si="1">B7/B$6*100</f>
        <v>81.405549132947968</v>
      </c>
      <c r="E7" s="11">
        <f>E21*$B$36/100/$B$33</f>
        <v>0.69096573048758703</v>
      </c>
      <c r="F7" s="16">
        <f t="shared" ref="F7:F15" si="2">E7-E$6</f>
        <v>-0.12614446776210053</v>
      </c>
      <c r="G7" s="17">
        <f t="shared" ref="G7:G15" si="3">E7/E$6*100</f>
        <v>84.562122950819656</v>
      </c>
      <c r="H7" s="11">
        <f>H21*$B$36/100/$B$33</f>
        <v>0.76363651991427051</v>
      </c>
      <c r="I7" s="16">
        <f t="shared" ref="I7:I15" si="4">H7-H$6</f>
        <v>-0.11151975799249858</v>
      </c>
      <c r="J7" s="17">
        <f t="shared" ref="J7:J15" si="5">H7/H$6*100</f>
        <v>87.257160714285718</v>
      </c>
      <c r="K7" s="11">
        <f>K21*$B$36/100/$B$33</f>
        <v>0.69763957849615998</v>
      </c>
      <c r="L7" s="16">
        <f t="shared" ref="L7:L15" si="6">K7-K$6</f>
        <v>-0.11947061975352757</v>
      </c>
      <c r="M7" s="17">
        <f t="shared" ref="M7:M15" si="7">K7/K$6*100</f>
        <v>85.378885245901628</v>
      </c>
      <c r="N7" s="11">
        <f>N21*$B$36/100/$B$33</f>
        <v>0.32790839882121808</v>
      </c>
      <c r="O7" s="16">
        <f t="shared" ref="O7:O15" si="8">N7-N$6</f>
        <v>-0.10073957403107697</v>
      </c>
      <c r="P7" s="17">
        <f t="shared" ref="P7:P15" si="9">N7/N$6*100</f>
        <v>76.498296875000008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0.62704509733881053</v>
      </c>
      <c r="C8" s="16">
        <f t="shared" si="0"/>
        <v>-0.14541427040542954</v>
      </c>
      <c r="D8" s="17">
        <f t="shared" si="1"/>
        <v>81.175156069364164</v>
      </c>
      <c r="E8" s="11">
        <f>E22*$B$36/100/$B$33</f>
        <v>0.67554172620110742</v>
      </c>
      <c r="F8" s="16">
        <f t="shared" si="2"/>
        <v>-0.14156847204858014</v>
      </c>
      <c r="G8" s="17">
        <f t="shared" si="3"/>
        <v>82.674494535519131</v>
      </c>
      <c r="H8" s="11">
        <f>H22*$B$36/100/$B$33</f>
        <v>0.76007713430969825</v>
      </c>
      <c r="I8" s="16">
        <f t="shared" si="4"/>
        <v>-0.11507914359707083</v>
      </c>
      <c r="J8" s="17">
        <f t="shared" si="5"/>
        <v>86.850446428571431</v>
      </c>
      <c r="K8" s="11">
        <f>K22*$B$36/100/$B$33</f>
        <v>0.69763957849615998</v>
      </c>
      <c r="L8" s="16">
        <f t="shared" si="6"/>
        <v>-0.11947061975352757</v>
      </c>
      <c r="M8" s="17">
        <f t="shared" si="7"/>
        <v>85.378885245901628</v>
      </c>
      <c r="N8" s="11">
        <f>N22*$B$36/100/$B$33</f>
        <v>0.34555701911055547</v>
      </c>
      <c r="O8" s="16">
        <f t="shared" si="8"/>
        <v>-8.3090953741739582E-2</v>
      </c>
      <c r="P8" s="17">
        <f t="shared" si="9"/>
        <v>80.615572916666665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0.63638848455081254</v>
      </c>
      <c r="C9" s="16">
        <f t="shared" si="0"/>
        <v>-0.13607088319342753</v>
      </c>
      <c r="D9" s="17">
        <f t="shared" si="1"/>
        <v>82.384719653179175</v>
      </c>
      <c r="E9" s="11">
        <f>E23*$B$36/100/$B$33</f>
        <v>0.68310542061082347</v>
      </c>
      <c r="F9" s="16">
        <f t="shared" si="2"/>
        <v>-0.13400477763886409</v>
      </c>
      <c r="G9" s="17">
        <f t="shared" si="3"/>
        <v>83.600158469945356</v>
      </c>
      <c r="H9" s="11">
        <f>H23*$B$36/100/$B$33</f>
        <v>0.75636944097160208</v>
      </c>
      <c r="I9" s="16">
        <f t="shared" si="4"/>
        <v>-0.11878683693516701</v>
      </c>
      <c r="J9" s="17">
        <f t="shared" si="5"/>
        <v>86.426785714285714</v>
      </c>
      <c r="K9" s="11">
        <f>K23*$B$36/100/$B$33</f>
        <v>0.7007540409001608</v>
      </c>
      <c r="L9" s="16">
        <f t="shared" si="6"/>
        <v>-0.11635615734952676</v>
      </c>
      <c r="M9" s="17">
        <f t="shared" si="7"/>
        <v>85.760040983606558</v>
      </c>
      <c r="N9" s="11">
        <f>N23*$B$36/100/$B$33</f>
        <v>0.35223086711912849</v>
      </c>
      <c r="O9" s="16">
        <f t="shared" si="8"/>
        <v>-7.6417105733166568E-2</v>
      </c>
      <c r="P9" s="17">
        <f t="shared" si="9"/>
        <v>82.172526041666686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0.62333740400071447</v>
      </c>
      <c r="C10" s="16">
        <f t="shared" si="0"/>
        <v>-0.1491219637435256</v>
      </c>
      <c r="D10" s="17">
        <f t="shared" si="1"/>
        <v>80.695170520231216</v>
      </c>
      <c r="E10" s="11">
        <f>E24*$B$36/100/$B$33</f>
        <v>0.66797803179139137</v>
      </c>
      <c r="F10" s="16">
        <f t="shared" si="2"/>
        <v>-0.14913216645829619</v>
      </c>
      <c r="G10" s="17">
        <f t="shared" si="3"/>
        <v>81.748830601092891</v>
      </c>
      <c r="H10" s="11">
        <f>H24*$B$36/100/$B$33</f>
        <v>0.77846729326665487</v>
      </c>
      <c r="I10" s="16">
        <f t="shared" si="4"/>
        <v>-9.6688984640114217E-2</v>
      </c>
      <c r="J10" s="17">
        <f t="shared" si="5"/>
        <v>88.951803571428584</v>
      </c>
      <c r="K10" s="11">
        <f>K24*$B$36/100/$B$33</f>
        <v>0.71039404357921065</v>
      </c>
      <c r="L10" s="16">
        <f t="shared" si="6"/>
        <v>-0.1067161546704769</v>
      </c>
      <c r="M10" s="17">
        <f t="shared" si="7"/>
        <v>86.939808743169394</v>
      </c>
      <c r="N10" s="11">
        <f>N24*$B$36/100/$B$33</f>
        <v>0.34110778710484019</v>
      </c>
      <c r="O10" s="16">
        <f t="shared" si="8"/>
        <v>-8.7540185747454868E-2</v>
      </c>
      <c r="P10" s="17">
        <f t="shared" si="9"/>
        <v>79.577604166666674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0.62889894400785851</v>
      </c>
      <c r="C11" s="96">
        <f t="shared" si="0"/>
        <v>-0.14356042373638156</v>
      </c>
      <c r="D11" s="97">
        <f t="shared" si="1"/>
        <v>81.415148843930623</v>
      </c>
      <c r="E11" s="95">
        <f>AVERAGE(E7:E10)</f>
        <v>0.67939772727272729</v>
      </c>
      <c r="F11" s="96">
        <f t="shared" si="2"/>
        <v>-0.13771247097696027</v>
      </c>
      <c r="G11" s="97">
        <f t="shared" si="3"/>
        <v>83.146401639344262</v>
      </c>
      <c r="H11" s="95">
        <f>AVERAGE(H7:H10)</f>
        <v>0.76463759711555646</v>
      </c>
      <c r="I11" s="96">
        <f t="shared" si="4"/>
        <v>-0.11051868079121263</v>
      </c>
      <c r="J11" s="97">
        <f t="shared" si="5"/>
        <v>87.371549107142869</v>
      </c>
      <c r="K11" s="95">
        <f>AVERAGE(K7:K10)</f>
        <v>0.70160681036792294</v>
      </c>
      <c r="L11" s="96">
        <f t="shared" si="6"/>
        <v>-0.11550338788176462</v>
      </c>
      <c r="M11" s="97">
        <f t="shared" si="7"/>
        <v>85.864405054644806</v>
      </c>
      <c r="N11" s="95">
        <f>AVERAGE(N7:N10)</f>
        <v>0.3417010180389356</v>
      </c>
      <c r="O11" s="96">
        <f t="shared" si="8"/>
        <v>-8.6946954813359456E-2</v>
      </c>
      <c r="P11" s="97">
        <f t="shared" si="9"/>
        <v>79.716000000000022</v>
      </c>
      <c r="Q11" s="18"/>
    </row>
    <row r="12" spans="1:19" s="5" customFormat="1" ht="15.75" x14ac:dyDescent="0.25">
      <c r="A12" s="19" t="s">
        <v>4</v>
      </c>
      <c r="B12" s="11">
        <f>B25*$B$32/100/$B$33</f>
        <v>1.012322512948741</v>
      </c>
      <c r="C12" s="16">
        <f t="shared" si="0"/>
        <v>0.23986314520450092</v>
      </c>
      <c r="D12" s="17">
        <f t="shared" si="1"/>
        <v>131.05187861271676</v>
      </c>
      <c r="E12" s="11">
        <f>E25*$B$32/100/$B$33</f>
        <v>1.0720595642078943</v>
      </c>
      <c r="F12" s="16">
        <f t="shared" si="2"/>
        <v>0.25494936595820672</v>
      </c>
      <c r="G12" s="17">
        <f t="shared" si="3"/>
        <v>131.20134426229507</v>
      </c>
      <c r="H12" s="11">
        <f>H25*$B$32/100/$B$33</f>
        <v>1.2244090909090908</v>
      </c>
      <c r="I12" s="16">
        <f t="shared" si="4"/>
        <v>0.34925281300232169</v>
      </c>
      <c r="J12" s="17">
        <f t="shared" si="5"/>
        <v>139.9074795918367</v>
      </c>
      <c r="K12" s="11">
        <f>K25*$B$32/100/$B$33</f>
        <v>0.98185260760850157</v>
      </c>
      <c r="L12" s="16">
        <f t="shared" si="6"/>
        <v>0.16474240935881401</v>
      </c>
      <c r="M12" s="17">
        <f t="shared" si="7"/>
        <v>120.16159016393442</v>
      </c>
      <c r="N12" s="11">
        <f>N25*$B$32/100/$B$33</f>
        <v>0.43259247186997674</v>
      </c>
      <c r="O12" s="16">
        <f t="shared" si="8"/>
        <v>3.9444990176816797E-3</v>
      </c>
      <c r="P12" s="17">
        <f t="shared" si="9"/>
        <v>100.92021874999999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1.3423170208965887</v>
      </c>
      <c r="F13" s="16">
        <f t="shared" si="2"/>
        <v>0.52520682264690111</v>
      </c>
      <c r="G13" s="17">
        <f t="shared" si="3"/>
        <v>164.27613114754095</v>
      </c>
      <c r="H13" s="11">
        <f>H26*$B$34/$B$33</f>
        <v>1.4153912305768885</v>
      </c>
      <c r="I13" s="16">
        <f t="shared" si="4"/>
        <v>0.54023495267011945</v>
      </c>
      <c r="J13" s="17">
        <f t="shared" si="5"/>
        <v>161.73011224489792</v>
      </c>
      <c r="K13" s="11">
        <f>K26*$B$34/$B$33</f>
        <v>1.2523795320592963</v>
      </c>
      <c r="L13" s="16">
        <f t="shared" si="6"/>
        <v>0.43526933380960875</v>
      </c>
      <c r="M13" s="17">
        <f t="shared" si="7"/>
        <v>153.26935519125681</v>
      </c>
      <c r="N13" s="11">
        <f>N26*$B$34/$B$33</f>
        <v>0.59021477049473126</v>
      </c>
      <c r="O13" s="16">
        <f t="shared" si="8"/>
        <v>0.1615667976424362</v>
      </c>
      <c r="P13" s="17">
        <f t="shared" si="9"/>
        <v>137.69218750000002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1.3209568672977319</v>
      </c>
      <c r="F14" s="16">
        <f t="shared" si="2"/>
        <v>0.50384666904804432</v>
      </c>
      <c r="G14" s="17">
        <f t="shared" si="3"/>
        <v>161.66202185792349</v>
      </c>
      <c r="H14" s="11">
        <f>H27*$B$34/$B$33</f>
        <v>1.4210123236292194</v>
      </c>
      <c r="I14" s="16">
        <f t="shared" si="4"/>
        <v>0.54585604572245028</v>
      </c>
      <c r="J14" s="17">
        <f t="shared" si="5"/>
        <v>162.37240816326528</v>
      </c>
      <c r="K14" s="11">
        <f>K27*$B$34/$B$33</f>
        <v>1.1860506340417931</v>
      </c>
      <c r="L14" s="16">
        <f t="shared" si="6"/>
        <v>0.36894043579210556</v>
      </c>
      <c r="M14" s="17">
        <f t="shared" si="7"/>
        <v>145.15185792349723</v>
      </c>
      <c r="N14" s="11">
        <f>N27*$B$34/$B$33</f>
        <v>0.56548196106447579</v>
      </c>
      <c r="O14" s="16">
        <f t="shared" si="8"/>
        <v>0.13683398821218073</v>
      </c>
      <c r="P14" s="17">
        <f t="shared" si="9"/>
        <v>131.92222916666668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1.2449198071084122</v>
      </c>
      <c r="F15" s="28">
        <f t="shared" si="2"/>
        <v>0.42780960885872465</v>
      </c>
      <c r="G15" s="29">
        <f t="shared" si="3"/>
        <v>152.35641530054642</v>
      </c>
      <c r="H15" s="27">
        <f>H28*$B$35/10/$B$33</f>
        <v>1.3024581175209859</v>
      </c>
      <c r="I15" s="28">
        <f t="shared" si="4"/>
        <v>0.42730183961421686</v>
      </c>
      <c r="J15" s="29">
        <f t="shared" si="5"/>
        <v>148.8257755102041</v>
      </c>
      <c r="K15" s="27">
        <f>K28*$B$35/10/$B$33</f>
        <v>1.2789197178067513</v>
      </c>
      <c r="L15" s="28">
        <f t="shared" si="6"/>
        <v>0.46180951955706373</v>
      </c>
      <c r="M15" s="29">
        <f t="shared" si="7"/>
        <v>156.51740983606558</v>
      </c>
      <c r="N15" s="27">
        <f>N28*$B$35/10/$B$33</f>
        <v>0.54138319342739782</v>
      </c>
      <c r="O15" s="28">
        <f t="shared" si="8"/>
        <v>0.11273522057510277</v>
      </c>
      <c r="P15" s="29">
        <f t="shared" si="9"/>
        <v>126.30018750000002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2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1" t="s">
        <v>64</v>
      </c>
      <c r="X19" s="121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46.59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47.04</v>
      </c>
      <c r="L21" s="49" t="s">
        <v>26</v>
      </c>
      <c r="M21" s="50" t="s">
        <v>26</v>
      </c>
      <c r="N21" s="48">
        <v>22.11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47.04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47.25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26.74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1.194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1.1140000000000001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1.175</v>
      </c>
      <c r="F27" s="49" t="s">
        <v>26</v>
      </c>
      <c r="G27" s="50" t="s">
        <v>26</v>
      </c>
      <c r="H27" s="54">
        <v>1.264</v>
      </c>
      <c r="I27" s="49" t="s">
        <v>26</v>
      </c>
      <c r="J27" s="50" t="s">
        <v>26</v>
      </c>
      <c r="K27" s="54">
        <v>1.0549999999999999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4.76</v>
      </c>
      <c r="F28" s="58" t="s">
        <v>26</v>
      </c>
      <c r="G28" s="59" t="s">
        <v>26</v>
      </c>
      <c r="H28" s="94">
        <v>4.9800000000000004</v>
      </c>
      <c r="I28" s="58" t="s">
        <v>26</v>
      </c>
      <c r="J28" s="59" t="s">
        <v>26</v>
      </c>
      <c r="K28" s="94">
        <v>4.8899999999999997</v>
      </c>
      <c r="L28" s="58" t="s">
        <v>26</v>
      </c>
      <c r="M28" s="59" t="s">
        <v>26</v>
      </c>
      <c r="N28" s="94">
        <v>2.0699999999999998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8.9789999999999992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2.2395999999999998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2.5177999999999998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5.8574000000000002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3.3214999999999999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C26" sqref="AC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43900</v>
      </c>
      <c r="E2" s="360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0.73560676928310231</v>
      </c>
      <c r="C6" s="12" t="s">
        <v>26</v>
      </c>
      <c r="D6" s="13" t="s">
        <v>26</v>
      </c>
      <c r="E6" s="11">
        <f>E20/$B$33</f>
        <v>0.77812739178501578</v>
      </c>
      <c r="F6" s="12" t="s">
        <v>26</v>
      </c>
      <c r="G6" s="13" t="s">
        <v>26</v>
      </c>
      <c r="H6" s="11">
        <f>H20/$B$33</f>
        <v>0.83340420103750323</v>
      </c>
      <c r="I6" s="12" t="s">
        <v>26</v>
      </c>
      <c r="J6" s="13" t="s">
        <v>26</v>
      </c>
      <c r="K6" s="11">
        <f>K20/$B$33</f>
        <v>0.77812739178501578</v>
      </c>
      <c r="L6" s="12" t="s">
        <v>26</v>
      </c>
      <c r="M6" s="13" t="s">
        <v>26</v>
      </c>
      <c r="N6" s="11">
        <f>N20/$B$33</f>
        <v>0.40819797601836894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0.5702131133599796</v>
      </c>
      <c r="C7" s="16">
        <f t="shared" ref="C7:C12" si="0">B7-B$6</f>
        <v>-0.16539365592312272</v>
      </c>
      <c r="D7" s="17">
        <f t="shared" ref="D7:D12" si="1">B7/B$6*100</f>
        <v>77.516023121387278</v>
      </c>
      <c r="E7" s="11">
        <f>E21*$B$36/100/$B$33</f>
        <v>0.62656200357173231</v>
      </c>
      <c r="F7" s="16">
        <f t="shared" ref="F7:F15" si="2">E7-E$6</f>
        <v>-0.15156538821328347</v>
      </c>
      <c r="G7" s="17">
        <f t="shared" ref="G7:G15" si="3">E7/E$6*100</f>
        <v>80.521777049180315</v>
      </c>
      <c r="H7" s="11">
        <f>H21*$B$36/100/$B$33</f>
        <v>0.69245927374776772</v>
      </c>
      <c r="I7" s="16">
        <f t="shared" ref="I7:I15" si="4">H7-H$6</f>
        <v>-0.14094492728973551</v>
      </c>
      <c r="J7" s="17">
        <f t="shared" ref="J7:J15" si="5">H7/H$6*100</f>
        <v>83.08804693877552</v>
      </c>
      <c r="K7" s="11">
        <f>K21*$B$36/100/$B$33</f>
        <v>0.63261379368993964</v>
      </c>
      <c r="L7" s="16">
        <f t="shared" ref="L7:L15" si="6">K7-K$6</f>
        <v>-0.14551359809507614</v>
      </c>
      <c r="M7" s="17">
        <f t="shared" ref="M7:M15" si="7">K7/K$6*100</f>
        <v>81.299514754098354</v>
      </c>
      <c r="N7" s="11">
        <f>N21*$B$36/100/$B$33</f>
        <v>0.29734462114125348</v>
      </c>
      <c r="O7" s="16">
        <f t="shared" ref="O7:O15" si="8">N7-N$6</f>
        <v>-0.11085335487711545</v>
      </c>
      <c r="P7" s="17">
        <f t="shared" ref="P7:P15" si="9">N7/N$6*100</f>
        <v>72.843237499999987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0.56859930266179104</v>
      </c>
      <c r="C8" s="16">
        <f t="shared" si="0"/>
        <v>-0.16700746662131127</v>
      </c>
      <c r="D8" s="17">
        <f t="shared" si="1"/>
        <v>77.296638150289027</v>
      </c>
      <c r="E8" s="11">
        <f>E22*$B$36/100/$B$33</f>
        <v>0.61257564418743082</v>
      </c>
      <c r="F8" s="16">
        <f t="shared" si="2"/>
        <v>-0.16555174759758495</v>
      </c>
      <c r="G8" s="17">
        <f t="shared" si="3"/>
        <v>78.724338797814198</v>
      </c>
      <c r="H8" s="11">
        <f>H22*$B$36/100/$B$33</f>
        <v>0.68923165235139039</v>
      </c>
      <c r="I8" s="16">
        <f t="shared" si="4"/>
        <v>-0.14417254868611284</v>
      </c>
      <c r="J8" s="17">
        <f t="shared" si="5"/>
        <v>82.700765306122435</v>
      </c>
      <c r="K8" s="11">
        <f>K22*$B$36/100/$B$33</f>
        <v>0.63261379368993964</v>
      </c>
      <c r="L8" s="16">
        <f t="shared" si="6"/>
        <v>-0.14551359809507614</v>
      </c>
      <c r="M8" s="17">
        <f t="shared" si="7"/>
        <v>81.299514754098354</v>
      </c>
      <c r="N8" s="11">
        <f>N22*$B$36/100/$B$33</f>
        <v>0.31334824389829069</v>
      </c>
      <c r="O8" s="16">
        <f t="shared" si="8"/>
        <v>-9.4849732120078245E-2</v>
      </c>
      <c r="P8" s="17">
        <f t="shared" si="9"/>
        <v>76.763791666666663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0.57707180882728126</v>
      </c>
      <c r="C9" s="16">
        <f t="shared" si="0"/>
        <v>-0.15853496045582105</v>
      </c>
      <c r="D9" s="17">
        <f t="shared" si="1"/>
        <v>78.448409248554924</v>
      </c>
      <c r="E9" s="11">
        <f>E23*$B$36/100/$B$33</f>
        <v>0.6194343396547326</v>
      </c>
      <c r="F9" s="16">
        <f t="shared" si="2"/>
        <v>-0.15869305213028317</v>
      </c>
      <c r="G9" s="17">
        <f t="shared" si="3"/>
        <v>79.605774863387978</v>
      </c>
      <c r="H9" s="11">
        <f>H23*$B$36/100/$B$33</f>
        <v>0.68586954673016409</v>
      </c>
      <c r="I9" s="16">
        <f t="shared" si="4"/>
        <v>-0.14753465430733914</v>
      </c>
      <c r="J9" s="17">
        <f t="shared" si="5"/>
        <v>82.297346938775505</v>
      </c>
      <c r="K9" s="11">
        <f>K23*$B$36/100/$B$33</f>
        <v>0.63543796241176964</v>
      </c>
      <c r="L9" s="16">
        <f t="shared" si="6"/>
        <v>-0.14268942937324613</v>
      </c>
      <c r="M9" s="17">
        <f t="shared" si="7"/>
        <v>81.662459016393427</v>
      </c>
      <c r="N9" s="11">
        <f>N23*$B$36/100/$B$33</f>
        <v>0.31940003401649802</v>
      </c>
      <c r="O9" s="16">
        <f t="shared" si="8"/>
        <v>-8.8797942001870911E-2</v>
      </c>
      <c r="P9" s="17">
        <f t="shared" si="9"/>
        <v>78.246354166666663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0.56523719704056463</v>
      </c>
      <c r="C10" s="16">
        <f t="shared" si="0"/>
        <v>-0.17036957224253768</v>
      </c>
      <c r="D10" s="17">
        <f t="shared" si="1"/>
        <v>76.839586127167621</v>
      </c>
      <c r="E10" s="11">
        <f>E24*$B$36/100/$B$33</f>
        <v>0.60571694872012916</v>
      </c>
      <c r="F10" s="16">
        <f t="shared" si="2"/>
        <v>-0.17241044306488662</v>
      </c>
      <c r="G10" s="17">
        <f t="shared" si="3"/>
        <v>77.842902732240418</v>
      </c>
      <c r="H10" s="11">
        <f>H24*$B$36/100/$B$33</f>
        <v>0.7059076962326728</v>
      </c>
      <c r="I10" s="16">
        <f t="shared" si="4"/>
        <v>-0.12749650480483044</v>
      </c>
      <c r="J10" s="17">
        <f t="shared" si="5"/>
        <v>84.701720408163254</v>
      </c>
      <c r="K10" s="11">
        <f>K24*$B$36/100/$B$33</f>
        <v>0.64417943702695812</v>
      </c>
      <c r="L10" s="16">
        <f t="shared" si="6"/>
        <v>-0.13394795475805765</v>
      </c>
      <c r="M10" s="17">
        <f t="shared" si="7"/>
        <v>82.785857923497275</v>
      </c>
      <c r="N10" s="11">
        <f>N24*$B$36/100/$B$33</f>
        <v>0.30931371715281913</v>
      </c>
      <c r="O10" s="16">
        <f t="shared" si="8"/>
        <v>-9.8884258865549801E-2</v>
      </c>
      <c r="P10" s="17">
        <f t="shared" si="9"/>
        <v>75.775416666666658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0.57028035547240408</v>
      </c>
      <c r="C11" s="96">
        <f t="shared" si="0"/>
        <v>-0.16532641381069824</v>
      </c>
      <c r="D11" s="97">
        <f t="shared" si="1"/>
        <v>77.525164161849702</v>
      </c>
      <c r="E11" s="95">
        <f>AVERAGE(E7:E10)</f>
        <v>0.61607223403350619</v>
      </c>
      <c r="F11" s="96">
        <f t="shared" si="2"/>
        <v>-0.16205515775150958</v>
      </c>
      <c r="G11" s="97">
        <f t="shared" si="3"/>
        <v>79.173698360655735</v>
      </c>
      <c r="H11" s="95">
        <f>AVERAGE(H7:H10)</f>
        <v>0.69336704226549872</v>
      </c>
      <c r="I11" s="96">
        <f t="shared" si="4"/>
        <v>-0.14003715877200451</v>
      </c>
      <c r="J11" s="97">
        <f t="shared" si="5"/>
        <v>83.196969897959178</v>
      </c>
      <c r="K11" s="95">
        <f>AVERAGE(K7:K10)</f>
        <v>0.63621124670465179</v>
      </c>
      <c r="L11" s="96">
        <f t="shared" si="6"/>
        <v>-0.14191614508036399</v>
      </c>
      <c r="M11" s="97">
        <f t="shared" si="7"/>
        <v>81.761836612021852</v>
      </c>
      <c r="N11" s="95">
        <f>AVERAGE(N7:N10)</f>
        <v>0.30985165405221532</v>
      </c>
      <c r="O11" s="96">
        <f t="shared" si="8"/>
        <v>-9.8346321966153616E-2</v>
      </c>
      <c r="P11" s="97">
        <f t="shared" si="9"/>
        <v>75.907200000000003</v>
      </c>
      <c r="Q11" s="18"/>
    </row>
    <row r="12" spans="1:19" s="5" customFormat="1" ht="15.75" x14ac:dyDescent="0.25">
      <c r="A12" s="19" t="s">
        <v>4</v>
      </c>
      <c r="B12" s="11">
        <f>B25*$B$32/100/$B$33</f>
        <v>1.0093450761119143</v>
      </c>
      <c r="C12" s="16">
        <f t="shared" si="0"/>
        <v>0.27373830682881195</v>
      </c>
      <c r="D12" s="17">
        <f t="shared" si="1"/>
        <v>137.21258670520231</v>
      </c>
      <c r="E12" s="11">
        <f>E25*$B$32/100/$B$33</f>
        <v>1.0689064291181223</v>
      </c>
      <c r="F12" s="16">
        <f t="shared" si="2"/>
        <v>0.2907790373331065</v>
      </c>
      <c r="G12" s="17">
        <f t="shared" si="3"/>
        <v>137.36907868852458</v>
      </c>
      <c r="H12" s="11">
        <f>H25*$B$32/100/$B$33</f>
        <v>1.2208078663151627</v>
      </c>
      <c r="I12" s="16">
        <f t="shared" si="4"/>
        <v>0.38740366527765946</v>
      </c>
      <c r="J12" s="17">
        <f t="shared" si="5"/>
        <v>146.48448673469386</v>
      </c>
      <c r="K12" s="11">
        <f>K25*$B$32/100/$B$33</f>
        <v>0.97896478867250614</v>
      </c>
      <c r="L12" s="16">
        <f t="shared" si="6"/>
        <v>0.20083739688749036</v>
      </c>
      <c r="M12" s="17">
        <f t="shared" si="7"/>
        <v>125.81034918032785</v>
      </c>
      <c r="N12" s="11">
        <f>N25*$B$32/100/$B$33</f>
        <v>0.43132013351475468</v>
      </c>
      <c r="O12" s="16">
        <f t="shared" si="8"/>
        <v>2.3122157496385742E-2</v>
      </c>
      <c r="P12" s="17">
        <f t="shared" si="9"/>
        <v>105.66444687500001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1.3580874223998638</v>
      </c>
      <c r="F13" s="16">
        <f t="shared" si="2"/>
        <v>0.57996003061484802</v>
      </c>
      <c r="G13" s="17">
        <f t="shared" si="3"/>
        <v>174.53278688524588</v>
      </c>
      <c r="H13" s="11">
        <f>H26*$B$34/$B$33</f>
        <v>1.4320201547750657</v>
      </c>
      <c r="I13" s="16">
        <f t="shared" si="4"/>
        <v>0.59861595373756249</v>
      </c>
      <c r="J13" s="17">
        <f t="shared" si="5"/>
        <v>171.82780612244895</v>
      </c>
      <c r="K13" s="11">
        <f>K26*$B$34/$B$33</f>
        <v>1.2670932902457692</v>
      </c>
      <c r="L13" s="16">
        <f t="shared" si="6"/>
        <v>0.48896589846075345</v>
      </c>
      <c r="M13" s="17">
        <f t="shared" si="7"/>
        <v>162.83879781420765</v>
      </c>
      <c r="N13" s="11">
        <f>N26*$B$34/$B$33</f>
        <v>0.59714899226124674</v>
      </c>
      <c r="O13" s="16">
        <f t="shared" si="8"/>
        <v>0.1889510162428778</v>
      </c>
      <c r="P13" s="17">
        <f t="shared" si="9"/>
        <v>146.2890625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1.3364763160132664</v>
      </c>
      <c r="F14" s="16">
        <f t="shared" si="2"/>
        <v>0.55834892422825066</v>
      </c>
      <c r="G14" s="17">
        <f t="shared" si="3"/>
        <v>171.75546448087431</v>
      </c>
      <c r="H14" s="11">
        <f>H27*$B$34/$B$33</f>
        <v>1.4377072880346968</v>
      </c>
      <c r="I14" s="16">
        <f t="shared" si="4"/>
        <v>0.60430308699719359</v>
      </c>
      <c r="J14" s="17">
        <f t="shared" si="5"/>
        <v>172.51020408163265</v>
      </c>
      <c r="K14" s="11">
        <f>K27*$B$34/$B$33</f>
        <v>1.1999851177821244</v>
      </c>
      <c r="L14" s="16">
        <f t="shared" si="6"/>
        <v>0.42185772599710858</v>
      </c>
      <c r="M14" s="17">
        <f t="shared" si="7"/>
        <v>154.21448087431693</v>
      </c>
      <c r="N14" s="11">
        <f>N27*$B$34/$B$33</f>
        <v>0.57212560591887063</v>
      </c>
      <c r="O14" s="16">
        <f t="shared" si="8"/>
        <v>0.16392762990050169</v>
      </c>
      <c r="P14" s="17">
        <f t="shared" si="9"/>
        <v>140.15885416666666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1.2564270771324091</v>
      </c>
      <c r="F15" s="28">
        <f t="shared" si="2"/>
        <v>0.47829968534739331</v>
      </c>
      <c r="G15" s="29">
        <f t="shared" si="3"/>
        <v>161.46804371584699</v>
      </c>
      <c r="H15" s="27">
        <f>H28*$B$35/10/$B$33</f>
        <v>1.3144972361595375</v>
      </c>
      <c r="I15" s="28">
        <f t="shared" si="4"/>
        <v>0.48109303512203427</v>
      </c>
      <c r="J15" s="29">
        <f t="shared" si="5"/>
        <v>157.72625510204082</v>
      </c>
      <c r="K15" s="27">
        <f>K28*$B$35/10/$B$33</f>
        <v>1.2907412620120757</v>
      </c>
      <c r="L15" s="28">
        <f t="shared" si="6"/>
        <v>0.51261387022705995</v>
      </c>
      <c r="M15" s="29">
        <f t="shared" si="7"/>
        <v>165.87788524590161</v>
      </c>
      <c r="N15" s="27">
        <f>N28*$B$35/10/$B$33</f>
        <v>0.5463874053916149</v>
      </c>
      <c r="O15" s="28">
        <f t="shared" si="8"/>
        <v>0.13818942937324596</v>
      </c>
      <c r="P15" s="29">
        <f t="shared" si="9"/>
        <v>133.85353125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2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1" t="s">
        <v>64</v>
      </c>
      <c r="X19" s="121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46.59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47.04</v>
      </c>
      <c r="L21" s="49" t="s">
        <v>26</v>
      </c>
      <c r="M21" s="50" t="s">
        <v>26</v>
      </c>
      <c r="N21" s="48">
        <v>22.11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47.04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47.25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26.74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1.194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1.1140000000000001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1.175</v>
      </c>
      <c r="F27" s="49" t="s">
        <v>26</v>
      </c>
      <c r="G27" s="50" t="s">
        <v>26</v>
      </c>
      <c r="H27" s="54">
        <v>1.264</v>
      </c>
      <c r="I27" s="49" t="s">
        <v>26</v>
      </c>
      <c r="J27" s="50" t="s">
        <v>26</v>
      </c>
      <c r="K27" s="54">
        <v>1.0549999999999999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4.76</v>
      </c>
      <c r="F28" s="58" t="s">
        <v>26</v>
      </c>
      <c r="G28" s="59" t="s">
        <v>26</v>
      </c>
      <c r="H28" s="94">
        <v>4.9800000000000004</v>
      </c>
      <c r="I28" s="58" t="s">
        <v>26</v>
      </c>
      <c r="J28" s="59" t="s">
        <v>26</v>
      </c>
      <c r="K28" s="94">
        <v>4.8899999999999997</v>
      </c>
      <c r="L28" s="58" t="s">
        <v>26</v>
      </c>
      <c r="M28" s="59" t="s">
        <v>26</v>
      </c>
      <c r="N28" s="94">
        <v>2.0699999999999998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9.4010999999999996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2.3517999999999999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2.6749999999999998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6.2077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3.1627999999999998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43906</v>
      </c>
      <c r="E2" s="360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0.73925305529441931</v>
      </c>
      <c r="C6" s="12" t="s">
        <v>26</v>
      </c>
      <c r="D6" s="13" t="s">
        <v>26</v>
      </c>
      <c r="E6" s="11">
        <f>E20/$B$33</f>
        <v>0.78198444577386561</v>
      </c>
      <c r="F6" s="12" t="s">
        <v>26</v>
      </c>
      <c r="G6" s="13" t="s">
        <v>26</v>
      </c>
      <c r="H6" s="11">
        <f>H20/$B$33</f>
        <v>0.83753525339714563</v>
      </c>
      <c r="I6" s="12" t="s">
        <v>26</v>
      </c>
      <c r="J6" s="13" t="s">
        <v>26</v>
      </c>
      <c r="K6" s="11">
        <f>K20/$B$33</f>
        <v>0.78198444577386561</v>
      </c>
      <c r="L6" s="12" t="s">
        <v>26</v>
      </c>
      <c r="M6" s="13" t="s">
        <v>26</v>
      </c>
      <c r="N6" s="11">
        <f>N20/$B$33</f>
        <v>0.41022134860268356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0.57956478933424505</v>
      </c>
      <c r="C7" s="16">
        <f t="shared" ref="C7:C12" si="0">B7-B$6</f>
        <v>-0.15968826596017427</v>
      </c>
      <c r="D7" s="17">
        <f t="shared" ref="D7:D12" si="1">B7/B$6*100</f>
        <v>78.398700578034692</v>
      </c>
      <c r="E7" s="11">
        <f>E21*$B$36/100/$B$33</f>
        <v>0.63692039996581495</v>
      </c>
      <c r="F7" s="16">
        <f t="shared" ref="F7:F15" si="2">E7-E$6</f>
        <v>-0.14506404580805066</v>
      </c>
      <c r="G7" s="17">
        <f t="shared" ref="G7:G15" si="3">E7/E$6*100</f>
        <v>81.449241530054636</v>
      </c>
      <c r="H7" s="11">
        <f>H21*$B$36/100/$B$33</f>
        <v>0.70315247414750892</v>
      </c>
      <c r="I7" s="16">
        <f t="shared" ref="I7:I15" si="4">H7-H$6</f>
        <v>-0.13438277924963671</v>
      </c>
      <c r="J7" s="17">
        <f t="shared" ref="J7:J15" si="5">H7/H$6*100</f>
        <v>83.954970408163277</v>
      </c>
      <c r="K7" s="11">
        <f>K21*$B$36/100/$B$33</f>
        <v>0.64320220493974889</v>
      </c>
      <c r="L7" s="16">
        <f t="shared" ref="L7:L15" si="6">K7-K$6</f>
        <v>-0.13878224083411672</v>
      </c>
      <c r="M7" s="17">
        <f t="shared" ref="M7:M15" si="7">K7/K$6*100</f>
        <v>82.252557377049186</v>
      </c>
      <c r="N7" s="11">
        <f>N21*$B$36/100/$B$33</f>
        <v>0.3015266387488249</v>
      </c>
      <c r="O7" s="16">
        <f t="shared" ref="O7:O15" si="8">N7-N$6</f>
        <v>-0.10869470985385865</v>
      </c>
      <c r="P7" s="17">
        <f t="shared" ref="P7:P15" si="9">N7/N$6*100</f>
        <v>73.503399999999999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0.5777894966242203</v>
      </c>
      <c r="C8" s="16">
        <f t="shared" si="0"/>
        <v>-0.16146355867019901</v>
      </c>
      <c r="D8" s="17">
        <f t="shared" si="1"/>
        <v>78.158553757225448</v>
      </c>
      <c r="E8" s="11">
        <f>E22*$B$36/100/$B$33</f>
        <v>0.62271805828561677</v>
      </c>
      <c r="F8" s="16">
        <f t="shared" si="2"/>
        <v>-0.15926638748824884</v>
      </c>
      <c r="G8" s="17">
        <f t="shared" si="3"/>
        <v>79.633049180327873</v>
      </c>
      <c r="H8" s="11">
        <f>H22*$B$36/100/$B$33</f>
        <v>0.70738586445602947</v>
      </c>
      <c r="I8" s="16">
        <f t="shared" si="4"/>
        <v>-0.13014938894111616</v>
      </c>
      <c r="J8" s="17">
        <f t="shared" si="5"/>
        <v>84.460428571428565</v>
      </c>
      <c r="K8" s="11">
        <f>K22*$B$36/100/$B$33</f>
        <v>0.64170003418511246</v>
      </c>
      <c r="L8" s="16">
        <f t="shared" si="6"/>
        <v>-0.14028441158875316</v>
      </c>
      <c r="M8" s="17">
        <f t="shared" si="7"/>
        <v>82.060460109289608</v>
      </c>
      <c r="N8" s="11">
        <f>N22*$B$36/100/$B$33</f>
        <v>0.31272463891975044</v>
      </c>
      <c r="O8" s="16">
        <f t="shared" si="8"/>
        <v>-9.7496709682933114E-2</v>
      </c>
      <c r="P8" s="17">
        <f t="shared" si="9"/>
        <v>76.233145833333325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0.58584659430817876</v>
      </c>
      <c r="C9" s="16">
        <f t="shared" si="0"/>
        <v>-0.15340646098624056</v>
      </c>
      <c r="D9" s="17">
        <f t="shared" si="1"/>
        <v>79.248450867052014</v>
      </c>
      <c r="E9" s="11">
        <f>E23*$B$36/100/$B$33</f>
        <v>0.62899986325955048</v>
      </c>
      <c r="F9" s="16">
        <f t="shared" si="2"/>
        <v>-0.15298458251431513</v>
      </c>
      <c r="G9" s="17">
        <f t="shared" si="3"/>
        <v>80.436365027322395</v>
      </c>
      <c r="H9" s="11">
        <f>H23*$B$36/100/$B$33</f>
        <v>0.69646098624049235</v>
      </c>
      <c r="I9" s="16">
        <f t="shared" si="4"/>
        <v>-0.14107426715665328</v>
      </c>
      <c r="J9" s="17">
        <f t="shared" si="5"/>
        <v>83.156020408163272</v>
      </c>
      <c r="K9" s="11">
        <f>K23*$B$36/100/$B$33</f>
        <v>0.64156347320741824</v>
      </c>
      <c r="L9" s="16">
        <f t="shared" si="6"/>
        <v>-0.14042097256644737</v>
      </c>
      <c r="M9" s="17">
        <f t="shared" si="7"/>
        <v>82.042996721311468</v>
      </c>
      <c r="N9" s="11">
        <f>N23*$B$36/100/$B$33</f>
        <v>0.32433232202375867</v>
      </c>
      <c r="O9" s="16">
        <f t="shared" si="8"/>
        <v>-8.5889026578924887E-2</v>
      </c>
      <c r="P9" s="17">
        <f t="shared" si="9"/>
        <v>79.062760416666663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0.57396578924878228</v>
      </c>
      <c r="C10" s="16">
        <f t="shared" si="0"/>
        <v>-0.16528726604563704</v>
      </c>
      <c r="D10" s="17">
        <f t="shared" si="1"/>
        <v>77.641314450867057</v>
      </c>
      <c r="E10" s="11">
        <f>E24*$B$36/100/$B$33</f>
        <v>0.61507064353474072</v>
      </c>
      <c r="F10" s="16">
        <f t="shared" si="2"/>
        <v>-0.16691380223912489</v>
      </c>
      <c r="G10" s="17">
        <f t="shared" si="3"/>
        <v>78.655099453551912</v>
      </c>
      <c r="H10" s="11">
        <f>H24*$B$36/100/$B$33</f>
        <v>0.71680857191693026</v>
      </c>
      <c r="I10" s="16">
        <f t="shared" si="4"/>
        <v>-0.12072668148021537</v>
      </c>
      <c r="J10" s="17">
        <f t="shared" si="5"/>
        <v>85.585480612244908</v>
      </c>
      <c r="K10" s="11">
        <f>K24*$B$36/100/$B$33</f>
        <v>0.654127083155286</v>
      </c>
      <c r="L10" s="16">
        <f t="shared" si="6"/>
        <v>-0.12785736261857961</v>
      </c>
      <c r="M10" s="17">
        <f t="shared" si="7"/>
        <v>83.649628415300555</v>
      </c>
      <c r="N10" s="11">
        <f>N24*$B$36/100/$B$33</f>
        <v>0.30220944363729602</v>
      </c>
      <c r="O10" s="16">
        <f t="shared" si="8"/>
        <v>-0.10801190496538754</v>
      </c>
      <c r="P10" s="17">
        <f t="shared" si="9"/>
        <v>73.669847916666669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0.57929166737885662</v>
      </c>
      <c r="C11" s="96">
        <f t="shared" si="0"/>
        <v>-0.15996138791556269</v>
      </c>
      <c r="D11" s="97">
        <f t="shared" si="1"/>
        <v>78.361754913294817</v>
      </c>
      <c r="E11" s="95">
        <f>AVERAGE(E7:E10)</f>
        <v>0.62592724126143073</v>
      </c>
      <c r="F11" s="96">
        <f t="shared" si="2"/>
        <v>-0.15605720451243488</v>
      </c>
      <c r="G11" s="97">
        <f t="shared" si="3"/>
        <v>80.043438797814204</v>
      </c>
      <c r="H11" s="95">
        <f>AVERAGE(H7:H10)</f>
        <v>0.70595197419024025</v>
      </c>
      <c r="I11" s="96">
        <f t="shared" si="4"/>
        <v>-0.13158327920690538</v>
      </c>
      <c r="J11" s="97">
        <f t="shared" si="5"/>
        <v>84.289225000000002</v>
      </c>
      <c r="K11" s="95">
        <f>AVERAGE(K7:K10)</f>
        <v>0.64514819887189145</v>
      </c>
      <c r="L11" s="96">
        <f t="shared" si="6"/>
        <v>-0.13683624690197416</v>
      </c>
      <c r="M11" s="97">
        <f t="shared" si="7"/>
        <v>82.501410655737715</v>
      </c>
      <c r="N11" s="95">
        <f>AVERAGE(N7:N10)</f>
        <v>0.31019826083240748</v>
      </c>
      <c r="O11" s="96">
        <f t="shared" si="8"/>
        <v>-0.10002308777027608</v>
      </c>
      <c r="P11" s="97">
        <f t="shared" si="9"/>
        <v>75.617288541666667</v>
      </c>
      <c r="Q11" s="18"/>
    </row>
    <row r="12" spans="1:19" s="5" customFormat="1" ht="15.75" x14ac:dyDescent="0.25">
      <c r="A12" s="19" t="s">
        <v>4</v>
      </c>
      <c r="B12" s="11">
        <f>B25*$B$32/100/$B$33</f>
        <v>0.96947397658319823</v>
      </c>
      <c r="C12" s="16">
        <f t="shared" si="0"/>
        <v>0.23022092128877891</v>
      </c>
      <c r="D12" s="17">
        <f t="shared" si="1"/>
        <v>131.14236994219655</v>
      </c>
      <c r="E12" s="11">
        <f>E25*$B$32/100/$B$33</f>
        <v>1.0170837877104524</v>
      </c>
      <c r="F12" s="16">
        <f t="shared" si="2"/>
        <v>0.23509934193658677</v>
      </c>
      <c r="G12" s="17">
        <f t="shared" si="3"/>
        <v>130.06445245901642</v>
      </c>
      <c r="H12" s="11">
        <f>H25*$B$32/100/$B$33</f>
        <v>1.1725835740534998</v>
      </c>
      <c r="I12" s="16">
        <f t="shared" si="4"/>
        <v>0.33504832065635415</v>
      </c>
      <c r="J12" s="17">
        <f t="shared" si="5"/>
        <v>140.00408571428571</v>
      </c>
      <c r="K12" s="11">
        <f>K25*$B$32/100/$B$33</f>
        <v>0.94029376976326817</v>
      </c>
      <c r="L12" s="16">
        <f t="shared" si="6"/>
        <v>0.15830932398940256</v>
      </c>
      <c r="M12" s="17">
        <f t="shared" si="7"/>
        <v>120.24456174863387</v>
      </c>
      <c r="N12" s="11">
        <f>N25*$B$32/100/$B$33</f>
        <v>0.41428214682505776</v>
      </c>
      <c r="O12" s="16">
        <f t="shared" si="8"/>
        <v>4.0607982223742067E-3</v>
      </c>
      <c r="P12" s="17">
        <f t="shared" si="9"/>
        <v>100.98990416666669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1.3117576275532006</v>
      </c>
      <c r="F13" s="16">
        <f t="shared" si="2"/>
        <v>0.52977318177933497</v>
      </c>
      <c r="G13" s="17">
        <f t="shared" si="3"/>
        <v>167.74727868852457</v>
      </c>
      <c r="H13" s="11">
        <f>H26*$B$34/$B$33</f>
        <v>1.384384753439877</v>
      </c>
      <c r="I13" s="16">
        <f t="shared" si="4"/>
        <v>0.54684950004273136</v>
      </c>
      <c r="J13" s="17">
        <f t="shared" si="5"/>
        <v>165.29271428571428</v>
      </c>
      <c r="K13" s="11">
        <f>K26*$B$34/$B$33</f>
        <v>1.2033756089223142</v>
      </c>
      <c r="L13" s="16">
        <f t="shared" si="6"/>
        <v>0.4213911631484486</v>
      </c>
      <c r="M13" s="17">
        <f t="shared" si="7"/>
        <v>153.88740983606553</v>
      </c>
      <c r="N13" s="11">
        <f>N26*$B$34/$B$33</f>
        <v>0.59777711306725922</v>
      </c>
      <c r="O13" s="16">
        <f t="shared" si="8"/>
        <v>0.18755576446457567</v>
      </c>
      <c r="P13" s="17">
        <f t="shared" si="9"/>
        <v>145.72062500000001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1.2123143321083669</v>
      </c>
      <c r="F14" s="16">
        <f t="shared" si="2"/>
        <v>0.43032988633450131</v>
      </c>
      <c r="G14" s="17">
        <f t="shared" si="3"/>
        <v>155.03049180327869</v>
      </c>
      <c r="H14" s="11">
        <f>H27*$B$34/$B$33</f>
        <v>1.3005842235706349</v>
      </c>
      <c r="I14" s="16">
        <f t="shared" si="4"/>
        <v>0.46304897017348923</v>
      </c>
      <c r="J14" s="17">
        <f t="shared" si="5"/>
        <v>155.28710204081631</v>
      </c>
      <c r="K14" s="11">
        <f>K27*$B$34/$B$33</f>
        <v>1.1005802922827108</v>
      </c>
      <c r="L14" s="16">
        <f t="shared" si="6"/>
        <v>0.3185958465088452</v>
      </c>
      <c r="M14" s="17">
        <f t="shared" si="7"/>
        <v>140.74196721311472</v>
      </c>
      <c r="N14" s="11">
        <f>N27*$B$34/$B$33</f>
        <v>0.56202222032304927</v>
      </c>
      <c r="O14" s="16">
        <f t="shared" si="8"/>
        <v>0.15180087172036572</v>
      </c>
      <c r="P14" s="17">
        <f t="shared" si="9"/>
        <v>137.004625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1.1995553798820615</v>
      </c>
      <c r="F15" s="28">
        <f t="shared" si="2"/>
        <v>0.4175709341081959</v>
      </c>
      <c r="G15" s="29">
        <f t="shared" si="3"/>
        <v>153.39887978142076</v>
      </c>
      <c r="H15" s="27">
        <f>H28*$B$35/10/$B$33</f>
        <v>1.2686129390650374</v>
      </c>
      <c r="I15" s="28">
        <f t="shared" si="4"/>
        <v>0.43107768566789173</v>
      </c>
      <c r="J15" s="29">
        <f t="shared" si="5"/>
        <v>151.46979591836737</v>
      </c>
      <c r="K15" s="27">
        <f>K28*$B$35/10/$B$33</f>
        <v>1.2251322536535341</v>
      </c>
      <c r="L15" s="28">
        <f t="shared" si="6"/>
        <v>0.44314780787966845</v>
      </c>
      <c r="M15" s="29">
        <f t="shared" si="7"/>
        <v>156.66964480874316</v>
      </c>
      <c r="N15" s="27">
        <f>N28*$B$35/10/$B$33</f>
        <v>0.51665285018374507</v>
      </c>
      <c r="O15" s="28">
        <f t="shared" si="8"/>
        <v>0.10643150158106152</v>
      </c>
      <c r="P15" s="29">
        <f t="shared" si="9"/>
        <v>125.94489583333335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2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5" t="s">
        <v>64</v>
      </c>
      <c r="X19" s="125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42.44</v>
      </c>
      <c r="C21" s="49" t="s">
        <v>26</v>
      </c>
      <c r="D21" s="50" t="s">
        <v>26</v>
      </c>
      <c r="E21" s="48">
        <v>46.64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</v>
      </c>
      <c r="L21" s="49" t="s">
        <v>26</v>
      </c>
      <c r="M21" s="50" t="s">
        <v>26</v>
      </c>
      <c r="N21" s="48">
        <v>22.08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42.31</v>
      </c>
      <c r="C22" s="49" t="s">
        <v>26</v>
      </c>
      <c r="D22" s="50" t="s">
        <v>26</v>
      </c>
      <c r="E22" s="48">
        <v>45.6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46.99</v>
      </c>
      <c r="L22" s="49" t="s">
        <v>26</v>
      </c>
      <c r="M22" s="50" t="s">
        <v>26</v>
      </c>
      <c r="N22" s="48">
        <v>22.9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46.98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22.13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26.49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1.1739999999999999</v>
      </c>
      <c r="F26" s="49" t="s">
        <v>26</v>
      </c>
      <c r="G26" s="50" t="s">
        <v>26</v>
      </c>
      <c r="H26" s="54">
        <v>1.2390000000000001</v>
      </c>
      <c r="I26" s="49" t="s">
        <v>26</v>
      </c>
      <c r="J26" s="50" t="s">
        <v>26</v>
      </c>
      <c r="K26" s="54">
        <v>1.077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1.085</v>
      </c>
      <c r="F27" s="49" t="s">
        <v>26</v>
      </c>
      <c r="G27" s="50" t="s">
        <v>26</v>
      </c>
      <c r="H27" s="54">
        <v>1.1639999999999999</v>
      </c>
      <c r="I27" s="49" t="s">
        <v>26</v>
      </c>
      <c r="J27" s="50" t="s">
        <v>26</v>
      </c>
      <c r="K27" s="54">
        <v>0.98499999999999999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4.6900000000000004</v>
      </c>
      <c r="F28" s="58" t="s">
        <v>26</v>
      </c>
      <c r="G28" s="59" t="s">
        <v>26</v>
      </c>
      <c r="H28" s="94">
        <v>4.96</v>
      </c>
      <c r="I28" s="58" t="s">
        <v>26</v>
      </c>
      <c r="J28" s="59" t="s">
        <v>26</v>
      </c>
      <c r="K28" s="94">
        <v>4.79</v>
      </c>
      <c r="L28" s="58" t="s">
        <v>26</v>
      </c>
      <c r="M28" s="59" t="s">
        <v>26</v>
      </c>
      <c r="N28" s="94">
        <v>2.02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8.9852000000000007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2.3401999999999998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2.6147999999999998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5.9855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3.1958000000000002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workbookViewId="0">
      <selection activeCell="E28" sqref="E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43913</v>
      </c>
      <c r="E2" s="360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0.67601891289906613</v>
      </c>
      <c r="C6" s="12" t="s">
        <v>26</v>
      </c>
      <c r="D6" s="13" t="s">
        <v>26</v>
      </c>
      <c r="E6" s="11">
        <f>E20/$B$33</f>
        <v>0.7150951506388965</v>
      </c>
      <c r="F6" s="12" t="s">
        <v>26</v>
      </c>
      <c r="G6" s="13" t="s">
        <v>26</v>
      </c>
      <c r="H6" s="11">
        <f>H20/$B$33</f>
        <v>0.76589425970067604</v>
      </c>
      <c r="I6" s="12" t="s">
        <v>26</v>
      </c>
      <c r="J6" s="13" t="s">
        <v>26</v>
      </c>
      <c r="K6" s="11">
        <f>K20/$B$33</f>
        <v>0.7150951506388965</v>
      </c>
      <c r="L6" s="12" t="s">
        <v>26</v>
      </c>
      <c r="M6" s="13" t="s">
        <v>26</v>
      </c>
      <c r="N6" s="11">
        <f>N20/$B$33</f>
        <v>0.37513188230237193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0.5429063342581375</v>
      </c>
      <c r="C7" s="16">
        <f t="shared" ref="C7:C12" si="0">B7-B$6</f>
        <v>-0.13311257864092862</v>
      </c>
      <c r="D7" s="17">
        <f t="shared" ref="D7:D12" si="1">B7/B$6*100</f>
        <v>80.3093410404624</v>
      </c>
      <c r="E7" s="11">
        <f>E21*$B$36/100/$B$33</f>
        <v>0.59641608377945365</v>
      </c>
      <c r="F7" s="16">
        <f t="shared" ref="F7:F15" si="2">E7-E$6</f>
        <v>-0.11867906685944285</v>
      </c>
      <c r="G7" s="17">
        <f t="shared" ref="G7:G15" si="3">E7/E$6*100</f>
        <v>83.403737704918029</v>
      </c>
      <c r="H7" s="11">
        <f>H21*$B$36/100/$B$33</f>
        <v>0.65914282364893906</v>
      </c>
      <c r="I7" s="16">
        <f t="shared" ref="I7:I15" si="4">H7-H$6</f>
        <v>-0.10675143605173698</v>
      </c>
      <c r="J7" s="17">
        <f t="shared" ref="J7:J15" si="5">H7/H$6*100</f>
        <v>86.061857142857136</v>
      </c>
      <c r="K7" s="11">
        <f>K21*$B$36/100/$B$33</f>
        <v>0.60204868899222386</v>
      </c>
      <c r="L7" s="16">
        <f t="shared" ref="L7:L15" si="6">K7-K$6</f>
        <v>-0.11304646164667265</v>
      </c>
      <c r="M7" s="17">
        <f t="shared" ref="M7:M15" si="7">K7/K$6*100</f>
        <v>84.191409836065574</v>
      </c>
      <c r="N7" s="11">
        <f>N21*$B$36/100/$B$33</f>
        <v>0.28380649447071238</v>
      </c>
      <c r="O7" s="16">
        <f t="shared" ref="O7:O15" si="8">N7-N$6</f>
        <v>-9.1325387831659555E-2</v>
      </c>
      <c r="P7" s="17">
        <f t="shared" ref="P7:P15" si="9">N7/N$6*100</f>
        <v>75.655124999999998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0.54098612793560241</v>
      </c>
      <c r="C8" s="16">
        <f t="shared" si="0"/>
        <v>-0.13503278496346371</v>
      </c>
      <c r="D8" s="17">
        <f t="shared" si="1"/>
        <v>80.025294797687863</v>
      </c>
      <c r="E8" s="11">
        <f>E22*$B$36/100/$B$33</f>
        <v>0.58297463952170681</v>
      </c>
      <c r="F8" s="16">
        <f t="shared" si="2"/>
        <v>-0.1321205111171897</v>
      </c>
      <c r="G8" s="17">
        <f t="shared" si="3"/>
        <v>81.524065573770486</v>
      </c>
      <c r="H8" s="11">
        <f>H22*$B$36/100/$B$33</f>
        <v>0.66311125004884519</v>
      </c>
      <c r="I8" s="16">
        <f t="shared" si="4"/>
        <v>-0.10278300965183085</v>
      </c>
      <c r="J8" s="17">
        <f t="shared" si="5"/>
        <v>86.579999999999984</v>
      </c>
      <c r="K8" s="11">
        <f>K22*$B$36/100/$B$33</f>
        <v>0.60166464772771666</v>
      </c>
      <c r="L8" s="16">
        <f t="shared" si="6"/>
        <v>-0.11343050291117984</v>
      </c>
      <c r="M8" s="17">
        <f t="shared" si="7"/>
        <v>84.137704918032767</v>
      </c>
      <c r="N8" s="11">
        <f>N22*$B$36/100/$B$33</f>
        <v>0.29827204876714469</v>
      </c>
      <c r="O8" s="16">
        <f t="shared" si="8"/>
        <v>-7.685983353522724E-2</v>
      </c>
      <c r="P8" s="17">
        <f t="shared" si="9"/>
        <v>79.511250000000004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0.54930702199992176</v>
      </c>
      <c r="C9" s="16">
        <f t="shared" si="0"/>
        <v>-0.12671189089914436</v>
      </c>
      <c r="D9" s="17">
        <f t="shared" si="1"/>
        <v>81.256161849710963</v>
      </c>
      <c r="E9" s="11">
        <f>E23*$B$36/100/$B$33</f>
        <v>0.58963135477316242</v>
      </c>
      <c r="F9" s="16">
        <f t="shared" si="2"/>
        <v>-0.12546379586573408</v>
      </c>
      <c r="G9" s="17">
        <f t="shared" si="3"/>
        <v>82.454950819672121</v>
      </c>
      <c r="H9" s="11">
        <f>H23*$B$36/100/$B$33</f>
        <v>0.65287014966199053</v>
      </c>
      <c r="I9" s="16">
        <f t="shared" si="4"/>
        <v>-0.11302411003868551</v>
      </c>
      <c r="J9" s="17">
        <f t="shared" si="5"/>
        <v>85.242857142857147</v>
      </c>
      <c r="K9" s="11">
        <f>K23*$B$36/100/$B$33</f>
        <v>0.59744019381813918</v>
      </c>
      <c r="L9" s="16">
        <f t="shared" si="6"/>
        <v>-0.11765495682075733</v>
      </c>
      <c r="M9" s="17">
        <f t="shared" si="7"/>
        <v>83.546950819672134</v>
      </c>
      <c r="N9" s="11">
        <f>N23*$B$36/100/$B$33</f>
        <v>0.30403266773475046</v>
      </c>
      <c r="O9" s="16">
        <f t="shared" si="8"/>
        <v>-7.1099214567621472E-2</v>
      </c>
      <c r="P9" s="17">
        <f t="shared" si="9"/>
        <v>81.046874999999986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0.53765777030987449</v>
      </c>
      <c r="C10" s="16">
        <f t="shared" si="0"/>
        <v>-0.13836114258919163</v>
      </c>
      <c r="D10" s="17">
        <f t="shared" si="1"/>
        <v>79.532947976878603</v>
      </c>
      <c r="E10" s="11">
        <f>E24*$B$36/100/$B$33</f>
        <v>0.57618991051541557</v>
      </c>
      <c r="F10" s="16">
        <f t="shared" si="2"/>
        <v>-0.13890524012348093</v>
      </c>
      <c r="G10" s="17">
        <f t="shared" si="3"/>
        <v>80.575278688524591</v>
      </c>
      <c r="H10" s="11">
        <f>H24*$B$36/100/$B$33</f>
        <v>0.67194419913250747</v>
      </c>
      <c r="I10" s="16">
        <f t="shared" si="4"/>
        <v>-9.395006056816857E-2</v>
      </c>
      <c r="J10" s="17">
        <f t="shared" si="5"/>
        <v>87.733285714285699</v>
      </c>
      <c r="K10" s="11">
        <f>K24*$B$36/100/$B$33</f>
        <v>0.61331389941776393</v>
      </c>
      <c r="L10" s="16">
        <f t="shared" si="6"/>
        <v>-0.10178125122113257</v>
      </c>
      <c r="M10" s="17">
        <f t="shared" si="7"/>
        <v>85.766754098360636</v>
      </c>
      <c r="N10" s="11">
        <f>N24*$B$36/100/$B$33</f>
        <v>0.27842991676761364</v>
      </c>
      <c r="O10" s="16">
        <f t="shared" si="8"/>
        <v>-9.6701965534758294E-2</v>
      </c>
      <c r="P10" s="17">
        <f t="shared" si="9"/>
        <v>74.221874999999997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0.54271431362588396</v>
      </c>
      <c r="C11" s="96">
        <f t="shared" si="0"/>
        <v>-0.13330459927318217</v>
      </c>
      <c r="D11" s="97">
        <f t="shared" si="1"/>
        <v>80.280936416184943</v>
      </c>
      <c r="E11" s="95">
        <f>AVERAGE(E7:E10)</f>
        <v>0.58630299714743461</v>
      </c>
      <c r="F11" s="96">
        <f t="shared" si="2"/>
        <v>-0.12879215349146189</v>
      </c>
      <c r="G11" s="97">
        <f t="shared" si="3"/>
        <v>81.989508196721303</v>
      </c>
      <c r="H11" s="95">
        <f>AVERAGE(H7:H10)</f>
        <v>0.66176710562307051</v>
      </c>
      <c r="I11" s="96">
        <f t="shared" si="4"/>
        <v>-0.10412715407760553</v>
      </c>
      <c r="J11" s="97">
        <f t="shared" si="5"/>
        <v>86.404499999999985</v>
      </c>
      <c r="K11" s="95">
        <f>AVERAGE(K7:K10)</f>
        <v>0.60361685748896088</v>
      </c>
      <c r="L11" s="96">
        <f t="shared" si="6"/>
        <v>-0.11147829314993563</v>
      </c>
      <c r="M11" s="97">
        <f t="shared" si="7"/>
        <v>84.410704918032778</v>
      </c>
      <c r="N11" s="95">
        <f>AVERAGE(N7:N10)</f>
        <v>0.29113528193505528</v>
      </c>
      <c r="O11" s="96">
        <f t="shared" si="8"/>
        <v>-8.3996600367316654E-2</v>
      </c>
      <c r="P11" s="97">
        <f t="shared" si="9"/>
        <v>77.608781249999993</v>
      </c>
      <c r="Q11" s="18"/>
    </row>
    <row r="12" spans="1:19" s="5" customFormat="1" ht="15.75" x14ac:dyDescent="0.25">
      <c r="A12" s="19" t="s">
        <v>4</v>
      </c>
      <c r="B12" s="11">
        <f>B25*$B$32/100/$B$33</f>
        <v>0.90763246844593803</v>
      </c>
      <c r="C12" s="16">
        <f t="shared" si="0"/>
        <v>0.23161355554687191</v>
      </c>
      <c r="D12" s="17">
        <f t="shared" si="1"/>
        <v>134.26140173410403</v>
      </c>
      <c r="E12" s="11">
        <f>E25*$B$32/100/$B$33</f>
        <v>0.95220531046070878</v>
      </c>
      <c r="F12" s="16">
        <f t="shared" si="2"/>
        <v>0.23711015982181227</v>
      </c>
      <c r="G12" s="17">
        <f t="shared" si="3"/>
        <v>133.1578475409836</v>
      </c>
      <c r="H12" s="11">
        <f>H25*$B$32/100/$B$33</f>
        <v>1.0977859638154037</v>
      </c>
      <c r="I12" s="16">
        <f t="shared" si="4"/>
        <v>0.33189170411472768</v>
      </c>
      <c r="J12" s="17">
        <f t="shared" si="5"/>
        <v>143.33388061224488</v>
      </c>
      <c r="K12" s="11">
        <f>K25*$B$32/100/$B$33</f>
        <v>0.88031362979172367</v>
      </c>
      <c r="L12" s="16">
        <f t="shared" si="6"/>
        <v>0.16521847915282717</v>
      </c>
      <c r="M12" s="17">
        <f t="shared" si="7"/>
        <v>123.10440491803278</v>
      </c>
      <c r="N12" s="11">
        <f>N25*$B$32/100/$B$33</f>
        <v>0.38785561720917505</v>
      </c>
      <c r="O12" s="16">
        <f t="shared" si="8"/>
        <v>1.2723734906803119E-2</v>
      </c>
      <c r="P12" s="17">
        <f t="shared" si="9"/>
        <v>103.39180312499998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1.2563340236802001</v>
      </c>
      <c r="F13" s="16">
        <f t="shared" si="2"/>
        <v>0.54123887304130358</v>
      </c>
      <c r="G13" s="17">
        <f t="shared" si="3"/>
        <v>175.68767213114754</v>
      </c>
      <c r="H13" s="11">
        <f>H26*$B$34/$B$33</f>
        <v>1.326490133249971</v>
      </c>
      <c r="I13" s="16">
        <f t="shared" si="4"/>
        <v>0.56059587354929497</v>
      </c>
      <c r="J13" s="17">
        <f t="shared" si="5"/>
        <v>173.19494387755105</v>
      </c>
      <c r="K13" s="11">
        <f>K26*$B$34/$B$33</f>
        <v>1.1484015474190148</v>
      </c>
      <c r="L13" s="16">
        <f t="shared" si="6"/>
        <v>0.43330639678011829</v>
      </c>
      <c r="M13" s="17">
        <f t="shared" si="7"/>
        <v>160.59422950819675</v>
      </c>
      <c r="N13" s="11">
        <f>N26*$B$34/$B$33</f>
        <v>0.5666455003712243</v>
      </c>
      <c r="O13" s="16">
        <f t="shared" si="8"/>
        <v>0.19151361806885236</v>
      </c>
      <c r="P13" s="17">
        <f t="shared" si="9"/>
        <v>151.05234375000001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1.1386876245555078</v>
      </c>
      <c r="F14" s="16">
        <f t="shared" si="2"/>
        <v>0.42359247391661126</v>
      </c>
      <c r="G14" s="17">
        <f t="shared" si="3"/>
        <v>159.23581967213113</v>
      </c>
      <c r="H14" s="11">
        <f>H27*$B$34/$B$33</f>
        <v>1.2239542808018444</v>
      </c>
      <c r="I14" s="16">
        <f t="shared" si="4"/>
        <v>0.45806002110116839</v>
      </c>
      <c r="J14" s="17">
        <f t="shared" si="5"/>
        <v>159.80721428571428</v>
      </c>
      <c r="K14" s="11">
        <f>K27*$B$34/$B$33</f>
        <v>1.0307551482943222</v>
      </c>
      <c r="L14" s="16">
        <f t="shared" si="6"/>
        <v>0.31565999765542574</v>
      </c>
      <c r="M14" s="17">
        <f t="shared" si="7"/>
        <v>144.14237704918034</v>
      </c>
      <c r="N14" s="11">
        <f>N27*$B$34/$B$33</f>
        <v>0.53210710796764493</v>
      </c>
      <c r="O14" s="16">
        <f t="shared" si="8"/>
        <v>0.156975225665273</v>
      </c>
      <c r="P14" s="17">
        <f t="shared" si="9"/>
        <v>141.84534375000001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1.0337974287835567</v>
      </c>
      <c r="F15" s="28">
        <f t="shared" si="2"/>
        <v>0.31870227814466023</v>
      </c>
      <c r="G15" s="29">
        <f t="shared" si="3"/>
        <v>144.56781420765029</v>
      </c>
      <c r="H15" s="27">
        <f>H28*$B$35/10/$B$33</f>
        <v>1.0829145011918253</v>
      </c>
      <c r="I15" s="28">
        <f t="shared" si="4"/>
        <v>0.31702024149114927</v>
      </c>
      <c r="J15" s="29">
        <f t="shared" si="5"/>
        <v>141.39216836734693</v>
      </c>
      <c r="K15" s="27">
        <f>K28*$B$35/10/$B$33</f>
        <v>1.0642032355124849</v>
      </c>
      <c r="L15" s="28">
        <f t="shared" si="6"/>
        <v>0.34910808487358835</v>
      </c>
      <c r="M15" s="29">
        <f t="shared" si="7"/>
        <v>148.8198087431694</v>
      </c>
      <c r="N15" s="27">
        <f>N28*$B$35/10/$B$33</f>
        <v>0.45608710093392207</v>
      </c>
      <c r="O15" s="28">
        <f t="shared" si="8"/>
        <v>8.0955218631550141E-2</v>
      </c>
      <c r="P15" s="29">
        <f t="shared" si="9"/>
        <v>121.58046874999999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2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7" t="s">
        <v>64</v>
      </c>
      <c r="X19" s="127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42.41</v>
      </c>
      <c r="C21" s="49" t="s">
        <v>26</v>
      </c>
      <c r="D21" s="50" t="s">
        <v>26</v>
      </c>
      <c r="E21" s="48">
        <v>46.59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47.03</v>
      </c>
      <c r="L21" s="49" t="s">
        <v>26</v>
      </c>
      <c r="M21" s="50" t="s">
        <v>26</v>
      </c>
      <c r="N21" s="48">
        <v>22.17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45.54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47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46.67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26.49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1.1639999999999999</v>
      </c>
      <c r="F26" s="49" t="s">
        <v>26</v>
      </c>
      <c r="G26" s="50" t="s">
        <v>26</v>
      </c>
      <c r="H26" s="54">
        <v>1.2290000000000001</v>
      </c>
      <c r="I26" s="49" t="s">
        <v>26</v>
      </c>
      <c r="J26" s="50" t="s">
        <v>26</v>
      </c>
      <c r="K26" s="54">
        <v>1.0640000000000001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1.0549999999999999</v>
      </c>
      <c r="F27" s="49" t="s">
        <v>26</v>
      </c>
      <c r="G27" s="50" t="s">
        <v>26</v>
      </c>
      <c r="H27" s="54">
        <v>1.1339999999999999</v>
      </c>
      <c r="I27" s="49" t="s">
        <v>26</v>
      </c>
      <c r="J27" s="50" t="s">
        <v>26</v>
      </c>
      <c r="K27" s="54">
        <v>0.95499999999999996</v>
      </c>
      <c r="L27" s="49" t="s">
        <v>26</v>
      </c>
      <c r="M27" s="50" t="s">
        <v>26</v>
      </c>
      <c r="N27" s="54">
        <v>0.49299999999999999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4.42</v>
      </c>
      <c r="F28" s="58" t="s">
        <v>26</v>
      </c>
      <c r="G28" s="59" t="s">
        <v>26</v>
      </c>
      <c r="H28" s="94">
        <v>4.63</v>
      </c>
      <c r="I28" s="58" t="s">
        <v>26</v>
      </c>
      <c r="J28" s="59" t="s">
        <v>26</v>
      </c>
      <c r="K28" s="94">
        <v>4.55</v>
      </c>
      <c r="L28" s="58" t="s">
        <v>26</v>
      </c>
      <c r="M28" s="59" t="s">
        <v>26</v>
      </c>
      <c r="N28" s="94">
        <v>1.95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9.1989000000000001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2.5590999999999999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2.7621000000000002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5.9855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3.2759999999999998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G17" sqref="G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43920</v>
      </c>
      <c r="E2" s="360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0.67174031218451502</v>
      </c>
      <c r="C6" s="12" t="s">
        <v>26</v>
      </c>
      <c r="D6" s="13" t="s">
        <v>26</v>
      </c>
      <c r="E6" s="11">
        <f>E20/$B$33</f>
        <v>0.71056923196396671</v>
      </c>
      <c r="F6" s="12" t="s">
        <v>26</v>
      </c>
      <c r="G6" s="13" t="s">
        <v>26</v>
      </c>
      <c r="H6" s="11">
        <f>H20/$B$33</f>
        <v>0.76104682767725396</v>
      </c>
      <c r="I6" s="12" t="s">
        <v>26</v>
      </c>
      <c r="J6" s="13" t="s">
        <v>26</v>
      </c>
      <c r="K6" s="11">
        <f>K20/$B$33</f>
        <v>0.71056923196396671</v>
      </c>
      <c r="L6" s="12" t="s">
        <v>26</v>
      </c>
      <c r="M6" s="13" t="s">
        <v>26</v>
      </c>
      <c r="N6" s="11">
        <f>N20/$B$33</f>
        <v>0.37275762988273664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0.54554353498485664</v>
      </c>
      <c r="C7" s="16">
        <f t="shared" ref="C7:C12" si="0">B7-B$6</f>
        <v>-0.12619677719965838</v>
      </c>
      <c r="D7" s="17">
        <f t="shared" ref="D7:D12" si="1">B7/B$6*100</f>
        <v>81.213457803468188</v>
      </c>
      <c r="E7" s="11">
        <f>E21*$B$36/100/$B$33</f>
        <v>0.59955774636949599</v>
      </c>
      <c r="F7" s="16">
        <f t="shared" ref="F7:F15" si="2">E7-E$6</f>
        <v>-0.11101148559447072</v>
      </c>
      <c r="G7" s="17">
        <f t="shared" ref="G7:G15" si="3">E7/E$6*100</f>
        <v>84.377104918032799</v>
      </c>
      <c r="H7" s="11">
        <f>H21*$B$36/100/$B$33</f>
        <v>0.66218851052263727</v>
      </c>
      <c r="I7" s="16">
        <f t="shared" ref="I7:I15" si="4">H7-H$6</f>
        <v>-9.8858317154616682E-2</v>
      </c>
      <c r="J7" s="17">
        <f t="shared" ref="J7:J15" si="5">H7/H$6*100</f>
        <v>87.010218877551026</v>
      </c>
      <c r="K7" s="11">
        <f>K21*$B$36/100/$B$33</f>
        <v>0.60521637803836303</v>
      </c>
      <c r="L7" s="16">
        <f t="shared" ref="L7:L15" si="6">K7-K$6</f>
        <v>-0.10535285392560367</v>
      </c>
      <c r="M7" s="17">
        <f t="shared" ref="M7:M15" si="7">K7/K$6*100</f>
        <v>85.173456830601111</v>
      </c>
      <c r="N7" s="11">
        <f>N21*$B$36/100/$B$33</f>
        <v>0.27843039916129531</v>
      </c>
      <c r="O7" s="16">
        <f t="shared" ref="O7:O15" si="8">N7-N$6</f>
        <v>-9.4327230721441335E-2</v>
      </c>
      <c r="P7" s="17">
        <f t="shared" ref="P7:P15" si="9">N7/N$6*100</f>
        <v>74.694755208333333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0.543614456006834</v>
      </c>
      <c r="C8" s="16">
        <f t="shared" si="0"/>
        <v>-0.12812585617768102</v>
      </c>
      <c r="D8" s="17">
        <f t="shared" si="1"/>
        <v>80.926281502890191</v>
      </c>
      <c r="E8" s="11">
        <f>E22*$B$36/100/$B$33</f>
        <v>0.58553977246253008</v>
      </c>
      <c r="F8" s="16">
        <f t="shared" si="2"/>
        <v>-0.12502945950143662</v>
      </c>
      <c r="G8" s="17">
        <f t="shared" si="3"/>
        <v>82.404324043715846</v>
      </c>
      <c r="H8" s="11">
        <f>H22*$B$36/100/$B$33</f>
        <v>0.6661752737438843</v>
      </c>
      <c r="I8" s="16">
        <f t="shared" si="4"/>
        <v>-9.4871553933369657E-2</v>
      </c>
      <c r="J8" s="17">
        <f t="shared" si="5"/>
        <v>87.534071428571409</v>
      </c>
      <c r="K8" s="11">
        <f>K22*$B$36/100/$B$33</f>
        <v>0.60251566746913099</v>
      </c>
      <c r="L8" s="16">
        <f t="shared" si="6"/>
        <v>-0.10805356449483572</v>
      </c>
      <c r="M8" s="17">
        <f t="shared" si="7"/>
        <v>84.793379781420768</v>
      </c>
      <c r="N8" s="11">
        <f>N22*$B$36/100/$B$33</f>
        <v>0.29965026791954646</v>
      </c>
      <c r="O8" s="16">
        <f t="shared" si="8"/>
        <v>-7.3107361963190176E-2</v>
      </c>
      <c r="P8" s="17">
        <f t="shared" si="9"/>
        <v>80.387427083333336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0.55184519297973122</v>
      </c>
      <c r="C9" s="16">
        <f t="shared" si="0"/>
        <v>-0.1198951192047838</v>
      </c>
      <c r="D9" s="17">
        <f t="shared" si="1"/>
        <v>82.151567052023111</v>
      </c>
      <c r="E9" s="11">
        <f>E23*$B$36/100/$B$33</f>
        <v>0.5923558515182108</v>
      </c>
      <c r="F9" s="16">
        <f t="shared" si="2"/>
        <v>-0.11821338044575591</v>
      </c>
      <c r="G9" s="17">
        <f t="shared" si="3"/>
        <v>83.363566120218593</v>
      </c>
      <c r="H9" s="11">
        <f>H23*$B$36/100/$B$33</f>
        <v>0.65588685252776269</v>
      </c>
      <c r="I9" s="16">
        <f t="shared" si="4"/>
        <v>-0.10515997514949127</v>
      </c>
      <c r="J9" s="17">
        <f t="shared" si="5"/>
        <v>86.182193877551029</v>
      </c>
      <c r="K9" s="11">
        <f>K23*$B$36/100/$B$33</f>
        <v>0.59827169371748079</v>
      </c>
      <c r="L9" s="16">
        <f t="shared" si="6"/>
        <v>-0.11229753824648592</v>
      </c>
      <c r="M9" s="17">
        <f t="shared" si="7"/>
        <v>84.196115846994545</v>
      </c>
      <c r="N9" s="11">
        <f>N23*$B$36/100/$B$33</f>
        <v>0.30543750485361493</v>
      </c>
      <c r="O9" s="16">
        <f t="shared" si="8"/>
        <v>-6.7320125029121713E-2</v>
      </c>
      <c r="P9" s="17">
        <f t="shared" si="9"/>
        <v>81.939973958333326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0.54014211384639288</v>
      </c>
      <c r="C10" s="16">
        <f t="shared" si="0"/>
        <v>-0.13159819833812214</v>
      </c>
      <c r="D10" s="17">
        <f t="shared" si="1"/>
        <v>80.409364161849723</v>
      </c>
      <c r="E10" s="11">
        <f>E24*$B$36/100/$B$33</f>
        <v>0.5788522986720509</v>
      </c>
      <c r="F10" s="16">
        <f t="shared" si="2"/>
        <v>-0.13171693329191581</v>
      </c>
      <c r="G10" s="17">
        <f t="shared" si="3"/>
        <v>81.463180874316947</v>
      </c>
      <c r="H10" s="11">
        <f>H24*$B$36/100/$B$33</f>
        <v>0.67504903704278951</v>
      </c>
      <c r="I10" s="16">
        <f t="shared" si="4"/>
        <v>-8.5997790634464444E-2</v>
      </c>
      <c r="J10" s="17">
        <f t="shared" si="5"/>
        <v>88.700065816326543</v>
      </c>
      <c r="K10" s="11">
        <f>K24*$B$36/100/$B$33</f>
        <v>0.61614782558049219</v>
      </c>
      <c r="L10" s="16">
        <f t="shared" si="6"/>
        <v>-9.4421406383474515E-2</v>
      </c>
      <c r="M10" s="17">
        <f t="shared" si="7"/>
        <v>86.711863934426219</v>
      </c>
      <c r="N10" s="11">
        <f>N24*$B$36/100/$B$33</f>
        <v>0.27971645181331051</v>
      </c>
      <c r="O10" s="16">
        <f t="shared" si="8"/>
        <v>-9.3041178069426134E-2</v>
      </c>
      <c r="P10" s="17">
        <f t="shared" si="9"/>
        <v>75.039765624999987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0.54528632445445369</v>
      </c>
      <c r="C11" s="96">
        <f t="shared" si="0"/>
        <v>-0.12645398773006133</v>
      </c>
      <c r="D11" s="97">
        <f t="shared" si="1"/>
        <v>81.175167630057814</v>
      </c>
      <c r="E11" s="95">
        <f>AVERAGE(E7:E10)</f>
        <v>0.58907641725557192</v>
      </c>
      <c r="F11" s="96">
        <f t="shared" si="2"/>
        <v>-0.12149281470839479</v>
      </c>
      <c r="G11" s="97">
        <f t="shared" si="3"/>
        <v>82.902043989071046</v>
      </c>
      <c r="H11" s="95">
        <f>AVERAGE(H7:H10)</f>
        <v>0.6648249184592685</v>
      </c>
      <c r="I11" s="96">
        <f t="shared" si="4"/>
        <v>-9.6221909217985457E-2</v>
      </c>
      <c r="J11" s="97">
        <f t="shared" si="5"/>
        <v>87.356637500000005</v>
      </c>
      <c r="K11" s="95">
        <f>AVERAGE(K7:K10)</f>
        <v>0.6055378912013667</v>
      </c>
      <c r="L11" s="96">
        <f t="shared" si="6"/>
        <v>-0.10503134076260001</v>
      </c>
      <c r="M11" s="97">
        <f t="shared" si="7"/>
        <v>85.218704098360661</v>
      </c>
      <c r="N11" s="95">
        <f>AVERAGE(N7:N10)</f>
        <v>0.29080865593694183</v>
      </c>
      <c r="O11" s="96">
        <f t="shared" si="8"/>
        <v>-8.1948973945794812E-2</v>
      </c>
      <c r="P11" s="97">
        <f t="shared" si="9"/>
        <v>78.015480468749999</v>
      </c>
      <c r="Q11" s="18"/>
    </row>
    <row r="12" spans="1:19" s="5" customFormat="1" ht="15.75" x14ac:dyDescent="0.25">
      <c r="A12" s="19" t="s">
        <v>4</v>
      </c>
      <c r="B12" s="11">
        <f>B25*$B$32/100/$B$33</f>
        <v>0.89031800885299361</v>
      </c>
      <c r="C12" s="16">
        <f t="shared" si="0"/>
        <v>0.21857769666847859</v>
      </c>
      <c r="D12" s="17">
        <f t="shared" si="1"/>
        <v>132.53901734104045</v>
      </c>
      <c r="E12" s="11">
        <f>E25*$B$32/100/$B$33</f>
        <v>0.91524691310087747</v>
      </c>
      <c r="F12" s="16">
        <f t="shared" si="2"/>
        <v>0.20467768113691076</v>
      </c>
      <c r="G12" s="17">
        <f t="shared" si="3"/>
        <v>128.8047486338798</v>
      </c>
      <c r="H12" s="11">
        <f>H25*$B$32/100/$B$33</f>
        <v>1.0644642113846392</v>
      </c>
      <c r="I12" s="16">
        <f t="shared" si="4"/>
        <v>0.30341738370738525</v>
      </c>
      <c r="J12" s="17">
        <f t="shared" si="5"/>
        <v>139.868425</v>
      </c>
      <c r="K12" s="11">
        <f>K25*$B$32/100/$B$33</f>
        <v>0.8564859245165799</v>
      </c>
      <c r="L12" s="16">
        <f t="shared" si="6"/>
        <v>0.14591669255261319</v>
      </c>
      <c r="M12" s="17">
        <f t="shared" si="7"/>
        <v>120.53518306010929</v>
      </c>
      <c r="N12" s="11">
        <f>N25*$B$32/100/$B$33</f>
        <v>0.38426125262095201</v>
      </c>
      <c r="O12" s="16">
        <f t="shared" si="8"/>
        <v>1.1503622738215369E-2</v>
      </c>
      <c r="P12" s="17">
        <f t="shared" si="9"/>
        <v>103.08608645833333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1.2271994253319873</v>
      </c>
      <c r="F13" s="16">
        <f t="shared" si="2"/>
        <v>0.51663019336802063</v>
      </c>
      <c r="G13" s="17">
        <f t="shared" si="3"/>
        <v>172.70652459016395</v>
      </c>
      <c r="H13" s="11">
        <f>H26*$B$34/$B$33</f>
        <v>1.2988044187310708</v>
      </c>
      <c r="I13" s="16">
        <f t="shared" si="4"/>
        <v>0.53775759105381682</v>
      </c>
      <c r="J13" s="17">
        <f t="shared" si="5"/>
        <v>170.66024999999999</v>
      </c>
      <c r="K13" s="11">
        <f>K26*$B$34/$B$33</f>
        <v>1.0839894385338198</v>
      </c>
      <c r="L13" s="16">
        <f t="shared" si="6"/>
        <v>0.37342020656985309</v>
      </c>
      <c r="M13" s="17">
        <f t="shared" si="7"/>
        <v>152.55226229508193</v>
      </c>
      <c r="N13" s="11">
        <f>N26*$B$34/$B$33</f>
        <v>0.55631571794672663</v>
      </c>
      <c r="O13" s="16">
        <f t="shared" si="8"/>
        <v>0.18355808806398999</v>
      </c>
      <c r="P13" s="17">
        <f t="shared" si="9"/>
        <v>149.24328125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1.151187970800652</v>
      </c>
      <c r="F14" s="16">
        <f t="shared" si="2"/>
        <v>0.44061873883668534</v>
      </c>
      <c r="G14" s="17">
        <f t="shared" si="3"/>
        <v>162.00926229508195</v>
      </c>
      <c r="H14" s="11">
        <f>H27*$B$34/$B$33</f>
        <v>1.2382155781626154</v>
      </c>
      <c r="I14" s="16">
        <f t="shared" si="4"/>
        <v>0.47716875048536145</v>
      </c>
      <c r="J14" s="17">
        <f t="shared" si="5"/>
        <v>162.69899999999998</v>
      </c>
      <c r="K14" s="11">
        <f>K27*$B$34/$B$33</f>
        <v>1.0388232119282441</v>
      </c>
      <c r="L14" s="16">
        <f t="shared" si="6"/>
        <v>0.32825397996427741</v>
      </c>
      <c r="M14" s="17">
        <f t="shared" si="7"/>
        <v>146.19591803278689</v>
      </c>
      <c r="N14" s="11">
        <f>N27*$B$34/$B$33</f>
        <v>0.51004787605808799</v>
      </c>
      <c r="O14" s="16">
        <f t="shared" si="8"/>
        <v>0.13729024617535135</v>
      </c>
      <c r="P14" s="17">
        <f t="shared" si="9"/>
        <v>136.83096874999998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1.0111995029898269</v>
      </c>
      <c r="F15" s="28">
        <f t="shared" si="2"/>
        <v>0.30063027102586015</v>
      </c>
      <c r="G15" s="29">
        <f t="shared" si="3"/>
        <v>142.30837158469947</v>
      </c>
      <c r="H15" s="27">
        <f>H28*$B$35/10/$B$33</f>
        <v>1.0743994719266909</v>
      </c>
      <c r="I15" s="28">
        <f t="shared" si="4"/>
        <v>0.31335264424943698</v>
      </c>
      <c r="J15" s="29">
        <f t="shared" si="5"/>
        <v>141.17389795918368</v>
      </c>
      <c r="K15" s="27">
        <f>K28*$B$35/10/$B$33</f>
        <v>1.0427994874582589</v>
      </c>
      <c r="L15" s="28">
        <f t="shared" si="6"/>
        <v>0.33223025549429219</v>
      </c>
      <c r="M15" s="29">
        <f t="shared" si="7"/>
        <v>146.75550819672131</v>
      </c>
      <c r="N15" s="27">
        <f>N28*$B$35/10/$B$33</f>
        <v>0.45698439077424857</v>
      </c>
      <c r="O15" s="28">
        <f t="shared" si="8"/>
        <v>8.4226760891511931E-2</v>
      </c>
      <c r="P15" s="29">
        <f t="shared" si="9"/>
        <v>122.59558333333331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2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7" t="s">
        <v>64</v>
      </c>
      <c r="X19" s="127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47.06</v>
      </c>
      <c r="L21" s="49" t="s">
        <v>26</v>
      </c>
      <c r="M21" s="50" t="s">
        <v>26</v>
      </c>
      <c r="N21" s="48">
        <v>21.65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42.27</v>
      </c>
      <c r="C22" s="49" t="s">
        <v>26</v>
      </c>
      <c r="D22" s="50" t="s">
        <v>26</v>
      </c>
      <c r="E22" s="48">
        <v>45.53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46.85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46.52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</v>
      </c>
      <c r="C25" s="49" t="s">
        <v>26</v>
      </c>
      <c r="D25" s="50" t="s">
        <v>26</v>
      </c>
      <c r="E25" s="48">
        <v>25.7</v>
      </c>
      <c r="F25" s="49" t="s">
        <v>26</v>
      </c>
      <c r="G25" s="50" t="s">
        <v>26</v>
      </c>
      <c r="H25" s="48">
        <v>29.89</v>
      </c>
      <c r="I25" s="49" t="s">
        <v>26</v>
      </c>
      <c r="J25" s="50" t="s">
        <v>26</v>
      </c>
      <c r="K25" s="48">
        <v>24.05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1.1140000000000001</v>
      </c>
      <c r="F26" s="49" t="s">
        <v>26</v>
      </c>
      <c r="G26" s="50" t="s">
        <v>26</v>
      </c>
      <c r="H26" s="54">
        <v>1.179</v>
      </c>
      <c r="I26" s="49" t="s">
        <v>26</v>
      </c>
      <c r="J26" s="50" t="s">
        <v>26</v>
      </c>
      <c r="K26" s="54">
        <v>0.98399999999999999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1.0449999999999999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0.94299999999999995</v>
      </c>
      <c r="L27" s="49" t="s">
        <v>26</v>
      </c>
      <c r="M27" s="50" t="s">
        <v>26</v>
      </c>
      <c r="N27" s="54">
        <v>0.46300000000000002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4.16</v>
      </c>
      <c r="F28" s="58" t="s">
        <v>26</v>
      </c>
      <c r="G28" s="59" t="s">
        <v>26</v>
      </c>
      <c r="H28" s="94">
        <v>4.42</v>
      </c>
      <c r="I28" s="58" t="s">
        <v>26</v>
      </c>
      <c r="J28" s="59" t="s">
        <v>26</v>
      </c>
      <c r="K28" s="94">
        <v>4.29</v>
      </c>
      <c r="L28" s="58" t="s">
        <v>26</v>
      </c>
      <c r="M28" s="59" t="s">
        <v>26</v>
      </c>
      <c r="N28" s="94">
        <v>1.88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9.1716999999999995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2.5754000000000001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2.8371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6.2602000000000002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3.3121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43927</v>
      </c>
      <c r="E2" s="360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0.67257600497628489</v>
      </c>
      <c r="C6" s="12" t="s">
        <v>26</v>
      </c>
      <c r="D6" s="13" t="s">
        <v>26</v>
      </c>
      <c r="E6" s="11">
        <f>E20/$B$33</f>
        <v>0.71145323069745747</v>
      </c>
      <c r="F6" s="12" t="s">
        <v>26</v>
      </c>
      <c r="G6" s="13" t="s">
        <v>26</v>
      </c>
      <c r="H6" s="11">
        <f>H20/$B$33</f>
        <v>0.76199362413498173</v>
      </c>
      <c r="I6" s="12" t="s">
        <v>26</v>
      </c>
      <c r="J6" s="13" t="s">
        <v>26</v>
      </c>
      <c r="K6" s="11">
        <f>K20/$B$33</f>
        <v>0.71145323069745747</v>
      </c>
      <c r="L6" s="12" t="s">
        <v>26</v>
      </c>
      <c r="M6" s="13" t="s">
        <v>26</v>
      </c>
      <c r="N6" s="11">
        <f>N20/$B$33</f>
        <v>0.37322136692325636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0.55389087940284587</v>
      </c>
      <c r="C7" s="16">
        <f t="shared" ref="C7:C12" si="0">B7-B$6</f>
        <v>-0.11868512557343902</v>
      </c>
      <c r="D7" s="17">
        <f t="shared" ref="D7:D12" si="1">B7/B$6*100</f>
        <v>82.353648554913306</v>
      </c>
      <c r="E7" s="11">
        <f>E21*$B$36/100/$B$33</f>
        <v>0.60847041443122629</v>
      </c>
      <c r="F7" s="16">
        <f t="shared" ref="F7:F15" si="2">E7-E$6</f>
        <v>-0.10298281626623118</v>
      </c>
      <c r="G7" s="17">
        <f t="shared" ref="G7:G15" si="3">E7/E$6*100</f>
        <v>85.525005464480884</v>
      </c>
      <c r="H7" s="11">
        <f>H21*$B$36/100/$B$33</f>
        <v>0.67232063603141279</v>
      </c>
      <c r="I7" s="16">
        <f t="shared" ref="I7:I15" si="4">H7-H$6</f>
        <v>-8.967298810356894E-2</v>
      </c>
      <c r="J7" s="17">
        <f t="shared" ref="J7:J15" si="5">H7/H$6*100</f>
        <v>88.23179285714285</v>
      </c>
      <c r="K7" s="11">
        <f>K21*$B$36/100/$B$33</f>
        <v>0.61526021304719691</v>
      </c>
      <c r="L7" s="16">
        <f t="shared" ref="L7:L15" si="6">K7-K$6</f>
        <v>-9.6193017650260559E-2</v>
      </c>
      <c r="M7" s="17">
        <f t="shared" ref="M7:M15" si="7">K7/K$6*100</f>
        <v>86.479361748633863</v>
      </c>
      <c r="N7" s="11">
        <f>N21*$B$36/100/$B$33</f>
        <v>0.28295180001555092</v>
      </c>
      <c r="O7" s="16">
        <f t="shared" ref="O7:O15" si="8">N7-N$6</f>
        <v>-9.0269566907705434E-2</v>
      </c>
      <c r="P7" s="17">
        <f t="shared" ref="P7:P15" si="9">N7/N$6*100</f>
        <v>75.813397916666673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0.55206285669854605</v>
      </c>
      <c r="C8" s="16">
        <f t="shared" si="0"/>
        <v>-0.12051314827773885</v>
      </c>
      <c r="D8" s="17">
        <f t="shared" si="1"/>
        <v>82.081854335260118</v>
      </c>
      <c r="E8" s="11">
        <f>E22*$B$36/100/$B$33</f>
        <v>0.59489081719928472</v>
      </c>
      <c r="F8" s="16">
        <f t="shared" si="2"/>
        <v>-0.11656241349817276</v>
      </c>
      <c r="G8" s="17">
        <f t="shared" si="3"/>
        <v>83.616292896174869</v>
      </c>
      <c r="H8" s="11">
        <f>H22*$B$36/100/$B$33</f>
        <v>0.67636840059093384</v>
      </c>
      <c r="I8" s="16">
        <f t="shared" si="4"/>
        <v>-8.562522354404789E-2</v>
      </c>
      <c r="J8" s="17">
        <f t="shared" si="5"/>
        <v>88.763000000000005</v>
      </c>
      <c r="K8" s="11">
        <f>K22*$B$36/100/$B$33</f>
        <v>0.60468379597231936</v>
      </c>
      <c r="L8" s="16">
        <f t="shared" si="6"/>
        <v>-0.10676943472513811</v>
      </c>
      <c r="M8" s="17">
        <f t="shared" si="7"/>
        <v>84.992768306010916</v>
      </c>
      <c r="N8" s="11">
        <f>N22*$B$36/100/$B$33</f>
        <v>0.30554093771868435</v>
      </c>
      <c r="O8" s="16">
        <f t="shared" si="8"/>
        <v>-6.7680429204572012E-2</v>
      </c>
      <c r="P8" s="17">
        <f t="shared" si="9"/>
        <v>81.865874999999988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0.5598972397169738</v>
      </c>
      <c r="C9" s="16">
        <f t="shared" si="0"/>
        <v>-0.11267876525931109</v>
      </c>
      <c r="D9" s="17">
        <f t="shared" si="1"/>
        <v>83.246686705202308</v>
      </c>
      <c r="E9" s="11">
        <f>E23*$B$36/100/$B$33</f>
        <v>0.60141946971464122</v>
      </c>
      <c r="F9" s="16">
        <f t="shared" si="2"/>
        <v>-0.11003376098281625</v>
      </c>
      <c r="G9" s="17">
        <f t="shared" si="3"/>
        <v>84.53394316939891</v>
      </c>
      <c r="H9" s="11">
        <f>H23*$B$36/100/$B$33</f>
        <v>0.66592255656636345</v>
      </c>
      <c r="I9" s="16">
        <f t="shared" si="4"/>
        <v>-9.6071067568618274E-2</v>
      </c>
      <c r="J9" s="17">
        <f t="shared" si="5"/>
        <v>87.392142857142858</v>
      </c>
      <c r="K9" s="11">
        <f>K23*$B$36/100/$B$33</f>
        <v>0.60285577326801953</v>
      </c>
      <c r="L9" s="16">
        <f t="shared" si="6"/>
        <v>-0.10859745742943794</v>
      </c>
      <c r="M9" s="17">
        <f t="shared" si="7"/>
        <v>84.735826229508177</v>
      </c>
      <c r="N9" s="11">
        <f>N23*$B$36/100/$B$33</f>
        <v>0.31011099447943391</v>
      </c>
      <c r="O9" s="16">
        <f t="shared" si="8"/>
        <v>-6.3110372443822449E-2</v>
      </c>
      <c r="P9" s="17">
        <f t="shared" si="9"/>
        <v>83.090364583333326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0.54840681128994639</v>
      </c>
      <c r="C10" s="16">
        <f t="shared" si="0"/>
        <v>-0.1241691936863385</v>
      </c>
      <c r="D10" s="17">
        <f t="shared" si="1"/>
        <v>81.538265895953771</v>
      </c>
      <c r="E10" s="11">
        <f>E24*$B$36/100/$B$33</f>
        <v>0.58770929943239247</v>
      </c>
      <c r="F10" s="16">
        <f t="shared" si="2"/>
        <v>-0.123743931265065</v>
      </c>
      <c r="G10" s="17">
        <f t="shared" si="3"/>
        <v>82.606877595628404</v>
      </c>
      <c r="H10" s="11">
        <f>H24*$B$36/100/$B$33</f>
        <v>0.6853779410621258</v>
      </c>
      <c r="I10" s="16">
        <f t="shared" si="4"/>
        <v>-7.6615683072855933E-2</v>
      </c>
      <c r="J10" s="17">
        <f t="shared" si="5"/>
        <v>89.945364285714277</v>
      </c>
      <c r="K10" s="11">
        <f>K24*$B$36/100/$B$33</f>
        <v>0.62557548402146013</v>
      </c>
      <c r="L10" s="16">
        <f t="shared" si="6"/>
        <v>-8.5877746675997346E-2</v>
      </c>
      <c r="M10" s="17">
        <f t="shared" si="7"/>
        <v>87.929249180327844</v>
      </c>
      <c r="N10" s="11">
        <f>N24*$B$36/100/$B$33</f>
        <v>0.2839963844180079</v>
      </c>
      <c r="O10" s="16">
        <f t="shared" si="8"/>
        <v>-8.9224982505248462E-2</v>
      </c>
      <c r="P10" s="17">
        <f t="shared" si="9"/>
        <v>76.09328124999999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0.55356444677707795</v>
      </c>
      <c r="C11" s="96">
        <f t="shared" si="0"/>
        <v>-0.11901155819920695</v>
      </c>
      <c r="D11" s="97">
        <f t="shared" si="1"/>
        <v>82.305113872832365</v>
      </c>
      <c r="E11" s="95">
        <f>AVERAGE(E7:E10)</f>
        <v>0.59812250019438618</v>
      </c>
      <c r="F11" s="96">
        <f t="shared" si="2"/>
        <v>-0.1133307305030713</v>
      </c>
      <c r="G11" s="97">
        <f t="shared" si="3"/>
        <v>84.07052978142076</v>
      </c>
      <c r="H11" s="95">
        <f>AVERAGE(H7:H10)</f>
        <v>0.674997383562709</v>
      </c>
      <c r="I11" s="96">
        <f t="shared" si="4"/>
        <v>-8.6996240572272732E-2</v>
      </c>
      <c r="J11" s="97">
        <f t="shared" si="5"/>
        <v>88.583074999999994</v>
      </c>
      <c r="K11" s="95">
        <f>AVERAGE(K7:K10)</f>
        <v>0.61209381657724893</v>
      </c>
      <c r="L11" s="96">
        <f t="shared" si="6"/>
        <v>-9.9359414120208545E-2</v>
      </c>
      <c r="M11" s="97">
        <f t="shared" si="7"/>
        <v>86.034301366120189</v>
      </c>
      <c r="N11" s="95">
        <f>AVERAGE(N7:N10)</f>
        <v>0.29565002915791927</v>
      </c>
      <c r="O11" s="96">
        <f t="shared" si="8"/>
        <v>-7.7571337765337089E-2</v>
      </c>
      <c r="P11" s="97">
        <f t="shared" si="9"/>
        <v>79.215729687499987</v>
      </c>
      <c r="Q11" s="18"/>
    </row>
    <row r="12" spans="1:19" s="5" customFormat="1" ht="15.75" x14ac:dyDescent="0.25">
      <c r="A12" s="19" t="s">
        <v>4</v>
      </c>
      <c r="B12" s="11">
        <f>B25*$B$32/100/$B$33</f>
        <v>0.88278409532695745</v>
      </c>
      <c r="C12" s="16">
        <f t="shared" si="0"/>
        <v>0.21020809035067256</v>
      </c>
      <c r="D12" s="17">
        <f t="shared" si="1"/>
        <v>131.25417630057802</v>
      </c>
      <c r="E12" s="11">
        <f>E25*$B$32/100/$B$33</f>
        <v>0.92646825674519873</v>
      </c>
      <c r="F12" s="16">
        <f t="shared" si="2"/>
        <v>0.21501502604774125</v>
      </c>
      <c r="G12" s="17">
        <f t="shared" si="3"/>
        <v>130.22194808743171</v>
      </c>
      <c r="H12" s="11">
        <f>H25*$B$32/100/$B$33</f>
        <v>1.0753584402457042</v>
      </c>
      <c r="I12" s="16">
        <f t="shared" si="4"/>
        <v>0.31336481611072242</v>
      </c>
      <c r="J12" s="17">
        <f t="shared" si="5"/>
        <v>141.12433571428573</v>
      </c>
      <c r="K12" s="11">
        <f>K25*$B$32/100/$B$33</f>
        <v>0.85548149444055654</v>
      </c>
      <c r="L12" s="16">
        <f t="shared" si="6"/>
        <v>0.14402826374309907</v>
      </c>
      <c r="M12" s="17">
        <f t="shared" si="7"/>
        <v>120.24423497267756</v>
      </c>
      <c r="N12" s="11">
        <f>N25*$B$32/100/$B$33</f>
        <v>0.39097324469325873</v>
      </c>
      <c r="O12" s="16">
        <f t="shared" si="8"/>
        <v>1.7751877770002367E-2</v>
      </c>
      <c r="P12" s="17">
        <f t="shared" si="9"/>
        <v>104.75639375000002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1.0525728170437758</v>
      </c>
      <c r="F13" s="16">
        <f t="shared" si="2"/>
        <v>0.34111958634631834</v>
      </c>
      <c r="G13" s="17">
        <f t="shared" si="3"/>
        <v>147.9468743169399</v>
      </c>
      <c r="H13" s="11">
        <f>H26*$B$34/$B$33</f>
        <v>1.1228163828629187</v>
      </c>
      <c r="I13" s="16">
        <f t="shared" si="4"/>
        <v>0.36082275872793701</v>
      </c>
      <c r="J13" s="17">
        <f t="shared" si="5"/>
        <v>147.35246428571426</v>
      </c>
      <c r="K13" s="11">
        <f>K26*$B$34/$B$33</f>
        <v>0.94450579270663249</v>
      </c>
      <c r="L13" s="16">
        <f t="shared" si="6"/>
        <v>0.23305256200917501</v>
      </c>
      <c r="M13" s="17">
        <f t="shared" si="7"/>
        <v>132.75725683060108</v>
      </c>
      <c r="N13" s="11">
        <f>N26*$B$34/$B$33</f>
        <v>0.52952841925200211</v>
      </c>
      <c r="O13" s="16">
        <f t="shared" si="8"/>
        <v>0.15630705232874575</v>
      </c>
      <c r="P13" s="17">
        <f t="shared" si="9"/>
        <v>141.88052083333332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1.0320400824197185</v>
      </c>
      <c r="F14" s="16">
        <f t="shared" si="2"/>
        <v>0.32058685172226098</v>
      </c>
      <c r="G14" s="17">
        <f t="shared" si="3"/>
        <v>145.0608469945355</v>
      </c>
      <c r="H14" s="11">
        <f>H27*$B$34/$B$33</f>
        <v>1.1174130316460618</v>
      </c>
      <c r="I14" s="16">
        <f t="shared" si="4"/>
        <v>0.35541940751108003</v>
      </c>
      <c r="J14" s="17">
        <f t="shared" si="5"/>
        <v>146.64335714285716</v>
      </c>
      <c r="K14" s="11">
        <f>K27*$B$34/$B$33</f>
        <v>0.99313595365834706</v>
      </c>
      <c r="L14" s="16">
        <f t="shared" si="6"/>
        <v>0.28168272296088959</v>
      </c>
      <c r="M14" s="17">
        <f t="shared" si="7"/>
        <v>139.59258469945357</v>
      </c>
      <c r="N14" s="11">
        <f>N27*$B$34/$B$33</f>
        <v>0.44199412953891609</v>
      </c>
      <c r="O14" s="16">
        <f t="shared" si="8"/>
        <v>6.8772762615659733E-2</v>
      </c>
      <c r="P14" s="17">
        <f t="shared" si="9"/>
        <v>118.42680208333334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0.94542586113054972</v>
      </c>
      <c r="F15" s="28">
        <f t="shared" si="2"/>
        <v>0.23397263043309224</v>
      </c>
      <c r="G15" s="29">
        <f t="shared" si="3"/>
        <v>132.88657923497266</v>
      </c>
      <c r="H15" s="27">
        <f>H28*$B$35/10/$B$33</f>
        <v>1.009082963999689</v>
      </c>
      <c r="I15" s="28">
        <f t="shared" si="4"/>
        <v>0.24708933986470727</v>
      </c>
      <c r="J15" s="29">
        <f t="shared" si="5"/>
        <v>132.426693877551</v>
      </c>
      <c r="K15" s="27">
        <f>K28*$B$35/10/$B$33</f>
        <v>0.98079091828007159</v>
      </c>
      <c r="L15" s="28">
        <f t="shared" si="6"/>
        <v>0.26933768758261412</v>
      </c>
      <c r="M15" s="29">
        <f t="shared" si="7"/>
        <v>137.85739890710383</v>
      </c>
      <c r="N15" s="27">
        <f>N28*$B$35/10/$B$33</f>
        <v>0.42909602674753133</v>
      </c>
      <c r="O15" s="28">
        <f t="shared" si="8"/>
        <v>5.5874659824274975E-2</v>
      </c>
      <c r="P15" s="29">
        <f t="shared" si="9"/>
        <v>114.97091666666668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3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1" t="s">
        <v>64</v>
      </c>
      <c r="X19" s="131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47.12</v>
      </c>
      <c r="L21" s="49" t="s">
        <v>26</v>
      </c>
      <c r="M21" s="50" t="s">
        <v>26</v>
      </c>
      <c r="N21" s="48">
        <v>21.67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45.56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46.31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42.88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46.17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24.25</v>
      </c>
      <c r="C25" s="49" t="s">
        <v>26</v>
      </c>
      <c r="D25" s="50" t="s">
        <v>26</v>
      </c>
      <c r="E25" s="48">
        <v>25.45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23.5</v>
      </c>
      <c r="L25" s="49" t="s">
        <v>26</v>
      </c>
      <c r="M25" s="50" t="s">
        <v>26</v>
      </c>
      <c r="N25" s="48">
        <v>10.74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0.97399999999999998</v>
      </c>
      <c r="F26" s="49" t="s">
        <v>26</v>
      </c>
      <c r="G26" s="50" t="s">
        <v>26</v>
      </c>
      <c r="H26" s="54">
        <v>1.0389999999999999</v>
      </c>
      <c r="I26" s="49" t="s">
        <v>26</v>
      </c>
      <c r="J26" s="50" t="s">
        <v>26</v>
      </c>
      <c r="K26" s="54">
        <v>0.874</v>
      </c>
      <c r="L26" s="49" t="s">
        <v>26</v>
      </c>
      <c r="M26" s="50" t="s">
        <v>26</v>
      </c>
      <c r="N26" s="54">
        <v>0.49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0.95499999999999996</v>
      </c>
      <c r="F27" s="49" t="s">
        <v>26</v>
      </c>
      <c r="G27" s="50" t="s">
        <v>26</v>
      </c>
      <c r="H27" s="54">
        <v>1.034</v>
      </c>
      <c r="I27" s="49" t="s">
        <v>26</v>
      </c>
      <c r="J27" s="50" t="s">
        <v>26</v>
      </c>
      <c r="K27" s="54">
        <v>0.91900000000000004</v>
      </c>
      <c r="L27" s="49" t="s">
        <v>26</v>
      </c>
      <c r="M27" s="50" t="s">
        <v>26</v>
      </c>
      <c r="N27" s="54">
        <v>0.40899999999999997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4.01</v>
      </c>
      <c r="F28" s="58" t="s">
        <v>26</v>
      </c>
      <c r="G28" s="59" t="s">
        <v>26</v>
      </c>
      <c r="H28" s="94">
        <v>4.28</v>
      </c>
      <c r="I28" s="58" t="s">
        <v>26</v>
      </c>
      <c r="J28" s="59" t="s">
        <v>26</v>
      </c>
      <c r="K28" s="94">
        <v>4.16</v>
      </c>
      <c r="L28" s="58" t="s">
        <v>26</v>
      </c>
      <c r="M28" s="59" t="s">
        <v>26</v>
      </c>
      <c r="N28" s="94">
        <v>1.82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9.3636999999999997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2.5722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2.7797000000000001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6.0644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3.3586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58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43934</v>
      </c>
      <c r="E2" s="360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0.69489334195216546</v>
      </c>
      <c r="C6" s="12" t="s">
        <v>26</v>
      </c>
      <c r="D6" s="13" t="s">
        <v>26</v>
      </c>
      <c r="E6" s="11">
        <f>E20/$B$33</f>
        <v>0.73529411764705888</v>
      </c>
      <c r="F6" s="12" t="s">
        <v>26</v>
      </c>
      <c r="G6" s="13" t="s">
        <v>26</v>
      </c>
      <c r="H6" s="11">
        <f>H20/$B$33</f>
        <v>0.78781512605042014</v>
      </c>
      <c r="I6" s="12" t="s">
        <v>26</v>
      </c>
      <c r="J6" s="13" t="s">
        <v>26</v>
      </c>
      <c r="K6" s="11">
        <f>K20/$B$33</f>
        <v>0.73529411764705888</v>
      </c>
      <c r="L6" s="12" t="s">
        <v>26</v>
      </c>
      <c r="M6" s="13" t="s">
        <v>26</v>
      </c>
      <c r="N6" s="11">
        <f>N20/$B$33</f>
        <v>0.38784744667097604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0.57439069570135737</v>
      </c>
      <c r="C7" s="16">
        <f t="shared" ref="C7:C12" si="0">B7-B$6</f>
        <v>-0.12050264625080809</v>
      </c>
      <c r="D7" s="17">
        <f t="shared" ref="D7:D12" si="1">B7/B$6*100</f>
        <v>82.65882848837208</v>
      </c>
      <c r="E7" s="11">
        <f>E21*$B$36/100/$B$33</f>
        <v>0.63149069166127991</v>
      </c>
      <c r="F7" s="16">
        <f t="shared" ref="F7:F15" si="2">E7-E$6</f>
        <v>-0.10380342598577896</v>
      </c>
      <c r="G7" s="17">
        <f t="shared" ref="G7:G15" si="3">E7/E$6*100</f>
        <v>85.882734065934059</v>
      </c>
      <c r="H7" s="11">
        <f>H21*$B$36/100/$B$33</f>
        <v>0.69835600759534577</v>
      </c>
      <c r="I7" s="16">
        <f t="shared" ref="I7:I15" si="4">H7-H$6</f>
        <v>-8.9459118455074371E-2</v>
      </c>
      <c r="J7" s="17">
        <f t="shared" ref="J7:J15" si="5">H7/H$6*100</f>
        <v>88.644655897435896</v>
      </c>
      <c r="K7" s="11">
        <f>K21*$B$36/100/$B$33</f>
        <v>0.63650898109243692</v>
      </c>
      <c r="L7" s="16">
        <f t="shared" ref="L7:L15" si="6">K7-K$6</f>
        <v>-9.8785136554621955E-2</v>
      </c>
      <c r="M7" s="17">
        <f t="shared" ref="M7:M15" si="7">K7/K$6*100</f>
        <v>86.565221428571419</v>
      </c>
      <c r="N7" s="11">
        <f>N21*$B$36/100/$B$33</f>
        <v>0.28455057369101483</v>
      </c>
      <c r="O7" s="16">
        <f t="shared" ref="O7:O15" si="8">N7-N$6</f>
        <v>-0.10329687297996121</v>
      </c>
      <c r="P7" s="17">
        <f t="shared" ref="P7:P15" si="9">N7/N$6*100</f>
        <v>73.366622916666671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0.56611729961215262</v>
      </c>
      <c r="C8" s="16">
        <f t="shared" si="0"/>
        <v>-0.12877604234001283</v>
      </c>
      <c r="D8" s="17">
        <f t="shared" si="1"/>
        <v>81.468229069767446</v>
      </c>
      <c r="E8" s="11">
        <f>E22*$B$36/100/$B$33</f>
        <v>0.60897620394311569</v>
      </c>
      <c r="F8" s="16">
        <f t="shared" si="2"/>
        <v>-0.12631791370394319</v>
      </c>
      <c r="G8" s="17">
        <f t="shared" si="3"/>
        <v>82.820763736263729</v>
      </c>
      <c r="H8" s="11">
        <f>H22*$B$36/100/$B$33</f>
        <v>0.7025605203619909</v>
      </c>
      <c r="I8" s="16">
        <f t="shared" si="4"/>
        <v>-8.5254605688429241E-2</v>
      </c>
      <c r="J8" s="17">
        <f t="shared" si="5"/>
        <v>89.178348717948722</v>
      </c>
      <c r="K8" s="11">
        <f>K22*$B$36/100/$B$33</f>
        <v>0.62552299612152551</v>
      </c>
      <c r="L8" s="16">
        <f t="shared" si="6"/>
        <v>-0.10977112152553337</v>
      </c>
      <c r="M8" s="17">
        <f t="shared" si="7"/>
        <v>85.071127472527465</v>
      </c>
      <c r="N8" s="11">
        <f>N22*$B$36/100/$B$33</f>
        <v>0.31737289915966382</v>
      </c>
      <c r="O8" s="16">
        <f t="shared" si="8"/>
        <v>-7.0474547511312213E-2</v>
      </c>
      <c r="P8" s="17">
        <f t="shared" si="9"/>
        <v>81.8293125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0.57561136069812535</v>
      </c>
      <c r="C9" s="16">
        <f t="shared" si="0"/>
        <v>-0.1192819812540401</v>
      </c>
      <c r="D9" s="17">
        <f t="shared" si="1"/>
        <v>82.834490697674411</v>
      </c>
      <c r="E9" s="11">
        <f>E23*$B$36/100/$B$33</f>
        <v>0.61941967113768581</v>
      </c>
      <c r="F9" s="16">
        <f t="shared" si="2"/>
        <v>-0.11587444650937306</v>
      </c>
      <c r="G9" s="17">
        <f t="shared" si="3"/>
        <v>84.241075274725262</v>
      </c>
      <c r="H9" s="11">
        <f>H23*$B$36/100/$B$33</f>
        <v>0.69171016483516479</v>
      </c>
      <c r="I9" s="16">
        <f t="shared" si="4"/>
        <v>-9.6104961215255358E-2</v>
      </c>
      <c r="J9" s="17">
        <f t="shared" si="5"/>
        <v>87.80107692307692</v>
      </c>
      <c r="K9" s="11">
        <f>K23*$B$36/100/$B$33</f>
        <v>0.62430233112475753</v>
      </c>
      <c r="L9" s="16">
        <f t="shared" si="6"/>
        <v>-0.11099178652230135</v>
      </c>
      <c r="M9" s="17">
        <f t="shared" si="7"/>
        <v>84.905117032967013</v>
      </c>
      <c r="N9" s="11">
        <f>N23*$B$36/100/$B$33</f>
        <v>0.3221199297026503</v>
      </c>
      <c r="O9" s="16">
        <f t="shared" si="8"/>
        <v>-6.5727516968325739E-2</v>
      </c>
      <c r="P9" s="17">
        <f t="shared" si="9"/>
        <v>83.05325520833334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0.56964366515837106</v>
      </c>
      <c r="C10" s="16">
        <f t="shared" si="0"/>
        <v>-0.1252496767937944</v>
      </c>
      <c r="D10" s="17">
        <f t="shared" si="1"/>
        <v>81.975697674418612</v>
      </c>
      <c r="E10" s="11">
        <f>E24*$B$36/100/$B$33</f>
        <v>0.61046812782805426</v>
      </c>
      <c r="F10" s="16">
        <f t="shared" si="2"/>
        <v>-0.12482598981900461</v>
      </c>
      <c r="G10" s="17">
        <f t="shared" si="3"/>
        <v>83.02366538461537</v>
      </c>
      <c r="H10" s="11">
        <f>H24*$B$36/100/$B$33</f>
        <v>0.71191895200387845</v>
      </c>
      <c r="I10" s="16">
        <f t="shared" si="4"/>
        <v>-7.5896174046541698E-2</v>
      </c>
      <c r="J10" s="17">
        <f t="shared" si="5"/>
        <v>90.366245641025642</v>
      </c>
      <c r="K10" s="11">
        <f>K24*$B$36/100/$B$33</f>
        <v>0.64952940772462842</v>
      </c>
      <c r="L10" s="16">
        <f t="shared" si="6"/>
        <v>-8.576470992243046E-2</v>
      </c>
      <c r="M10" s="17">
        <f t="shared" si="7"/>
        <v>88.335999450549465</v>
      </c>
      <c r="N10" s="11">
        <f>N24*$B$36/100/$B$33</f>
        <v>0.29499404088558501</v>
      </c>
      <c r="O10" s="16">
        <f t="shared" si="8"/>
        <v>-9.285340578539103E-2</v>
      </c>
      <c r="P10" s="17">
        <f t="shared" si="9"/>
        <v>76.059296875000015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0.5714407552925016</v>
      </c>
      <c r="C11" s="96">
        <f t="shared" si="0"/>
        <v>-0.12345258665966385</v>
      </c>
      <c r="D11" s="97">
        <f t="shared" si="1"/>
        <v>82.234311482558141</v>
      </c>
      <c r="E11" s="95">
        <f>AVERAGE(E7:E10)</f>
        <v>0.61758867364253389</v>
      </c>
      <c r="F11" s="96">
        <f t="shared" si="2"/>
        <v>-0.11770544400452498</v>
      </c>
      <c r="G11" s="97">
        <f t="shared" si="3"/>
        <v>83.992059615384605</v>
      </c>
      <c r="H11" s="95">
        <f>AVERAGE(H7:H10)</f>
        <v>0.70113641119909498</v>
      </c>
      <c r="I11" s="96">
        <f t="shared" si="4"/>
        <v>-8.6678714851325167E-2</v>
      </c>
      <c r="J11" s="97">
        <f t="shared" si="5"/>
        <v>88.997581794871792</v>
      </c>
      <c r="K11" s="95">
        <f>AVERAGE(K7:K10)</f>
        <v>0.63396592901583715</v>
      </c>
      <c r="L11" s="96">
        <f t="shared" si="6"/>
        <v>-0.10132818863122173</v>
      </c>
      <c r="M11" s="97">
        <f t="shared" si="7"/>
        <v>86.219366346153848</v>
      </c>
      <c r="N11" s="95">
        <f>AVERAGE(N7:N10)</f>
        <v>0.30475936085972843</v>
      </c>
      <c r="O11" s="96">
        <f t="shared" si="8"/>
        <v>-8.3088085811247603E-2</v>
      </c>
      <c r="P11" s="97">
        <f t="shared" si="9"/>
        <v>78.577121874999989</v>
      </c>
      <c r="Q11" s="18"/>
    </row>
    <row r="12" spans="1:19" s="5" customFormat="1" ht="15.75" x14ac:dyDescent="0.25">
      <c r="A12" s="19" t="s">
        <v>4</v>
      </c>
      <c r="B12" s="11">
        <f>B25*$B$32/100/$B$33</f>
        <v>0.89220052925016158</v>
      </c>
      <c r="C12" s="16">
        <f t="shared" si="0"/>
        <v>0.19730718729799612</v>
      </c>
      <c r="D12" s="17">
        <f t="shared" si="1"/>
        <v>128.3938808139535</v>
      </c>
      <c r="E12" s="11">
        <f>E25*$B$32/100/$B$33</f>
        <v>0.93635065853264376</v>
      </c>
      <c r="F12" s="16">
        <f t="shared" si="2"/>
        <v>0.20105654088558489</v>
      </c>
      <c r="G12" s="17">
        <f t="shared" si="3"/>
        <v>127.34368956043953</v>
      </c>
      <c r="H12" s="11">
        <f>H25*$B$32/100/$B$33</f>
        <v>1.0868290158371041</v>
      </c>
      <c r="I12" s="16">
        <f t="shared" si="4"/>
        <v>0.29901388978668397</v>
      </c>
      <c r="J12" s="17">
        <f t="shared" si="5"/>
        <v>137.95482974358976</v>
      </c>
      <c r="K12" s="11">
        <f>K25*$B$32/100/$B$33</f>
        <v>0.86460669844861016</v>
      </c>
      <c r="L12" s="16">
        <f t="shared" si="6"/>
        <v>0.12931258080155128</v>
      </c>
      <c r="M12" s="17">
        <f t="shared" si="7"/>
        <v>117.58651098901099</v>
      </c>
      <c r="N12" s="11">
        <f>N25*$B$32/100/$B$33</f>
        <v>0.37674776987718162</v>
      </c>
      <c r="O12" s="16">
        <f t="shared" si="8"/>
        <v>-1.1099676793794422E-2</v>
      </c>
      <c r="P12" s="17">
        <f t="shared" si="9"/>
        <v>97.138133333333343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1.0025056561085972</v>
      </c>
      <c r="F13" s="16">
        <f t="shared" si="2"/>
        <v>0.26721153846153833</v>
      </c>
      <c r="G13" s="17">
        <f t="shared" si="3"/>
        <v>136.34076923076921</v>
      </c>
      <c r="H13" s="11">
        <f>H26*$B$34/$B$33</f>
        <v>1.0735665804783452</v>
      </c>
      <c r="I13" s="16">
        <f t="shared" si="4"/>
        <v>0.28575145442792504</v>
      </c>
      <c r="J13" s="17">
        <f t="shared" si="5"/>
        <v>136.27138461538462</v>
      </c>
      <c r="K13" s="11">
        <f>K26*$B$34/$B$33</f>
        <v>0.9478434065934066</v>
      </c>
      <c r="L13" s="16">
        <f t="shared" si="6"/>
        <v>0.21254928894634773</v>
      </c>
      <c r="M13" s="17">
        <f t="shared" si="7"/>
        <v>128.90670329670328</v>
      </c>
      <c r="N13" s="11">
        <f>N26*$B$34/$B$33</f>
        <v>0.52475759534583066</v>
      </c>
      <c r="O13" s="16">
        <f t="shared" si="8"/>
        <v>0.13691014867485463</v>
      </c>
      <c r="P13" s="17">
        <f t="shared" si="9"/>
        <v>135.30000000000001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1.0331165158371038</v>
      </c>
      <c r="F14" s="16">
        <f t="shared" si="2"/>
        <v>0.29782239819004497</v>
      </c>
      <c r="G14" s="17">
        <f t="shared" si="3"/>
        <v>140.50384615384613</v>
      </c>
      <c r="H14" s="11">
        <f>H27*$B$34/$B$33</f>
        <v>1.1194828700711055</v>
      </c>
      <c r="I14" s="16">
        <f t="shared" si="4"/>
        <v>0.33166774402068533</v>
      </c>
      <c r="J14" s="17">
        <f t="shared" si="5"/>
        <v>142.09969230769232</v>
      </c>
      <c r="K14" s="11">
        <f>K27*$B$34/$B$33</f>
        <v>0.98938671622495145</v>
      </c>
      <c r="L14" s="16">
        <f t="shared" si="6"/>
        <v>0.25409259857789257</v>
      </c>
      <c r="M14" s="17">
        <f t="shared" si="7"/>
        <v>134.55659340659338</v>
      </c>
      <c r="N14" s="11">
        <f>N27*$B$34/$B$33</f>
        <v>0.46244263089851323</v>
      </c>
      <c r="O14" s="16">
        <f t="shared" si="8"/>
        <v>7.4595184227537192E-2</v>
      </c>
      <c r="P14" s="17">
        <f t="shared" si="9"/>
        <v>119.233125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0.9606660067873305</v>
      </c>
      <c r="F15" s="28">
        <f t="shared" si="2"/>
        <v>0.22537188914027162</v>
      </c>
      <c r="G15" s="29">
        <f t="shared" si="3"/>
        <v>130.65057692307693</v>
      </c>
      <c r="H15" s="27">
        <f>H28*$B$35/10/$B$33</f>
        <v>1.0328965336134452</v>
      </c>
      <c r="I15" s="28">
        <f t="shared" si="4"/>
        <v>0.2450814075630251</v>
      </c>
      <c r="J15" s="29">
        <f t="shared" si="5"/>
        <v>131.10899999999998</v>
      </c>
      <c r="K15" s="27">
        <f>K28*$B$35/10/$B$33</f>
        <v>0.99678127020038776</v>
      </c>
      <c r="L15" s="28">
        <f t="shared" si="6"/>
        <v>0.26148715255332888</v>
      </c>
      <c r="M15" s="29">
        <f t="shared" si="7"/>
        <v>135.56225274725273</v>
      </c>
      <c r="N15" s="27">
        <f>N28*$B$35/10/$B$33</f>
        <v>0.42375242404654168</v>
      </c>
      <c r="O15" s="28">
        <f t="shared" si="8"/>
        <v>3.5904977375565639E-2</v>
      </c>
      <c r="P15" s="29">
        <f t="shared" si="9"/>
        <v>109.25750000000001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3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3" t="s">
        <v>64</v>
      </c>
      <c r="X19" s="133" t="s">
        <v>64</v>
      </c>
    </row>
    <row r="20" spans="1:24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1.95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42.35</v>
      </c>
      <c r="C21" s="49" t="s">
        <v>26</v>
      </c>
      <c r="D21" s="50" t="s">
        <v>26</v>
      </c>
      <c r="E21" s="48">
        <v>46.56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46.93</v>
      </c>
      <c r="L21" s="49" t="s">
        <v>26</v>
      </c>
      <c r="M21" s="50" t="s">
        <v>26</v>
      </c>
      <c r="N21" s="48">
        <v>20.98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41.74</v>
      </c>
      <c r="C22" s="49" t="s">
        <v>26</v>
      </c>
      <c r="D22" s="50" t="s">
        <v>26</v>
      </c>
      <c r="E22" s="48">
        <v>44.9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46.12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42.44</v>
      </c>
      <c r="C23" s="49" t="s">
        <v>26</v>
      </c>
      <c r="D23" s="50" t="s">
        <v>26</v>
      </c>
      <c r="E23" s="48">
        <v>45.67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46.03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47.89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24.25</v>
      </c>
      <c r="C25" s="49" t="s">
        <v>26</v>
      </c>
      <c r="D25" s="50" t="s">
        <v>26</v>
      </c>
      <c r="E25" s="48">
        <v>25.45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23.5</v>
      </c>
      <c r="L25" s="49" t="s">
        <v>26</v>
      </c>
      <c r="M25" s="50" t="s">
        <v>26</v>
      </c>
      <c r="N25" s="48">
        <v>10.24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0.91700000000000004</v>
      </c>
      <c r="F26" s="49" t="s">
        <v>26</v>
      </c>
      <c r="G26" s="50" t="s">
        <v>26</v>
      </c>
      <c r="H26" s="54">
        <v>0.98199999999999998</v>
      </c>
      <c r="I26" s="49" t="s">
        <v>26</v>
      </c>
      <c r="J26" s="50" t="s">
        <v>26</v>
      </c>
      <c r="K26" s="54">
        <v>0.86699999999999999</v>
      </c>
      <c r="L26" s="49" t="s">
        <v>26</v>
      </c>
      <c r="M26" s="50" t="s">
        <v>26</v>
      </c>
      <c r="N26" s="54">
        <v>0.48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0.94499999999999995</v>
      </c>
      <c r="F27" s="49" t="s">
        <v>26</v>
      </c>
      <c r="G27" s="50" t="s">
        <v>26</v>
      </c>
      <c r="H27" s="54">
        <v>1.024</v>
      </c>
      <c r="I27" s="49" t="s">
        <v>26</v>
      </c>
      <c r="J27" s="50" t="s">
        <v>26</v>
      </c>
      <c r="K27" s="54">
        <v>0.90500000000000003</v>
      </c>
      <c r="L27" s="49" t="s">
        <v>26</v>
      </c>
      <c r="M27" s="50" t="s">
        <v>26</v>
      </c>
      <c r="N27" s="54">
        <v>0.42299999999999999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3.99</v>
      </c>
      <c r="F28" s="58" t="s">
        <v>26</v>
      </c>
      <c r="G28" s="59" t="s">
        <v>26</v>
      </c>
      <c r="H28" s="94">
        <v>4.29</v>
      </c>
      <c r="I28" s="58" t="s">
        <v>26</v>
      </c>
      <c r="J28" s="59" t="s">
        <v>26</v>
      </c>
      <c r="K28" s="94">
        <v>4.1399999999999997</v>
      </c>
      <c r="L28" s="58" t="s">
        <v>26</v>
      </c>
      <c r="M28" s="59" t="s">
        <v>26</v>
      </c>
      <c r="N28" s="94">
        <v>1.76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9.1067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2.4752000000000001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2.706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5.9595000000000002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3.3571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12" sqref="G1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43941</v>
      </c>
      <c r="E2" s="360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0.69938650306748473</v>
      </c>
      <c r="C6" s="12" t="s">
        <v>26</v>
      </c>
      <c r="D6" s="13" t="s">
        <v>26</v>
      </c>
      <c r="E6" s="11">
        <f>E20/$B$33</f>
        <v>0.74028629856850725</v>
      </c>
      <c r="F6" s="12" t="s">
        <v>26</v>
      </c>
      <c r="G6" s="13" t="s">
        <v>26</v>
      </c>
      <c r="H6" s="11">
        <f>H20/$B$33</f>
        <v>0.79345603271983645</v>
      </c>
      <c r="I6" s="12" t="s">
        <v>26</v>
      </c>
      <c r="J6" s="13" t="s">
        <v>26</v>
      </c>
      <c r="K6" s="11">
        <f>K20/$B$33</f>
        <v>0.74028629856850725</v>
      </c>
      <c r="L6" s="12" t="s">
        <v>26</v>
      </c>
      <c r="M6" s="13" t="s">
        <v>26</v>
      </c>
      <c r="N6" s="11">
        <f>N20/$B$33</f>
        <v>0.3885480572597137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0.5719031451942741</v>
      </c>
      <c r="C7" s="16">
        <f t="shared" ref="C7:C12" si="0">B7-B$6</f>
        <v>-0.12748335787321063</v>
      </c>
      <c r="D7" s="17">
        <f t="shared" ref="D7:D12" si="1">B7/B$6*100</f>
        <v>81.772116374269004</v>
      </c>
      <c r="E7" s="11">
        <f>E21*$B$36/100/$B$33</f>
        <v>0.62867443353783226</v>
      </c>
      <c r="F7" s="16">
        <f t="shared" ref="F7:F15" si="2">E7-E$6</f>
        <v>-0.11161186503067499</v>
      </c>
      <c r="G7" s="17">
        <f t="shared" ref="G7:G15" si="3">E7/E$6*100</f>
        <v>84.923148618784523</v>
      </c>
      <c r="H7" s="11">
        <f>H21*$B$36/100/$B$33</f>
        <v>0.69598896114519426</v>
      </c>
      <c r="I7" s="16">
        <f t="shared" ref="I7:I15" si="4">H7-H$6</f>
        <v>-9.7467071574642183E-2</v>
      </c>
      <c r="J7" s="17">
        <f t="shared" ref="J7:J15" si="5">H7/H$6*100</f>
        <v>87.716134536082464</v>
      </c>
      <c r="K7" s="11">
        <f>K21*$B$36/100/$B$33</f>
        <v>0.63299986503067474</v>
      </c>
      <c r="L7" s="16">
        <f t="shared" ref="L7:L15" si="6">K7-K$6</f>
        <v>-0.10728643353783252</v>
      </c>
      <c r="M7" s="17">
        <f t="shared" ref="M7:M15" si="7">K7/K$6*100</f>
        <v>85.507440331491694</v>
      </c>
      <c r="N7" s="11">
        <f>N21*$B$36/100/$B$33</f>
        <v>0.2796661799591002</v>
      </c>
      <c r="O7" s="16">
        <f t="shared" ref="O7:O15" si="8">N7-N$6</f>
        <v>-0.10888187730061349</v>
      </c>
      <c r="P7" s="17">
        <f t="shared" ref="P7:P15" si="9">N7/N$6*100</f>
        <v>71.977243157894733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0.56555016768916155</v>
      </c>
      <c r="C8" s="16">
        <f t="shared" si="0"/>
        <v>-0.13383633537832318</v>
      </c>
      <c r="D8" s="17">
        <f t="shared" si="1"/>
        <v>80.863752046783617</v>
      </c>
      <c r="E8" s="11">
        <f>E22*$B$36/100/$B$33</f>
        <v>0.60893965235173819</v>
      </c>
      <c r="F8" s="16">
        <f t="shared" si="2"/>
        <v>-0.13134664621676906</v>
      </c>
      <c r="G8" s="17">
        <f t="shared" si="3"/>
        <v>82.257317679558</v>
      </c>
      <c r="H8" s="11">
        <f>H22*$B$36/100/$B$33</f>
        <v>0.70017922290388546</v>
      </c>
      <c r="I8" s="16">
        <f t="shared" si="4"/>
        <v>-9.327680981595099E-2</v>
      </c>
      <c r="J8" s="17">
        <f t="shared" si="5"/>
        <v>88.24423711340205</v>
      </c>
      <c r="K8" s="11">
        <f>K22*$B$36/100/$B$33</f>
        <v>0.62394349284253581</v>
      </c>
      <c r="L8" s="16">
        <f t="shared" si="6"/>
        <v>-0.11634280572597144</v>
      </c>
      <c r="M8" s="17">
        <f t="shared" si="7"/>
        <v>84.284079558011044</v>
      </c>
      <c r="N8" s="11">
        <f>N22*$B$36/100/$B$33</f>
        <v>0.31629717791411044</v>
      </c>
      <c r="O8" s="16">
        <f t="shared" si="8"/>
        <v>-7.2250879345603258E-2</v>
      </c>
      <c r="P8" s="17">
        <f t="shared" si="9"/>
        <v>81.4049052631579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0.57906714110429458</v>
      </c>
      <c r="C9" s="16">
        <f t="shared" si="0"/>
        <v>-0.12031936196319015</v>
      </c>
      <c r="D9" s="17">
        <f t="shared" si="1"/>
        <v>82.796442105263168</v>
      </c>
      <c r="E9" s="11">
        <f>E23*$B$36/100/$B$33</f>
        <v>0.62205111656441714</v>
      </c>
      <c r="F9" s="16">
        <f t="shared" si="2"/>
        <v>-0.11823518200409011</v>
      </c>
      <c r="G9" s="17">
        <f t="shared" si="3"/>
        <v>84.028451933701646</v>
      </c>
      <c r="H9" s="11">
        <f>H23*$B$36/100/$B$33</f>
        <v>0.68936564417177926</v>
      </c>
      <c r="I9" s="16">
        <f t="shared" si="4"/>
        <v>-0.10409038854805719</v>
      </c>
      <c r="J9" s="17">
        <f t="shared" si="5"/>
        <v>86.881391752577329</v>
      </c>
      <c r="K9" s="11">
        <f>K23*$B$36/100/$B$33</f>
        <v>0.6228621349693253</v>
      </c>
      <c r="L9" s="16">
        <f t="shared" si="6"/>
        <v>-0.11742416359918195</v>
      </c>
      <c r="M9" s="17">
        <f t="shared" si="7"/>
        <v>84.138006629834265</v>
      </c>
      <c r="N9" s="11">
        <f>N23*$B$36/100/$B$33</f>
        <v>0.321028118609407</v>
      </c>
      <c r="O9" s="16">
        <f t="shared" si="8"/>
        <v>-6.7519938650306699E-2</v>
      </c>
      <c r="P9" s="17">
        <f t="shared" si="9"/>
        <v>82.622500000000016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0.5677128834355829</v>
      </c>
      <c r="C10" s="16">
        <f t="shared" si="0"/>
        <v>-0.13167361963190183</v>
      </c>
      <c r="D10" s="17">
        <f t="shared" si="1"/>
        <v>81.172982456140346</v>
      </c>
      <c r="E10" s="11">
        <f>E24*$B$36/100/$B$33</f>
        <v>0.60839897341513294</v>
      </c>
      <c r="F10" s="16">
        <f t="shared" si="2"/>
        <v>-0.13188732515337431</v>
      </c>
      <c r="G10" s="17">
        <f t="shared" si="3"/>
        <v>82.184281215469596</v>
      </c>
      <c r="H10" s="11">
        <f>H24*$B$36/100/$B$33</f>
        <v>0.70950593456032718</v>
      </c>
      <c r="I10" s="16">
        <f t="shared" si="4"/>
        <v>-8.3950098159509268E-2</v>
      </c>
      <c r="J10" s="17">
        <f t="shared" si="5"/>
        <v>89.419691237113398</v>
      </c>
      <c r="K10" s="11">
        <f>K24*$B$36/100/$B$33</f>
        <v>0.64759819631901838</v>
      </c>
      <c r="L10" s="16">
        <f t="shared" si="6"/>
        <v>-9.2688102249488868E-2</v>
      </c>
      <c r="M10" s="17">
        <f t="shared" si="7"/>
        <v>87.479424861878442</v>
      </c>
      <c r="N10" s="11">
        <f>N24*$B$36/100/$B$33</f>
        <v>0.29399417177914111</v>
      </c>
      <c r="O10" s="16">
        <f t="shared" si="8"/>
        <v>-9.4553885480572586E-2</v>
      </c>
      <c r="P10" s="17">
        <f t="shared" si="9"/>
        <v>75.664815789473678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0.5710583343558282</v>
      </c>
      <c r="C11" s="96">
        <f t="shared" si="0"/>
        <v>-0.12832816871165653</v>
      </c>
      <c r="D11" s="97">
        <f t="shared" si="1"/>
        <v>81.651323245614023</v>
      </c>
      <c r="E11" s="95">
        <f>AVERAGE(E7:E10)</f>
        <v>0.61701604396728005</v>
      </c>
      <c r="F11" s="96">
        <f t="shared" si="2"/>
        <v>-0.1232702546012272</v>
      </c>
      <c r="G11" s="97">
        <f t="shared" si="3"/>
        <v>83.348299861878431</v>
      </c>
      <c r="H11" s="95">
        <f>AVERAGE(H7:H10)</f>
        <v>0.69875994069529646</v>
      </c>
      <c r="I11" s="96">
        <f t="shared" si="4"/>
        <v>-9.4696092024539991E-2</v>
      </c>
      <c r="J11" s="97">
        <f t="shared" si="5"/>
        <v>88.065363659793803</v>
      </c>
      <c r="K11" s="95">
        <f>AVERAGE(K7:K10)</f>
        <v>0.63185092229038853</v>
      </c>
      <c r="L11" s="96">
        <f t="shared" si="6"/>
        <v>-0.10843537627811872</v>
      </c>
      <c r="M11" s="97">
        <f t="shared" si="7"/>
        <v>85.352237845303861</v>
      </c>
      <c r="N11" s="95">
        <f>AVERAGE(N7:N10)</f>
        <v>0.30274641206543973</v>
      </c>
      <c r="O11" s="96">
        <f t="shared" si="8"/>
        <v>-8.5801645194273968E-2</v>
      </c>
      <c r="P11" s="97">
        <f t="shared" si="9"/>
        <v>77.917366052631593</v>
      </c>
      <c r="Q11" s="18"/>
    </row>
    <row r="12" spans="1:19" s="5" customFormat="1" ht="15.75" x14ac:dyDescent="0.25">
      <c r="A12" s="19" t="s">
        <v>4</v>
      </c>
      <c r="B12" s="11">
        <f>B25*$B$32/100/$B$33</f>
        <v>0.86819284253578732</v>
      </c>
      <c r="C12" s="16">
        <f t="shared" si="0"/>
        <v>0.16880633946830259</v>
      </c>
      <c r="D12" s="17">
        <f t="shared" si="1"/>
        <v>124.13634502923976</v>
      </c>
      <c r="E12" s="11">
        <f>E25*$B$32/100/$B$33</f>
        <v>0.93099828220858905</v>
      </c>
      <c r="F12" s="16">
        <f t="shared" si="2"/>
        <v>0.19071198364008179</v>
      </c>
      <c r="G12" s="17">
        <f t="shared" si="3"/>
        <v>125.76192265193369</v>
      </c>
      <c r="H12" s="11">
        <f>H25*$B$32/100/$B$33</f>
        <v>1.0913368752556236</v>
      </c>
      <c r="I12" s="16">
        <f t="shared" si="4"/>
        <v>0.29788084253578717</v>
      </c>
      <c r="J12" s="17">
        <f t="shared" si="5"/>
        <v>137.54219896907213</v>
      </c>
      <c r="K12" s="11">
        <f>K25*$B$32/100/$B$33</f>
        <v>0.85895674846625769</v>
      </c>
      <c r="L12" s="16">
        <f t="shared" si="6"/>
        <v>0.11867044989775044</v>
      </c>
      <c r="M12" s="17">
        <f t="shared" si="7"/>
        <v>116.03034530386739</v>
      </c>
      <c r="N12" s="11">
        <f>N25*$B$32/100/$B$33</f>
        <v>0.37276875664621678</v>
      </c>
      <c r="O12" s="16">
        <f t="shared" si="8"/>
        <v>-1.5779300613496916E-2</v>
      </c>
      <c r="P12" s="17">
        <f t="shared" si="9"/>
        <v>95.938906315789467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1.0010566871165645</v>
      </c>
      <c r="F13" s="16">
        <f t="shared" si="2"/>
        <v>0.26077038854805723</v>
      </c>
      <c r="G13" s="17">
        <f t="shared" si="3"/>
        <v>135.22561325966851</v>
      </c>
      <c r="H13" s="11">
        <f>H26*$B$34/$B$33</f>
        <v>1.0606433946830265</v>
      </c>
      <c r="I13" s="16">
        <f t="shared" si="4"/>
        <v>0.26718736196319004</v>
      </c>
      <c r="J13" s="17">
        <f t="shared" si="5"/>
        <v>133.6738711340206</v>
      </c>
      <c r="K13" s="11">
        <f>K26*$B$34/$B$33</f>
        <v>0.97180503067484658</v>
      </c>
      <c r="L13" s="16">
        <f t="shared" si="6"/>
        <v>0.23151873210633933</v>
      </c>
      <c r="M13" s="17">
        <f t="shared" si="7"/>
        <v>131.27421546961324</v>
      </c>
      <c r="N13" s="11">
        <f>N26*$B$34/$B$33</f>
        <v>0.52002944785276073</v>
      </c>
      <c r="O13" s="16">
        <f t="shared" si="8"/>
        <v>0.13148139059304703</v>
      </c>
      <c r="P13" s="17">
        <f t="shared" si="9"/>
        <v>133.83915789473684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1.0238079754601226</v>
      </c>
      <c r="F14" s="16">
        <f t="shared" si="2"/>
        <v>0.28352167689161534</v>
      </c>
      <c r="G14" s="17">
        <f t="shared" si="3"/>
        <v>138.29892265193365</v>
      </c>
      <c r="H14" s="11">
        <f>H27*$B$34/$B$33</f>
        <v>1.1093961554192231</v>
      </c>
      <c r="I14" s="16">
        <f t="shared" si="4"/>
        <v>0.31594012269938665</v>
      </c>
      <c r="J14" s="17">
        <f t="shared" si="5"/>
        <v>139.81822680412373</v>
      </c>
      <c r="K14" s="11">
        <f>K27*$B$34/$B$33</f>
        <v>0.9696382413087935</v>
      </c>
      <c r="L14" s="16">
        <f t="shared" si="6"/>
        <v>0.22935194274028625</v>
      </c>
      <c r="M14" s="17">
        <f t="shared" si="7"/>
        <v>130.98151933701655</v>
      </c>
      <c r="N14" s="11">
        <f>N27*$B$34/$B$33</f>
        <v>0.43227447852760736</v>
      </c>
      <c r="O14" s="16">
        <f t="shared" si="8"/>
        <v>4.3726421267893667E-2</v>
      </c>
      <c r="P14" s="17">
        <f t="shared" si="9"/>
        <v>111.2538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0.93779926380368106</v>
      </c>
      <c r="F15" s="28">
        <f t="shared" si="2"/>
        <v>0.19751296523517381</v>
      </c>
      <c r="G15" s="29">
        <f t="shared" si="3"/>
        <v>126.68061878453038</v>
      </c>
      <c r="H15" s="27">
        <f>H28*$B$35/10/$B$33</f>
        <v>1.0093869938650306</v>
      </c>
      <c r="I15" s="28">
        <f t="shared" si="4"/>
        <v>0.21593096114519417</v>
      </c>
      <c r="J15" s="29">
        <f t="shared" si="5"/>
        <v>127.21397938144328</v>
      </c>
      <c r="K15" s="27">
        <f>K28*$B$35/10/$B$33</f>
        <v>0.97836564417177907</v>
      </c>
      <c r="L15" s="28">
        <f t="shared" si="6"/>
        <v>0.23807934560327182</v>
      </c>
      <c r="M15" s="29">
        <f t="shared" si="7"/>
        <v>132.16044198895025</v>
      </c>
      <c r="N15" s="27">
        <f>N28*$B$35/10/$B$33</f>
        <v>0.41043631901840488</v>
      </c>
      <c r="O15" s="28">
        <f t="shared" si="8"/>
        <v>2.1888261758691185E-2</v>
      </c>
      <c r="P15" s="29">
        <f t="shared" si="9"/>
        <v>105.63334736842106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3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7" t="s">
        <v>64</v>
      </c>
      <c r="X19" s="137" t="s">
        <v>64</v>
      </c>
    </row>
    <row r="20" spans="1:24" s="46" customFormat="1" ht="15.75" x14ac:dyDescent="0.25">
      <c r="A20" s="40" t="s">
        <v>39</v>
      </c>
      <c r="B20" s="41">
        <v>1.71</v>
      </c>
      <c r="C20" s="42" t="s">
        <v>26</v>
      </c>
      <c r="D20" s="43" t="s">
        <v>26</v>
      </c>
      <c r="E20" s="41">
        <v>1.81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1.81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42.31</v>
      </c>
      <c r="C21" s="49" t="s">
        <v>26</v>
      </c>
      <c r="D21" s="50" t="s">
        <v>26</v>
      </c>
      <c r="E21" s="48">
        <v>46.51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46.83</v>
      </c>
      <c r="L21" s="49" t="s">
        <v>26</v>
      </c>
      <c r="M21" s="50" t="s">
        <v>26</v>
      </c>
      <c r="N21" s="48">
        <v>20.69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41.84</v>
      </c>
      <c r="C22" s="49" t="s">
        <v>26</v>
      </c>
      <c r="D22" s="50" t="s">
        <v>26</v>
      </c>
      <c r="E22" s="48">
        <v>45.05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46.16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42.84</v>
      </c>
      <c r="C23" s="49" t="s">
        <v>26</v>
      </c>
      <c r="D23" s="50" t="s">
        <v>26</v>
      </c>
      <c r="E23" s="48">
        <v>46.02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46.08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25.2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23.25</v>
      </c>
      <c r="L25" s="49" t="s">
        <v>26</v>
      </c>
      <c r="M25" s="50" t="s">
        <v>26</v>
      </c>
      <c r="N25" s="48">
        <v>10.09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0.92400000000000004</v>
      </c>
      <c r="F26" s="49" t="s">
        <v>26</v>
      </c>
      <c r="G26" s="50" t="s">
        <v>26</v>
      </c>
      <c r="H26" s="54">
        <v>0.97899999999999998</v>
      </c>
      <c r="I26" s="49" t="s">
        <v>26</v>
      </c>
      <c r="J26" s="50" t="s">
        <v>26</v>
      </c>
      <c r="K26" s="54">
        <v>0.89700000000000002</v>
      </c>
      <c r="L26" s="49" t="s">
        <v>26</v>
      </c>
      <c r="M26" s="50" t="s">
        <v>26</v>
      </c>
      <c r="N26" s="54">
        <v>0.48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0.94499999999999995</v>
      </c>
      <c r="F27" s="49" t="s">
        <v>26</v>
      </c>
      <c r="G27" s="50" t="s">
        <v>26</v>
      </c>
      <c r="H27" s="54">
        <v>1.024</v>
      </c>
      <c r="I27" s="49" t="s">
        <v>26</v>
      </c>
      <c r="J27" s="50" t="s">
        <v>26</v>
      </c>
      <c r="K27" s="54">
        <v>0.89500000000000002</v>
      </c>
      <c r="L27" s="49" t="s">
        <v>26</v>
      </c>
      <c r="M27" s="50" t="s">
        <v>26</v>
      </c>
      <c r="N27" s="54">
        <v>0.39900000000000002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3.93</v>
      </c>
      <c r="F28" s="58" t="s">
        <v>26</v>
      </c>
      <c r="G28" s="59" t="s">
        <v>26</v>
      </c>
      <c r="H28" s="94">
        <v>4.2300000000000004</v>
      </c>
      <c r="I28" s="58" t="s">
        <v>26</v>
      </c>
      <c r="J28" s="59" t="s">
        <v>26</v>
      </c>
      <c r="K28" s="94">
        <v>4.0999999999999996</v>
      </c>
      <c r="L28" s="58" t="s">
        <v>26</v>
      </c>
      <c r="M28" s="59" t="s">
        <v>26</v>
      </c>
      <c r="N28" s="94">
        <v>1.72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9.0328999999999997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2.4449999999999998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2.6488999999999998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5.8343999999999996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3.3048999999999999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43950</v>
      </c>
      <c r="E2" s="36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0.69021518473406407</v>
      </c>
      <c r="C6" s="12" t="s">
        <v>26</v>
      </c>
      <c r="D6" s="13" t="s">
        <v>26</v>
      </c>
      <c r="E6" s="11">
        <f>E20/$B$33</f>
        <v>0.73081607795371495</v>
      </c>
      <c r="F6" s="12" t="s">
        <v>26</v>
      </c>
      <c r="G6" s="13" t="s">
        <v>26</v>
      </c>
      <c r="H6" s="11">
        <f>H20/$B$33</f>
        <v>0.78359723913926105</v>
      </c>
      <c r="I6" s="12" t="s">
        <v>26</v>
      </c>
      <c r="J6" s="13" t="s">
        <v>26</v>
      </c>
      <c r="K6" s="11">
        <f>K20/$B$33</f>
        <v>0.73081607795371495</v>
      </c>
      <c r="L6" s="12" t="s">
        <v>26</v>
      </c>
      <c r="M6" s="13" t="s">
        <v>26</v>
      </c>
      <c r="N6" s="11">
        <f>N20/$B$33</f>
        <v>0.38570848558668286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0.56762289890377582</v>
      </c>
      <c r="C7" s="16">
        <f t="shared" ref="C7:C12" si="0">B7-B$6</f>
        <v>-0.12259228583028825</v>
      </c>
      <c r="D7" s="17">
        <f t="shared" ref="D7:D12" si="1">B7/B$6*100</f>
        <v>82.238541176470591</v>
      </c>
      <c r="E7" s="11">
        <f>E21*$B$36/100/$B$33</f>
        <v>0.62384969549330083</v>
      </c>
      <c r="F7" s="16">
        <f t="shared" ref="F7:F15" si="2">E7-E$6</f>
        <v>-0.10696638246041412</v>
      </c>
      <c r="G7" s="17">
        <f t="shared" ref="G7:G15" si="3">E7/E$6*100</f>
        <v>85.363433333333333</v>
      </c>
      <c r="H7" s="11">
        <f>H21*$B$36/100/$B$33</f>
        <v>0.68931375152253349</v>
      </c>
      <c r="I7" s="16">
        <f t="shared" ref="I7:I15" si="4">H7-H$6</f>
        <v>-9.4283487616727557E-2</v>
      </c>
      <c r="J7" s="17">
        <f t="shared" ref="J7:J15" si="5">H7/H$6*100</f>
        <v>87.967863730569945</v>
      </c>
      <c r="K7" s="11">
        <f>K21*$B$36/100/$B$33</f>
        <v>0.63027561510353225</v>
      </c>
      <c r="L7" s="16">
        <f t="shared" ref="L7:L15" si="6">K7-K$6</f>
        <v>-0.1005404628501827</v>
      </c>
      <c r="M7" s="17">
        <f t="shared" ref="M7:M15" si="7">K7/K$6*100</f>
        <v>86.242713333333327</v>
      </c>
      <c r="N7" s="11">
        <f>N21*$B$36/100/$B$33</f>
        <v>0.27430644336175392</v>
      </c>
      <c r="O7" s="16">
        <f t="shared" ref="O7:O15" si="8">N7-N$6</f>
        <v>-0.11140204222492894</v>
      </c>
      <c r="P7" s="17">
        <f t="shared" ref="P7:P15" si="9">N7/N$6*100</f>
        <v>71.117554736842109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0.56561479902557854</v>
      </c>
      <c r="C8" s="16">
        <f t="shared" si="0"/>
        <v>-0.12460038570848553</v>
      </c>
      <c r="D8" s="17">
        <f t="shared" si="1"/>
        <v>81.947602941176484</v>
      </c>
      <c r="E8" s="11">
        <f>E22*$B$36/100/$B$33</f>
        <v>0.60979299634591955</v>
      </c>
      <c r="F8" s="16">
        <f t="shared" si="2"/>
        <v>-0.1210230816077954</v>
      </c>
      <c r="G8" s="17">
        <f t="shared" si="3"/>
        <v>83.440008333333324</v>
      </c>
      <c r="H8" s="11">
        <f>H22*$B$36/100/$B$33</f>
        <v>0.69346382460414124</v>
      </c>
      <c r="I8" s="16">
        <f t="shared" si="4"/>
        <v>-9.0133414535119805E-2</v>
      </c>
      <c r="J8" s="17">
        <f t="shared" si="5"/>
        <v>88.497481865284968</v>
      </c>
      <c r="K8" s="11">
        <f>K22*$B$36/100/$B$33</f>
        <v>0.61956574908647988</v>
      </c>
      <c r="L8" s="16">
        <f t="shared" si="6"/>
        <v>-0.11125032886723507</v>
      </c>
      <c r="M8" s="17">
        <f t="shared" si="7"/>
        <v>84.77724666666667</v>
      </c>
      <c r="N8" s="11">
        <f>N22*$B$36/100/$B$33</f>
        <v>0.31326358099878193</v>
      </c>
      <c r="O8" s="16">
        <f t="shared" si="8"/>
        <v>-7.2444904587900927E-2</v>
      </c>
      <c r="P8" s="17">
        <f t="shared" si="9"/>
        <v>81.217705263157896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0.57431656516443363</v>
      </c>
      <c r="C9" s="16">
        <f t="shared" si="0"/>
        <v>-0.11589861956963043</v>
      </c>
      <c r="D9" s="17">
        <f t="shared" si="1"/>
        <v>83.20833529411766</v>
      </c>
      <c r="E9" s="11">
        <f>E23*$B$36/100/$B$33</f>
        <v>0.61675440925700364</v>
      </c>
      <c r="F9" s="16">
        <f t="shared" si="2"/>
        <v>-0.1140616686967113</v>
      </c>
      <c r="G9" s="17">
        <f t="shared" si="3"/>
        <v>84.392561666666666</v>
      </c>
      <c r="H9" s="11">
        <f>H23*$B$36/100/$B$33</f>
        <v>0.68275395858708887</v>
      </c>
      <c r="I9" s="16">
        <f t="shared" si="4"/>
        <v>-0.10084328055217218</v>
      </c>
      <c r="J9" s="17">
        <f t="shared" si="5"/>
        <v>87.130725388601022</v>
      </c>
      <c r="K9" s="11">
        <f>K23*$B$36/100/$B$33</f>
        <v>0.61514792935444584</v>
      </c>
      <c r="L9" s="16">
        <f t="shared" si="6"/>
        <v>-0.1156681485992691</v>
      </c>
      <c r="M9" s="17">
        <f t="shared" si="7"/>
        <v>84.172741666666667</v>
      </c>
      <c r="N9" s="11">
        <f>N23*$B$36/100/$B$33</f>
        <v>0.31794914738124236</v>
      </c>
      <c r="O9" s="16">
        <f t="shared" si="8"/>
        <v>-6.77593382054405E-2</v>
      </c>
      <c r="P9" s="17">
        <f t="shared" si="9"/>
        <v>82.432500000000005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0.56226796589524974</v>
      </c>
      <c r="C10" s="16">
        <f t="shared" si="0"/>
        <v>-0.12794721883881433</v>
      </c>
      <c r="D10" s="17">
        <f t="shared" si="1"/>
        <v>81.462705882352964</v>
      </c>
      <c r="E10" s="11">
        <f>E24*$B$36/100/$B$33</f>
        <v>0.60256383678440917</v>
      </c>
      <c r="F10" s="16">
        <f t="shared" si="2"/>
        <v>-0.12825224116930578</v>
      </c>
      <c r="G10" s="17">
        <f t="shared" si="3"/>
        <v>82.450818333333316</v>
      </c>
      <c r="H10" s="11">
        <f>H24*$B$36/100/$B$33</f>
        <v>0.70270108404384901</v>
      </c>
      <c r="I10" s="16">
        <f t="shared" si="4"/>
        <v>-8.0896155095412037E-2</v>
      </c>
      <c r="J10" s="17">
        <f t="shared" si="5"/>
        <v>89.676309326424871</v>
      </c>
      <c r="K10" s="11">
        <f>K24*$B$36/100/$B$33</f>
        <v>0.64138710109622399</v>
      </c>
      <c r="L10" s="16">
        <f t="shared" si="6"/>
        <v>-8.942897685749096E-2</v>
      </c>
      <c r="M10" s="17">
        <f t="shared" si="7"/>
        <v>87.763134999999977</v>
      </c>
      <c r="N10" s="11">
        <f>N24*$B$36/100/$B$33</f>
        <v>0.29117448233861143</v>
      </c>
      <c r="O10" s="16">
        <f t="shared" si="8"/>
        <v>-9.453400324807143E-2</v>
      </c>
      <c r="P10" s="17">
        <f t="shared" si="9"/>
        <v>75.490815789473686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0.56745555724725949</v>
      </c>
      <c r="C11" s="96">
        <f t="shared" si="0"/>
        <v>-0.12275962748680458</v>
      </c>
      <c r="D11" s="97">
        <f t="shared" si="1"/>
        <v>82.214296323529425</v>
      </c>
      <c r="E11" s="95">
        <f>AVERAGE(E7:E10)</f>
        <v>0.6132402344701583</v>
      </c>
      <c r="F11" s="96">
        <f t="shared" si="2"/>
        <v>-0.11757584348355665</v>
      </c>
      <c r="G11" s="97">
        <f t="shared" si="3"/>
        <v>83.911705416666663</v>
      </c>
      <c r="H11" s="95">
        <f>AVERAGE(H7:H10)</f>
        <v>0.69205815468940313</v>
      </c>
      <c r="I11" s="96">
        <f t="shared" si="4"/>
        <v>-9.1539084449857921E-2</v>
      </c>
      <c r="J11" s="97">
        <f t="shared" si="5"/>
        <v>88.318095077720201</v>
      </c>
      <c r="K11" s="95">
        <f>AVERAGE(K7:K10)</f>
        <v>0.62659409866017057</v>
      </c>
      <c r="L11" s="96">
        <f t="shared" si="6"/>
        <v>-0.10422197929354438</v>
      </c>
      <c r="M11" s="97">
        <f t="shared" si="7"/>
        <v>85.738959166666675</v>
      </c>
      <c r="N11" s="95">
        <f>AVERAGE(N7:N10)</f>
        <v>0.29917341352009741</v>
      </c>
      <c r="O11" s="96">
        <f t="shared" si="8"/>
        <v>-8.653507206658545E-2</v>
      </c>
      <c r="P11" s="97">
        <f t="shared" si="9"/>
        <v>77.56464394736841</v>
      </c>
      <c r="Q11" s="18"/>
    </row>
    <row r="12" spans="1:19" s="5" customFormat="1" ht="15.75" x14ac:dyDescent="0.25">
      <c r="A12" s="19" t="s">
        <v>4</v>
      </c>
      <c r="B12" s="11">
        <f>B25*$B$32/100/$B$33</f>
        <v>0.86589342265529845</v>
      </c>
      <c r="C12" s="16">
        <f t="shared" si="0"/>
        <v>0.17567823792123438</v>
      </c>
      <c r="D12" s="17">
        <f t="shared" si="1"/>
        <v>125.45267647058826</v>
      </c>
      <c r="E12" s="11">
        <f>E25*$B$32/100/$B$33</f>
        <v>0.89168599269183924</v>
      </c>
      <c r="F12" s="16">
        <f t="shared" si="2"/>
        <v>0.16086991473812429</v>
      </c>
      <c r="G12" s="17">
        <f t="shared" si="3"/>
        <v>122.01236666666668</v>
      </c>
      <c r="H12" s="11">
        <f>H25*$B$32/100/$B$33</f>
        <v>1.0884464555420219</v>
      </c>
      <c r="I12" s="16">
        <f t="shared" si="4"/>
        <v>0.30484921640276086</v>
      </c>
      <c r="J12" s="17">
        <f t="shared" si="5"/>
        <v>138.90381450777204</v>
      </c>
      <c r="K12" s="11">
        <f>K25*$B$32/100/$B$33</f>
        <v>0.84747015834348349</v>
      </c>
      <c r="L12" s="16">
        <f t="shared" si="6"/>
        <v>0.11665408038976854</v>
      </c>
      <c r="M12" s="17">
        <f t="shared" si="7"/>
        <v>115.96216666666666</v>
      </c>
      <c r="N12" s="11">
        <f>N25*$B$32/100/$B$33</f>
        <v>0.53427466504263088</v>
      </c>
      <c r="O12" s="16">
        <f t="shared" si="8"/>
        <v>0.14856617945594802</v>
      </c>
      <c r="P12" s="17">
        <f t="shared" si="9"/>
        <v>138.51773684210528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1.0467632967925293</v>
      </c>
      <c r="F13" s="16">
        <f t="shared" si="2"/>
        <v>0.31594721883881438</v>
      </c>
      <c r="G13" s="17">
        <f t="shared" si="3"/>
        <v>143.2321111111111</v>
      </c>
      <c r="H13" s="11">
        <f>H26*$B$34/$B$33</f>
        <v>1.1112456354039788</v>
      </c>
      <c r="I13" s="16">
        <f t="shared" si="4"/>
        <v>0.32764839626471776</v>
      </c>
      <c r="J13" s="17">
        <f t="shared" si="5"/>
        <v>141.81336787564766</v>
      </c>
      <c r="K13" s="11">
        <f>K26*$B$34/$B$33</f>
        <v>0.98228095818107997</v>
      </c>
      <c r="L13" s="16">
        <f t="shared" si="6"/>
        <v>0.25146488022736502</v>
      </c>
      <c r="M13" s="17">
        <f t="shared" si="7"/>
        <v>134.40877777777777</v>
      </c>
      <c r="N13" s="11">
        <f>N26*$B$34/$B$33</f>
        <v>0.48361753958587084</v>
      </c>
      <c r="O13" s="16">
        <f t="shared" si="8"/>
        <v>9.7909053999187978E-2</v>
      </c>
      <c r="P13" s="17">
        <f t="shared" si="9"/>
        <v>125.38421052631578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0.97260860738936239</v>
      </c>
      <c r="F14" s="16">
        <f t="shared" si="2"/>
        <v>0.24179252943564744</v>
      </c>
      <c r="G14" s="17">
        <f t="shared" si="3"/>
        <v>133.08527777777778</v>
      </c>
      <c r="H14" s="11">
        <f>H27*$B$34/$B$33</f>
        <v>1.0575103532277708</v>
      </c>
      <c r="I14" s="16">
        <f t="shared" si="4"/>
        <v>0.27391311408850971</v>
      </c>
      <c r="J14" s="17">
        <f t="shared" si="5"/>
        <v>134.95585492227977</v>
      </c>
      <c r="K14" s="11">
        <f>K27*$B$34/$B$33</f>
        <v>0.90812626877791303</v>
      </c>
      <c r="L14" s="16">
        <f t="shared" si="6"/>
        <v>0.17731019082419808</v>
      </c>
      <c r="M14" s="17">
        <f t="shared" si="7"/>
        <v>124.26194444444442</v>
      </c>
      <c r="N14" s="11">
        <f>N27*$B$34/$B$33</f>
        <v>0.41806049533089723</v>
      </c>
      <c r="O14" s="16">
        <f t="shared" si="8"/>
        <v>3.2352009744214372E-2</v>
      </c>
      <c r="P14" s="17">
        <f t="shared" si="9"/>
        <v>108.38768421052632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0.91507450263905799</v>
      </c>
      <c r="F15" s="28">
        <f t="shared" si="2"/>
        <v>0.18425842468534304</v>
      </c>
      <c r="G15" s="29">
        <f t="shared" si="3"/>
        <v>125.21269444444445</v>
      </c>
      <c r="H15" s="27">
        <f>H28*$B$35/10/$B$33</f>
        <v>1.0125239951278928</v>
      </c>
      <c r="I15" s="28">
        <f t="shared" si="4"/>
        <v>0.22892675598863177</v>
      </c>
      <c r="J15" s="29">
        <f t="shared" si="5"/>
        <v>129.21484974093264</v>
      </c>
      <c r="K15" s="27">
        <f>K28*$B$35/10/$B$33</f>
        <v>0.95072675598863166</v>
      </c>
      <c r="L15" s="28">
        <f t="shared" si="6"/>
        <v>0.21991067803491671</v>
      </c>
      <c r="M15" s="29">
        <f t="shared" si="7"/>
        <v>130.0911111111111</v>
      </c>
      <c r="N15" s="27">
        <f>N28*$B$35/10/$B$33</f>
        <v>0.38504433617539585</v>
      </c>
      <c r="O15" s="28">
        <f t="shared" si="8"/>
        <v>-6.6414941128700722E-4</v>
      </c>
      <c r="P15" s="29">
        <f t="shared" si="9"/>
        <v>99.827810526315801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3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9" t="s">
        <v>64</v>
      </c>
      <c r="X19" s="13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1.93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47.08</v>
      </c>
      <c r="L21" s="49" t="s">
        <v>26</v>
      </c>
      <c r="M21" s="50" t="s">
        <v>26</v>
      </c>
      <c r="N21" s="48">
        <v>20.49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42.25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</v>
      </c>
      <c r="C23" s="49" t="s">
        <v>26</v>
      </c>
      <c r="D23" s="50" t="s">
        <v>26</v>
      </c>
      <c r="E23" s="48">
        <v>46.07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14.5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0.97399999999999998</v>
      </c>
      <c r="F26" s="49" t="s">
        <v>26</v>
      </c>
      <c r="G26" s="50" t="s">
        <v>26</v>
      </c>
      <c r="H26" s="54">
        <v>1.034</v>
      </c>
      <c r="I26" s="49" t="s">
        <v>26</v>
      </c>
      <c r="J26" s="50" t="s">
        <v>26</v>
      </c>
      <c r="K26" s="54">
        <v>0.91400000000000003</v>
      </c>
      <c r="L26" s="49" t="s">
        <v>26</v>
      </c>
      <c r="M26" s="50" t="s">
        <v>26</v>
      </c>
      <c r="N26" s="54">
        <v>0.45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0.90500000000000003</v>
      </c>
      <c r="F27" s="49" t="s">
        <v>26</v>
      </c>
      <c r="G27" s="50" t="s">
        <v>26</v>
      </c>
      <c r="H27" s="54">
        <v>0.98399999999999999</v>
      </c>
      <c r="I27" s="49" t="s">
        <v>26</v>
      </c>
      <c r="J27" s="50" t="s">
        <v>26</v>
      </c>
      <c r="K27" s="54">
        <v>0.84499999999999997</v>
      </c>
      <c r="L27" s="49" t="s">
        <v>26</v>
      </c>
      <c r="M27" s="50" t="s">
        <v>26</v>
      </c>
      <c r="N27" s="54">
        <v>0.38900000000000001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3.85</v>
      </c>
      <c r="F28" s="58" t="s">
        <v>26</v>
      </c>
      <c r="G28" s="59" t="s">
        <v>26</v>
      </c>
      <c r="H28" s="94">
        <v>4.26</v>
      </c>
      <c r="I28" s="58" t="s">
        <v>26</v>
      </c>
      <c r="J28" s="59" t="s">
        <v>26</v>
      </c>
      <c r="K28" s="94">
        <v>4</v>
      </c>
      <c r="L28" s="58" t="s">
        <v>26</v>
      </c>
      <c r="M28" s="59" t="s">
        <v>26</v>
      </c>
      <c r="N28" s="94">
        <v>1.62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9.0753000000000004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2.4630000000000001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2.6469999999999998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8" customHeight="1" x14ac:dyDescent="0.25">
      <c r="A35" s="92" t="s">
        <v>56</v>
      </c>
      <c r="B35" s="107">
        <v>5.8540999999999999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3.2972999999999999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43955</v>
      </c>
      <c r="E2" s="36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0.6999958580126745</v>
      </c>
      <c r="C6" s="12" t="s">
        <v>26</v>
      </c>
      <c r="D6" s="13" t="s">
        <v>26</v>
      </c>
      <c r="E6" s="11">
        <f>E20/$B$33</f>
        <v>0.74141573126786242</v>
      </c>
      <c r="F6" s="12" t="s">
        <v>26</v>
      </c>
      <c r="G6" s="13" t="s">
        <v>26</v>
      </c>
      <c r="H6" s="11">
        <f>H20/$B$33</f>
        <v>0.79526156649960655</v>
      </c>
      <c r="I6" s="12" t="s">
        <v>26</v>
      </c>
      <c r="J6" s="13" t="s">
        <v>26</v>
      </c>
      <c r="K6" s="11">
        <f>K20/$B$33</f>
        <v>0.74141573126786242</v>
      </c>
      <c r="L6" s="12" t="s">
        <v>26</v>
      </c>
      <c r="M6" s="13" t="s">
        <v>26</v>
      </c>
      <c r="N6" s="11">
        <f>N20/$B$33</f>
        <v>0.38934680859876569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0.58284852752350569</v>
      </c>
      <c r="C7" s="16">
        <f t="shared" ref="C7:C12" si="0">B7-B$6</f>
        <v>-0.11714733048916881</v>
      </c>
      <c r="D7" s="17">
        <f t="shared" ref="D7:D12" si="1">B7/B$6*100</f>
        <v>83.264568047337264</v>
      </c>
      <c r="E7" s="11">
        <f>E21*$B$36/100/$B$33</f>
        <v>0.64058352317441913</v>
      </c>
      <c r="F7" s="16">
        <f t="shared" ref="F7:F15" si="2">E7-E$6</f>
        <v>-0.10083220809344329</v>
      </c>
      <c r="G7" s="17">
        <f t="shared" ref="G7:G15" si="3">E7/E$6*100</f>
        <v>86.400044692737424</v>
      </c>
      <c r="H7" s="11">
        <f>H21*$B$36/100/$B$33</f>
        <v>0.70780355382512539</v>
      </c>
      <c r="I7" s="16">
        <f t="shared" ref="I7:I15" si="4">H7-H$6</f>
        <v>-8.7458012674481167E-2</v>
      </c>
      <c r="J7" s="17">
        <f t="shared" ref="J7:J15" si="5">H7/H$6*100</f>
        <v>89.00261041666667</v>
      </c>
      <c r="K7" s="11">
        <f>K21*$B$36/100/$B$33</f>
        <v>0.64718180839166628</v>
      </c>
      <c r="L7" s="16">
        <f t="shared" ref="L7:L15" si="6">K7-K$6</f>
        <v>-9.4233922876196141E-2</v>
      </c>
      <c r="M7" s="17">
        <f t="shared" ref="M7:M15" si="7">K7/K$6*100</f>
        <v>87.290002234636859</v>
      </c>
      <c r="N7" s="11">
        <f>N21*$B$36/100/$B$33</f>
        <v>0.28166430021124134</v>
      </c>
      <c r="O7" s="16">
        <f t="shared" ref="O7:O15" si="8">N7-N$6</f>
        <v>-0.10768250838752436</v>
      </c>
      <c r="P7" s="17">
        <f t="shared" ref="P7:P15" si="9">N7/N$6*100</f>
        <v>72.342778723404251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0.58078656339311607</v>
      </c>
      <c r="C8" s="16">
        <f t="shared" si="0"/>
        <v>-0.11920929461955843</v>
      </c>
      <c r="D8" s="17">
        <f t="shared" si="1"/>
        <v>82.970000000000013</v>
      </c>
      <c r="E8" s="11">
        <f>E22*$B$36/100/$B$33</f>
        <v>0.62614977426169072</v>
      </c>
      <c r="F8" s="16">
        <f t="shared" si="2"/>
        <v>-0.1152659570061717</v>
      </c>
      <c r="G8" s="17">
        <f t="shared" si="3"/>
        <v>84.45326256983239</v>
      </c>
      <c r="H8" s="11">
        <f>H22*$B$36/100/$B$33</f>
        <v>0.71206494636126405</v>
      </c>
      <c r="I8" s="16">
        <f t="shared" si="4"/>
        <v>-8.3196620138342503E-2</v>
      </c>
      <c r="J8" s="17">
        <f t="shared" si="5"/>
        <v>89.53845833333331</v>
      </c>
      <c r="K8" s="11">
        <f>K22*$B$36/100/$B$33</f>
        <v>0.63618466636292093</v>
      </c>
      <c r="L8" s="16">
        <f t="shared" si="6"/>
        <v>-0.1052310649049415</v>
      </c>
      <c r="M8" s="17">
        <f t="shared" si="7"/>
        <v>85.806739664804454</v>
      </c>
      <c r="N8" s="11">
        <f>N22*$B$36/100/$B$33</f>
        <v>0.32166640434080274</v>
      </c>
      <c r="O8" s="16">
        <f t="shared" si="8"/>
        <v>-6.7680404257962956E-2</v>
      </c>
      <c r="P8" s="17">
        <f t="shared" si="9"/>
        <v>82.616936170212767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0.5897217412914717</v>
      </c>
      <c r="C9" s="16">
        <f t="shared" si="0"/>
        <v>-0.1102741167212028</v>
      </c>
      <c r="D9" s="17">
        <f t="shared" si="1"/>
        <v>84.246461538461546</v>
      </c>
      <c r="E9" s="11">
        <f>E23*$B$36/100/$B$33</f>
        <v>0.63329791658037538</v>
      </c>
      <c r="F9" s="16">
        <f t="shared" si="2"/>
        <v>-0.10811781468748705</v>
      </c>
      <c r="G9" s="17">
        <f t="shared" si="3"/>
        <v>85.417383240223472</v>
      </c>
      <c r="H9" s="11">
        <f>H23*$B$36/100/$B$33</f>
        <v>0.70106780433251881</v>
      </c>
      <c r="I9" s="16">
        <f t="shared" si="4"/>
        <v>-9.4193762167087747E-2</v>
      </c>
      <c r="J9" s="17">
        <f t="shared" si="5"/>
        <v>88.155625000000001</v>
      </c>
      <c r="K9" s="11">
        <f>K23*$B$36/100/$B$33</f>
        <v>0.63164834527606351</v>
      </c>
      <c r="L9" s="16">
        <f t="shared" si="6"/>
        <v>-0.10976738599179892</v>
      </c>
      <c r="M9" s="17">
        <f t="shared" si="7"/>
        <v>85.194893854748599</v>
      </c>
      <c r="N9" s="11">
        <f>N23*$B$36/100/$B$33</f>
        <v>0.32647765397837886</v>
      </c>
      <c r="O9" s="16">
        <f t="shared" si="8"/>
        <v>-6.2869154620386836E-2</v>
      </c>
      <c r="P9" s="17">
        <f t="shared" si="9"/>
        <v>83.852659574468092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0.57734995650913312</v>
      </c>
      <c r="C10" s="16">
        <f t="shared" si="0"/>
        <v>-0.12264590150354138</v>
      </c>
      <c r="D10" s="17">
        <f t="shared" si="1"/>
        <v>82.479053254437872</v>
      </c>
      <c r="E10" s="11">
        <f>E24*$B$36/100/$B$33</f>
        <v>0.61872670339228764</v>
      </c>
      <c r="F10" s="16">
        <f t="shared" si="2"/>
        <v>-0.12268902787557479</v>
      </c>
      <c r="G10" s="17">
        <f t="shared" si="3"/>
        <v>83.452060335195526</v>
      </c>
      <c r="H10" s="11">
        <f>H24*$B$36/100/$B$33</f>
        <v>0.72154998136105708</v>
      </c>
      <c r="I10" s="16">
        <f t="shared" si="4"/>
        <v>-7.3711585138549474E-2</v>
      </c>
      <c r="J10" s="17">
        <f t="shared" si="5"/>
        <v>90.731152083333328</v>
      </c>
      <c r="K10" s="11">
        <f>K24*$B$36/100/$B$33</f>
        <v>0.6585913432464896</v>
      </c>
      <c r="L10" s="16">
        <f t="shared" si="6"/>
        <v>-8.2824388021372819E-2</v>
      </c>
      <c r="M10" s="17">
        <f t="shared" si="7"/>
        <v>88.828887150837971</v>
      </c>
      <c r="N10" s="11">
        <f>N24*$B$36/100/$B$33</f>
        <v>0.2989847989065153</v>
      </c>
      <c r="O10" s="16">
        <f t="shared" si="8"/>
        <v>-9.0362009692250389E-2</v>
      </c>
      <c r="P10" s="17">
        <f t="shared" si="9"/>
        <v>76.791382978723391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0.5826766971793067</v>
      </c>
      <c r="C11" s="96">
        <f t="shared" si="0"/>
        <v>-0.1173191608333678</v>
      </c>
      <c r="D11" s="97">
        <f t="shared" si="1"/>
        <v>83.240020710059184</v>
      </c>
      <c r="E11" s="95">
        <f>AVERAGE(E7:E10)</f>
        <v>0.62968947935219322</v>
      </c>
      <c r="F11" s="96">
        <f t="shared" si="2"/>
        <v>-0.11172625191566921</v>
      </c>
      <c r="G11" s="97">
        <f t="shared" si="3"/>
        <v>84.930687709497192</v>
      </c>
      <c r="H11" s="95">
        <f>AVERAGE(H7:H10)</f>
        <v>0.71062157146999128</v>
      </c>
      <c r="I11" s="96">
        <f t="shared" si="4"/>
        <v>-8.4639995029615278E-2</v>
      </c>
      <c r="J11" s="97">
        <f t="shared" si="5"/>
        <v>89.35696145833333</v>
      </c>
      <c r="K11" s="95">
        <f>AVERAGE(K7:K10)</f>
        <v>0.64340154081928502</v>
      </c>
      <c r="L11" s="96">
        <f t="shared" si="6"/>
        <v>-9.8014190448577398E-2</v>
      </c>
      <c r="M11" s="97">
        <f t="shared" si="7"/>
        <v>86.780130726256971</v>
      </c>
      <c r="N11" s="95">
        <f>AVERAGE(N7:N10)</f>
        <v>0.30719828935923454</v>
      </c>
      <c r="O11" s="96">
        <f t="shared" si="8"/>
        <v>-8.2148519239531148E-2</v>
      </c>
      <c r="P11" s="97">
        <f t="shared" si="9"/>
        <v>78.900939361702129</v>
      </c>
      <c r="Q11" s="18"/>
    </row>
    <row r="12" spans="1:19" s="5" customFormat="1" ht="15.75" x14ac:dyDescent="0.25">
      <c r="A12" s="19" t="s">
        <v>4</v>
      </c>
      <c r="B12" s="11">
        <f>B25*$B$32/100/$B$33</f>
        <v>0.84431211945491458</v>
      </c>
      <c r="C12" s="16">
        <f t="shared" si="0"/>
        <v>0.14431626144224008</v>
      </c>
      <c r="D12" s="17">
        <f t="shared" si="1"/>
        <v>120.61673076923078</v>
      </c>
      <c r="E12" s="11">
        <f>E25*$B$32/100/$B$33</f>
        <v>0.87029095389968125</v>
      </c>
      <c r="F12" s="16">
        <f t="shared" si="2"/>
        <v>0.12887522263181883</v>
      </c>
      <c r="G12" s="17">
        <f t="shared" si="3"/>
        <v>117.38231564245811</v>
      </c>
      <c r="H12" s="11">
        <f>H25*$B$32/100/$B$33</f>
        <v>1.0963068135691505</v>
      </c>
      <c r="I12" s="16">
        <f t="shared" si="4"/>
        <v>0.30104524706954394</v>
      </c>
      <c r="J12" s="17">
        <f t="shared" si="5"/>
        <v>137.85487187499999</v>
      </c>
      <c r="K12" s="11">
        <f>K25*$B$32/100/$B$33</f>
        <v>0.82575580913722424</v>
      </c>
      <c r="L12" s="16">
        <f t="shared" si="6"/>
        <v>8.4340077869361818E-2</v>
      </c>
      <c r="M12" s="17">
        <f t="shared" si="7"/>
        <v>111.37554469273745</v>
      </c>
      <c r="N12" s="11">
        <f>N25*$B$32/100/$B$33</f>
        <v>0.52885484405417726</v>
      </c>
      <c r="O12" s="16">
        <f t="shared" si="8"/>
        <v>0.13950803545541157</v>
      </c>
      <c r="P12" s="17">
        <f t="shared" si="9"/>
        <v>135.83130319148938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1.0594463819740711</v>
      </c>
      <c r="F13" s="16">
        <f t="shared" si="2"/>
        <v>0.31803065070620873</v>
      </c>
      <c r="G13" s="17">
        <f t="shared" si="3"/>
        <v>142.89505027932958</v>
      </c>
      <c r="H13" s="11">
        <f>H26*$B$34/$B$33</f>
        <v>1.1247100194673405</v>
      </c>
      <c r="I13" s="16">
        <f t="shared" si="4"/>
        <v>0.32944845296773395</v>
      </c>
      <c r="J13" s="17">
        <f t="shared" si="5"/>
        <v>141.42642708333332</v>
      </c>
      <c r="K13" s="11">
        <f>K26*$B$34/$B$33</f>
        <v>0.99418274448080202</v>
      </c>
      <c r="L13" s="16">
        <f t="shared" si="6"/>
        <v>0.2527670132129396</v>
      </c>
      <c r="M13" s="17">
        <f t="shared" si="7"/>
        <v>134.09248044692737</v>
      </c>
      <c r="N13" s="11">
        <f>N26*$B$34/$B$33</f>
        <v>0.48947728119951955</v>
      </c>
      <c r="O13" s="16">
        <f t="shared" si="8"/>
        <v>0.10013047260075386</v>
      </c>
      <c r="P13" s="17">
        <f t="shared" si="9"/>
        <v>125.71755319148936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0.98439319885681154</v>
      </c>
      <c r="F14" s="16">
        <f t="shared" si="2"/>
        <v>0.24297746758894911</v>
      </c>
      <c r="G14" s="17">
        <f t="shared" si="3"/>
        <v>132.77209497206704</v>
      </c>
      <c r="H14" s="11">
        <f>H27*$B$34/$B$33</f>
        <v>1.0703236548896162</v>
      </c>
      <c r="I14" s="16">
        <f t="shared" si="4"/>
        <v>0.27506208839000967</v>
      </c>
      <c r="J14" s="17">
        <f t="shared" si="5"/>
        <v>134.587625</v>
      </c>
      <c r="K14" s="11">
        <f>K27*$B$34/$B$33</f>
        <v>0.91912956136354229</v>
      </c>
      <c r="L14" s="16">
        <f t="shared" si="6"/>
        <v>0.17771383009567987</v>
      </c>
      <c r="M14" s="17">
        <f t="shared" si="7"/>
        <v>123.9695251396648</v>
      </c>
      <c r="N14" s="11">
        <f>N27*$B$34/$B$33</f>
        <v>0.42312591641469582</v>
      </c>
      <c r="O14" s="16">
        <f t="shared" si="8"/>
        <v>3.3779107815930132E-2</v>
      </c>
      <c r="P14" s="17">
        <f t="shared" si="9"/>
        <v>108.67584042553193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0.92128587996520739</v>
      </c>
      <c r="F15" s="28">
        <f t="shared" si="2"/>
        <v>0.17987014869734497</v>
      </c>
      <c r="G15" s="29">
        <f t="shared" si="3"/>
        <v>124.26036312849162</v>
      </c>
      <c r="H15" s="27">
        <f>H28*$B$35/10/$B$33</f>
        <v>1.019396843805658</v>
      </c>
      <c r="I15" s="28">
        <f t="shared" si="4"/>
        <v>0.22413527730605143</v>
      </c>
      <c r="J15" s="29">
        <f t="shared" si="5"/>
        <v>128.18384374999999</v>
      </c>
      <c r="K15" s="27">
        <f>K28*$B$35/10/$B$33</f>
        <v>0.95718013502878696</v>
      </c>
      <c r="L15" s="28">
        <f t="shared" si="6"/>
        <v>0.21576440376092454</v>
      </c>
      <c r="M15" s="29">
        <f t="shared" si="7"/>
        <v>129.10167597765363</v>
      </c>
      <c r="N15" s="27">
        <f>N28*$B$35/10/$B$33</f>
        <v>0.38765795468665876</v>
      </c>
      <c r="O15" s="28">
        <f t="shared" si="8"/>
        <v>-1.6888539121069357E-3</v>
      </c>
      <c r="P15" s="29">
        <f t="shared" si="9"/>
        <v>99.566234042553219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3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9" t="s">
        <v>64</v>
      </c>
      <c r="X19" s="139" t="s">
        <v>64</v>
      </c>
    </row>
    <row r="20" spans="1:24" s="46" customFormat="1" ht="15.75" x14ac:dyDescent="0.25">
      <c r="A20" s="40" t="s">
        <v>39</v>
      </c>
      <c r="B20" s="41">
        <v>1.69</v>
      </c>
      <c r="C20" s="42" t="s">
        <v>26</v>
      </c>
      <c r="D20" s="43" t="s">
        <v>26</v>
      </c>
      <c r="E20" s="41">
        <v>1.79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1.79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47.08</v>
      </c>
      <c r="L21" s="49" t="s">
        <v>26</v>
      </c>
      <c r="M21" s="50" t="s">
        <v>26</v>
      </c>
      <c r="N21" s="48">
        <v>20.49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42.25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</v>
      </c>
      <c r="C23" s="49" t="s">
        <v>26</v>
      </c>
      <c r="D23" s="50" t="s">
        <v>26</v>
      </c>
      <c r="E23" s="48">
        <v>46.07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22.75</v>
      </c>
      <c r="C25" s="49" t="s">
        <v>26</v>
      </c>
      <c r="D25" s="50" t="s">
        <v>26</v>
      </c>
      <c r="E25" s="48">
        <v>23.45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22.25</v>
      </c>
      <c r="L25" s="49" t="s">
        <v>26</v>
      </c>
      <c r="M25" s="50" t="s">
        <v>26</v>
      </c>
      <c r="N25" s="48">
        <v>14.25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0.97399999999999998</v>
      </c>
      <c r="F26" s="49" t="s">
        <v>26</v>
      </c>
      <c r="G26" s="50" t="s">
        <v>26</v>
      </c>
      <c r="H26" s="54">
        <v>1.034</v>
      </c>
      <c r="I26" s="49" t="s">
        <v>26</v>
      </c>
      <c r="J26" s="50" t="s">
        <v>26</v>
      </c>
      <c r="K26" s="54">
        <v>0.91400000000000003</v>
      </c>
      <c r="L26" s="49" t="s">
        <v>26</v>
      </c>
      <c r="M26" s="50" t="s">
        <v>26</v>
      </c>
      <c r="N26" s="54">
        <v>0.45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0.90500000000000003</v>
      </c>
      <c r="F27" s="49" t="s">
        <v>26</v>
      </c>
      <c r="G27" s="50" t="s">
        <v>26</v>
      </c>
      <c r="H27" s="54">
        <v>0.98399999999999999</v>
      </c>
      <c r="I27" s="49" t="s">
        <v>26</v>
      </c>
      <c r="J27" s="50" t="s">
        <v>26</v>
      </c>
      <c r="K27" s="54">
        <v>0.84499999999999997</v>
      </c>
      <c r="L27" s="49" t="s">
        <v>26</v>
      </c>
      <c r="M27" s="50" t="s">
        <v>26</v>
      </c>
      <c r="N27" s="54">
        <v>0.38900000000000001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3.85</v>
      </c>
      <c r="F28" s="58" t="s">
        <v>26</v>
      </c>
      <c r="G28" s="59" t="s">
        <v>26</v>
      </c>
      <c r="H28" s="94">
        <v>4.26</v>
      </c>
      <c r="I28" s="58" t="s">
        <v>26</v>
      </c>
      <c r="J28" s="59" t="s">
        <v>26</v>
      </c>
      <c r="K28" s="94">
        <v>4</v>
      </c>
      <c r="L28" s="58" t="s">
        <v>26</v>
      </c>
      <c r="M28" s="59" t="s">
        <v>26</v>
      </c>
      <c r="N28" s="94">
        <v>1.62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8.9601000000000006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2.4142999999999999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2.6261000000000001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5.7773000000000003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3.3188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43962</v>
      </c>
      <c r="E2" s="360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0.68810157689944706</v>
      </c>
      <c r="C6" s="12" t="s">
        <v>26</v>
      </c>
      <c r="D6" s="13" t="s">
        <v>26</v>
      </c>
      <c r="E6" s="11">
        <f>E20/$B$33</f>
        <v>0.72906000409584271</v>
      </c>
      <c r="F6" s="12" t="s">
        <v>26</v>
      </c>
      <c r="G6" s="13" t="s">
        <v>26</v>
      </c>
      <c r="H6" s="11">
        <f>H20/$B$33</f>
        <v>0.78640180217079658</v>
      </c>
      <c r="I6" s="12" t="s">
        <v>26</v>
      </c>
      <c r="J6" s="13" t="s">
        <v>26</v>
      </c>
      <c r="K6" s="11">
        <f>K20/$B$33</f>
        <v>0.72906000409584271</v>
      </c>
      <c r="L6" s="12" t="s">
        <v>26</v>
      </c>
      <c r="M6" s="13" t="s">
        <v>26</v>
      </c>
      <c r="N6" s="11">
        <f>N20/$B$33</f>
        <v>0.38500921564611917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0.57434735613352439</v>
      </c>
      <c r="C7" s="16">
        <f t="shared" ref="C7:C12" si="0">B7-B$6</f>
        <v>-0.11375422076592268</v>
      </c>
      <c r="D7" s="17">
        <f t="shared" ref="D7:D12" si="1">B7/B$6*100</f>
        <v>83.468397023809516</v>
      </c>
      <c r="E7" s="11">
        <f>E21*$B$36/100/$B$33</f>
        <v>0.6310646651648576</v>
      </c>
      <c r="F7" s="16">
        <f t="shared" ref="F7:F15" si="2">E7-E$6</f>
        <v>-9.799533893098511E-2</v>
      </c>
      <c r="G7" s="17">
        <f t="shared" ref="G7:G15" si="3">E7/E$6*100</f>
        <v>86.558673033707862</v>
      </c>
      <c r="H7" s="11">
        <f>H21*$B$36/100/$B$33</f>
        <v>0.69698669260700385</v>
      </c>
      <c r="I7" s="16">
        <f t="shared" ref="I7:I15" si="4">H7-H$6</f>
        <v>-8.9415109563792727E-2</v>
      </c>
      <c r="J7" s="17">
        <f t="shared" ref="J7:J15" si="5">H7/H$6*100</f>
        <v>88.629844270833331</v>
      </c>
      <c r="K7" s="11">
        <f>K21*$B$36/100/$B$33</f>
        <v>0.637426749948802</v>
      </c>
      <c r="L7" s="16">
        <f t="shared" ref="L7:L15" si="6">K7-K$6</f>
        <v>-9.163325414704071E-2</v>
      </c>
      <c r="M7" s="17">
        <f t="shared" ref="M7:M15" si="7">K7/K$6*100</f>
        <v>87.431315168539342</v>
      </c>
      <c r="N7" s="11">
        <f>N21*$B$36/100/$B$33</f>
        <v>0.27735982387876307</v>
      </c>
      <c r="O7" s="16">
        <f t="shared" ref="O7:O15" si="8">N7-N$6</f>
        <v>-0.10764939176735611</v>
      </c>
      <c r="P7" s="17">
        <f t="shared" ref="P7:P15" si="9">N7/N$6*100</f>
        <v>72.039788297872349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0.57204617653082124</v>
      </c>
      <c r="C8" s="16">
        <f t="shared" si="0"/>
        <v>-0.11605540036862583</v>
      </c>
      <c r="D8" s="17">
        <f t="shared" si="1"/>
        <v>83.133972619047626</v>
      </c>
      <c r="E8" s="11">
        <f>E22*$B$36/100/$B$33</f>
        <v>0.61617467950030724</v>
      </c>
      <c r="F8" s="16">
        <f t="shared" si="2"/>
        <v>-0.11288532459553546</v>
      </c>
      <c r="G8" s="17">
        <f t="shared" si="3"/>
        <v>84.516319101123599</v>
      </c>
      <c r="H8" s="11">
        <f>H22*$B$36/100/$B$33</f>
        <v>0.70118296129428626</v>
      </c>
      <c r="I8" s="16">
        <f t="shared" si="4"/>
        <v>-8.5218840876510327E-2</v>
      </c>
      <c r="J8" s="17">
        <f t="shared" si="5"/>
        <v>89.163447916666669</v>
      </c>
      <c r="K8" s="11">
        <f>K22*$B$36/100/$B$33</f>
        <v>0.62619157894736832</v>
      </c>
      <c r="L8" s="16">
        <f t="shared" si="6"/>
        <v>-0.10286842514847439</v>
      </c>
      <c r="M8" s="17">
        <f t="shared" si="7"/>
        <v>85.890266292134825</v>
      </c>
      <c r="N8" s="11">
        <f>N22*$B$36/100/$B$33</f>
        <v>0.31675060413680112</v>
      </c>
      <c r="O8" s="16">
        <f t="shared" si="8"/>
        <v>-6.8258611509318057E-2</v>
      </c>
      <c r="P8" s="17">
        <f t="shared" si="9"/>
        <v>82.270914893617018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0.58084480442351005</v>
      </c>
      <c r="C9" s="16">
        <f t="shared" si="0"/>
        <v>-0.10725677247593701</v>
      </c>
      <c r="D9" s="17">
        <f t="shared" si="1"/>
        <v>84.412654166666655</v>
      </c>
      <c r="E9" s="11">
        <f>E23*$B$36/100/$B$33</f>
        <v>0.62307821830841692</v>
      </c>
      <c r="F9" s="16">
        <f t="shared" si="2"/>
        <v>-0.10598178578742579</v>
      </c>
      <c r="G9" s="17">
        <f t="shared" si="3"/>
        <v>85.463228651685384</v>
      </c>
      <c r="H9" s="11">
        <f>H23*$B$36/100/$B$33</f>
        <v>0.69035388081097693</v>
      </c>
      <c r="I9" s="16">
        <f t="shared" si="4"/>
        <v>-9.6047921359819655E-2</v>
      </c>
      <c r="J9" s="17">
        <f t="shared" si="5"/>
        <v>87.786406250000013</v>
      </c>
      <c r="K9" s="11">
        <f>K23*$B$36/100/$B$33</f>
        <v>0.62185994675404455</v>
      </c>
      <c r="L9" s="16">
        <f t="shared" si="6"/>
        <v>-0.10720005734179816</v>
      </c>
      <c r="M9" s="17">
        <f t="shared" si="7"/>
        <v>85.296126966292121</v>
      </c>
      <c r="N9" s="11">
        <f>N23*$B$36/100/$B$33</f>
        <v>0.32148832684824907</v>
      </c>
      <c r="O9" s="16">
        <f t="shared" si="8"/>
        <v>-6.3520888797870101E-2</v>
      </c>
      <c r="P9" s="17">
        <f t="shared" si="9"/>
        <v>83.501462765957456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0.5685267253737456</v>
      </c>
      <c r="C10" s="16">
        <f t="shared" si="0"/>
        <v>-0.11957485152570146</v>
      </c>
      <c r="D10" s="17">
        <f t="shared" si="1"/>
        <v>82.622499999999988</v>
      </c>
      <c r="E10" s="11">
        <f>E24*$B$36/100/$B$33</f>
        <v>0.60927114069219745</v>
      </c>
      <c r="F10" s="16">
        <f t="shared" si="2"/>
        <v>-0.11978886340364525</v>
      </c>
      <c r="G10" s="17">
        <f t="shared" si="3"/>
        <v>83.569409550561801</v>
      </c>
      <c r="H10" s="11">
        <f>H24*$B$36/100/$B$33</f>
        <v>0.71052304321114068</v>
      </c>
      <c r="I10" s="16">
        <f t="shared" si="4"/>
        <v>-7.5878758959655901E-2</v>
      </c>
      <c r="J10" s="17">
        <f t="shared" si="5"/>
        <v>90.351146354166673</v>
      </c>
      <c r="K10" s="11">
        <f>K24*$B$36/100/$B$33</f>
        <v>0.64852655744419407</v>
      </c>
      <c r="L10" s="16">
        <f t="shared" si="6"/>
        <v>-8.0533446651648632E-2</v>
      </c>
      <c r="M10" s="17">
        <f t="shared" si="7"/>
        <v>88.953797191011233</v>
      </c>
      <c r="N10" s="11">
        <f>N24*$B$36/100/$B$33</f>
        <v>0.29441562563997542</v>
      </c>
      <c r="O10" s="16">
        <f t="shared" si="8"/>
        <v>-9.0593590006143754E-2</v>
      </c>
      <c r="P10" s="17">
        <f t="shared" si="9"/>
        <v>76.469760638297885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0.57394126561540038</v>
      </c>
      <c r="C11" s="96">
        <f t="shared" si="0"/>
        <v>-0.11416031128404669</v>
      </c>
      <c r="D11" s="97">
        <f t="shared" si="1"/>
        <v>83.409380952380957</v>
      </c>
      <c r="E11" s="95">
        <f>AVERAGE(E7:E10)</f>
        <v>0.61989717591644478</v>
      </c>
      <c r="F11" s="96">
        <f t="shared" si="2"/>
        <v>-0.10916282817939793</v>
      </c>
      <c r="G11" s="97">
        <f t="shared" si="3"/>
        <v>85.026907584269665</v>
      </c>
      <c r="H11" s="95">
        <f>AVERAGE(H7:H10)</f>
        <v>0.69976164448085199</v>
      </c>
      <c r="I11" s="96">
        <f t="shared" si="4"/>
        <v>-8.6640157689944597E-2</v>
      </c>
      <c r="J11" s="97">
        <f t="shared" si="5"/>
        <v>88.982711197916672</v>
      </c>
      <c r="K11" s="95">
        <f>AVERAGE(K7:K10)</f>
        <v>0.63350120827360223</v>
      </c>
      <c r="L11" s="96">
        <f t="shared" si="6"/>
        <v>-9.5558795822240472E-2</v>
      </c>
      <c r="M11" s="97">
        <f t="shared" si="7"/>
        <v>86.892876404494373</v>
      </c>
      <c r="N11" s="95">
        <f>AVERAGE(N7:N10)</f>
        <v>0.30250359512594721</v>
      </c>
      <c r="O11" s="96">
        <f t="shared" si="8"/>
        <v>-8.2505620520171963E-2</v>
      </c>
      <c r="P11" s="97">
        <f t="shared" si="9"/>
        <v>78.57048164893618</v>
      </c>
      <c r="Q11" s="18"/>
    </row>
    <row r="12" spans="1:19" s="5" customFormat="1" ht="15.75" x14ac:dyDescent="0.25">
      <c r="A12" s="19" t="s">
        <v>4</v>
      </c>
      <c r="B12" s="11">
        <f>B25*$B$32/100/$B$33</f>
        <v>0.83848556215441339</v>
      </c>
      <c r="C12" s="16">
        <f t="shared" si="0"/>
        <v>0.15038398525496632</v>
      </c>
      <c r="D12" s="17">
        <f t="shared" si="1"/>
        <v>121.85491071428574</v>
      </c>
      <c r="E12" s="11">
        <f>E25*$B$32/100/$B$33</f>
        <v>0.88320479213598191</v>
      </c>
      <c r="F12" s="16">
        <f t="shared" si="2"/>
        <v>0.1541447880401392</v>
      </c>
      <c r="G12" s="17">
        <f t="shared" si="3"/>
        <v>121.14294943820224</v>
      </c>
      <c r="H12" s="11">
        <f>H25*$B$32/100/$B$33</f>
        <v>1.1008383780462829</v>
      </c>
      <c r="I12" s="16">
        <f t="shared" si="4"/>
        <v>0.31443657587548635</v>
      </c>
      <c r="J12" s="17">
        <f t="shared" si="5"/>
        <v>139.98421354166666</v>
      </c>
      <c r="K12" s="11">
        <f>K25*$B$32/100/$B$33</f>
        <v>0.81985254966209287</v>
      </c>
      <c r="L12" s="16">
        <f t="shared" si="6"/>
        <v>9.079254556625016E-2</v>
      </c>
      <c r="M12" s="17">
        <f t="shared" si="7"/>
        <v>112.45337078651684</v>
      </c>
      <c r="N12" s="11">
        <f>N25*$B$32/100/$B$33</f>
        <v>0.35738117960270327</v>
      </c>
      <c r="O12" s="16">
        <f t="shared" si="8"/>
        <v>-2.7628036043415904E-2</v>
      </c>
      <c r="P12" s="17">
        <f t="shared" si="9"/>
        <v>92.824058510638309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1.0358647962318248</v>
      </c>
      <c r="F13" s="16">
        <f t="shared" si="2"/>
        <v>0.30680479213598211</v>
      </c>
      <c r="G13" s="17">
        <f t="shared" si="3"/>
        <v>142.08224157303374</v>
      </c>
      <c r="H13" s="11">
        <f>H26*$B$34/$B$33</f>
        <v>1.0845731722301863</v>
      </c>
      <c r="I13" s="16">
        <f t="shared" si="4"/>
        <v>0.29817137005938976</v>
      </c>
      <c r="J13" s="17">
        <f t="shared" si="5"/>
        <v>137.91590625000001</v>
      </c>
      <c r="K13" s="11">
        <f>K26*$B$34/$B$33</f>
        <v>0.96009621134548429</v>
      </c>
      <c r="L13" s="16">
        <f t="shared" si="6"/>
        <v>0.23103620724964158</v>
      </c>
      <c r="M13" s="17">
        <f t="shared" si="7"/>
        <v>131.68960112359551</v>
      </c>
      <c r="N13" s="11">
        <f>N26*$B$34/$B$33</f>
        <v>0.48708375998361669</v>
      </c>
      <c r="O13" s="16">
        <f t="shared" si="8"/>
        <v>0.10207454433749752</v>
      </c>
      <c r="P13" s="17">
        <f t="shared" si="9"/>
        <v>126.5122340425532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1.0098869956993652</v>
      </c>
      <c r="F14" s="16">
        <f t="shared" si="2"/>
        <v>0.28082699160352254</v>
      </c>
      <c r="G14" s="17">
        <f t="shared" si="3"/>
        <v>138.51905056179777</v>
      </c>
      <c r="H14" s="11">
        <f>H27*$B$34/$B$33</f>
        <v>1.0975620724964161</v>
      </c>
      <c r="I14" s="16">
        <f t="shared" si="4"/>
        <v>0.31116027032561955</v>
      </c>
      <c r="J14" s="17">
        <f t="shared" si="5"/>
        <v>139.56759375000001</v>
      </c>
      <c r="K14" s="11">
        <f>K27*$B$34/$B$33</f>
        <v>0.89082207659225887</v>
      </c>
      <c r="L14" s="16">
        <f t="shared" si="6"/>
        <v>0.16176207249641616</v>
      </c>
      <c r="M14" s="17">
        <f t="shared" si="7"/>
        <v>122.1877584269663</v>
      </c>
      <c r="N14" s="11">
        <f>N27*$B$34/$B$33</f>
        <v>0.41023276674175713</v>
      </c>
      <c r="O14" s="16">
        <f t="shared" si="8"/>
        <v>2.5223551095637953E-2</v>
      </c>
      <c r="P14" s="17">
        <f t="shared" si="9"/>
        <v>106.55141489361704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0.89667786197010046</v>
      </c>
      <c r="F15" s="28">
        <f t="shared" si="2"/>
        <v>0.16761785787425776</v>
      </c>
      <c r="G15" s="29">
        <f t="shared" si="3"/>
        <v>122.99095505617979</v>
      </c>
      <c r="H15" s="27">
        <f>H28*$B$35/10/$B$33</f>
        <v>0.96327462625435201</v>
      </c>
      <c r="I15" s="28">
        <f t="shared" si="4"/>
        <v>0.17687282408355542</v>
      </c>
      <c r="J15" s="29">
        <f t="shared" si="5"/>
        <v>122.49140625000004</v>
      </c>
      <c r="K15" s="27">
        <f>K28*$B$35/10/$B$33</f>
        <v>0.92759778824493144</v>
      </c>
      <c r="L15" s="28">
        <f t="shared" si="6"/>
        <v>0.19853778414908874</v>
      </c>
      <c r="M15" s="29">
        <f t="shared" si="7"/>
        <v>127.23202247191013</v>
      </c>
      <c r="N15" s="27">
        <f>N28*$B$35/10/$B$33</f>
        <v>0.38055293876715141</v>
      </c>
      <c r="O15" s="28">
        <f t="shared" si="8"/>
        <v>-4.4562768789677687E-3</v>
      </c>
      <c r="P15" s="29">
        <f t="shared" si="9"/>
        <v>98.842553191489372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4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43" t="s">
        <v>64</v>
      </c>
      <c r="X19" s="14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46.62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47.09</v>
      </c>
      <c r="L21" s="49" t="s">
        <v>26</v>
      </c>
      <c r="M21" s="50" t="s">
        <v>26</v>
      </c>
      <c r="N21" s="48">
        <v>20.49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46.26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22.5</v>
      </c>
      <c r="C25" s="49" t="s">
        <v>26</v>
      </c>
      <c r="D25" s="50" t="s">
        <v>26</v>
      </c>
      <c r="E25" s="48">
        <v>23.7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22</v>
      </c>
      <c r="L25" s="49" t="s">
        <v>26</v>
      </c>
      <c r="M25" s="50" t="s">
        <v>26</v>
      </c>
      <c r="N25" s="48">
        <v>9.59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0.95699999999999996</v>
      </c>
      <c r="F26" s="49" t="s">
        <v>26</v>
      </c>
      <c r="G26" s="50" t="s">
        <v>26</v>
      </c>
      <c r="H26" s="54">
        <v>1.002</v>
      </c>
      <c r="I26" s="49" t="s">
        <v>26</v>
      </c>
      <c r="J26" s="50" t="s">
        <v>26</v>
      </c>
      <c r="K26" s="54">
        <v>0.88700000000000001</v>
      </c>
      <c r="L26" s="49" t="s">
        <v>26</v>
      </c>
      <c r="M26" s="50" t="s">
        <v>26</v>
      </c>
      <c r="N26" s="54">
        <v>0.45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0.93300000000000005</v>
      </c>
      <c r="F27" s="49" t="s">
        <v>26</v>
      </c>
      <c r="G27" s="50" t="s">
        <v>26</v>
      </c>
      <c r="H27" s="54">
        <v>1.014</v>
      </c>
      <c r="I27" s="49" t="s">
        <v>26</v>
      </c>
      <c r="J27" s="50" t="s">
        <v>26</v>
      </c>
      <c r="K27" s="54">
        <v>0.82299999999999995</v>
      </c>
      <c r="L27" s="49" t="s">
        <v>26</v>
      </c>
      <c r="M27" s="50" t="s">
        <v>26</v>
      </c>
      <c r="N27" s="54">
        <v>0.379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3.77</v>
      </c>
      <c r="F28" s="58" t="s">
        <v>26</v>
      </c>
      <c r="G28" s="59" t="s">
        <v>26</v>
      </c>
      <c r="H28" s="94">
        <v>4.05</v>
      </c>
      <c r="I28" s="58" t="s">
        <v>26</v>
      </c>
      <c r="J28" s="59" t="s">
        <v>26</v>
      </c>
      <c r="K28" s="94">
        <v>3.9</v>
      </c>
      <c r="L28" s="58" t="s">
        <v>26</v>
      </c>
      <c r="M28" s="59" t="s">
        <v>26</v>
      </c>
      <c r="N28" s="94">
        <v>1.6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4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9.0984999999999996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2.4415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2.6427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5.8070000000000004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3.3048999999999999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43969</v>
      </c>
      <c r="E2" s="360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0.68677949472651456</v>
      </c>
      <c r="C6" s="12" t="s">
        <v>26</v>
      </c>
      <c r="D6" s="13" t="s">
        <v>26</v>
      </c>
      <c r="E6" s="11">
        <f>E20/$B$33</f>
        <v>0.72765922655547377</v>
      </c>
      <c r="F6" s="12" t="s">
        <v>26</v>
      </c>
      <c r="G6" s="13" t="s">
        <v>26</v>
      </c>
      <c r="H6" s="11">
        <f>H20/$B$33</f>
        <v>0.78489085111601664</v>
      </c>
      <c r="I6" s="12" t="s">
        <v>26</v>
      </c>
      <c r="J6" s="13" t="s">
        <v>26</v>
      </c>
      <c r="K6" s="11">
        <f>K20/$B$33</f>
        <v>0.72765922655547377</v>
      </c>
      <c r="L6" s="12" t="s">
        <v>26</v>
      </c>
      <c r="M6" s="13" t="s">
        <v>26</v>
      </c>
      <c r="N6" s="11">
        <f>N20/$B$33</f>
        <v>0.38426947919221643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0.57554341427520217</v>
      </c>
      <c r="C7" s="16">
        <f t="shared" ref="C7:C12" si="0">B7-B$6</f>
        <v>-0.11123608045131239</v>
      </c>
      <c r="D7" s="17">
        <f t="shared" ref="D7:D12" si="1">B7/B$6*100</f>
        <v>83.803232142857127</v>
      </c>
      <c r="E7" s="11">
        <f>E21*$B$36/100/$B$33</f>
        <v>0.62934272749570752</v>
      </c>
      <c r="F7" s="16">
        <f t="shared" ref="F7:F15" si="2">E7-E$6</f>
        <v>-9.8316499059766249E-2</v>
      </c>
      <c r="G7" s="17">
        <f t="shared" ref="G7:G15" si="3">E7/E$6*100</f>
        <v>86.488661797752798</v>
      </c>
      <c r="H7" s="11">
        <f>H21*$B$36/100/$B$33</f>
        <v>0.70307782683345588</v>
      </c>
      <c r="I7" s="16">
        <f t="shared" ref="I7:I15" si="4">H7-H$6</f>
        <v>-8.1813024282560765E-2</v>
      </c>
      <c r="J7" s="17">
        <f t="shared" ref="J7:J15" si="5">H7/H$6*100</f>
        <v>89.576509374999986</v>
      </c>
      <c r="K7" s="11">
        <f>K21*$B$36/100/$B$33</f>
        <v>0.63139092469953406</v>
      </c>
      <c r="L7" s="16">
        <f t="shared" ref="L7:L15" si="6">K7-K$6</f>
        <v>-9.6268301855939709E-2</v>
      </c>
      <c r="M7" s="17">
        <f t="shared" ref="M7:M15" si="7">K7/K$6*100</f>
        <v>86.770139325842706</v>
      </c>
      <c r="N7" s="11">
        <f>N21*$B$36/100/$B$33</f>
        <v>0.27063512386558741</v>
      </c>
      <c r="O7" s="16">
        <f t="shared" ref="O7:O15" si="8">N7-N$6</f>
        <v>-0.11363435532662902</v>
      </c>
      <c r="P7" s="17">
        <f t="shared" ref="P7:P15" si="9">N7/N$6*100</f>
        <v>70.428472340425543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0.57704542555800831</v>
      </c>
      <c r="C8" s="16">
        <f t="shared" si="0"/>
        <v>-0.10973406916850625</v>
      </c>
      <c r="D8" s="17">
        <f t="shared" si="1"/>
        <v>84.021935714285718</v>
      </c>
      <c r="E8" s="11">
        <f>E22*$B$36/100/$B$33</f>
        <v>0.62155957812116747</v>
      </c>
      <c r="F8" s="16">
        <f t="shared" si="2"/>
        <v>-0.1060996484343063</v>
      </c>
      <c r="G8" s="17">
        <f t="shared" si="3"/>
        <v>85.419047191011231</v>
      </c>
      <c r="H8" s="11">
        <f>H22*$B$36/100/$B$33</f>
        <v>0.7073107677213637</v>
      </c>
      <c r="I8" s="16">
        <f t="shared" si="4"/>
        <v>-7.7580083394652943E-2</v>
      </c>
      <c r="J8" s="17">
        <f t="shared" si="5"/>
        <v>90.115812500000004</v>
      </c>
      <c r="K8" s="11">
        <f>K22*$B$36/100/$B$33</f>
        <v>0.63125437821927877</v>
      </c>
      <c r="L8" s="16">
        <f t="shared" si="6"/>
        <v>-9.6404848336195004E-2</v>
      </c>
      <c r="M8" s="17">
        <f t="shared" si="7"/>
        <v>86.75137415730336</v>
      </c>
      <c r="N8" s="11">
        <f>N22*$B$36/100/$B$33</f>
        <v>0.31951876379690941</v>
      </c>
      <c r="O8" s="16">
        <f t="shared" si="8"/>
        <v>-6.4750715395307024E-2</v>
      </c>
      <c r="P8" s="17">
        <f t="shared" si="9"/>
        <v>83.149659574468089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0.58592094677458906</v>
      </c>
      <c r="C9" s="16">
        <f t="shared" si="0"/>
        <v>-0.1008585479519255</v>
      </c>
      <c r="D9" s="17">
        <f t="shared" si="1"/>
        <v>85.314274999999981</v>
      </c>
      <c r="E9" s="11">
        <f>E23*$B$36/100/$B$33</f>
        <v>0.62852344861417708</v>
      </c>
      <c r="F9" s="16">
        <f t="shared" si="2"/>
        <v>-9.9135777941296688E-2</v>
      </c>
      <c r="G9" s="17">
        <f t="shared" si="3"/>
        <v>86.376070786516863</v>
      </c>
      <c r="H9" s="11">
        <f>H23*$B$36/100/$B$33</f>
        <v>0.69638704930095652</v>
      </c>
      <c r="I9" s="16">
        <f t="shared" si="4"/>
        <v>-8.8503801815060124E-2</v>
      </c>
      <c r="J9" s="17">
        <f t="shared" si="5"/>
        <v>88.724062500000002</v>
      </c>
      <c r="K9" s="11">
        <f>K23*$B$36/100/$B$33</f>
        <v>0.62729453029188109</v>
      </c>
      <c r="L9" s="16">
        <f t="shared" si="6"/>
        <v>-0.10036469626359268</v>
      </c>
      <c r="M9" s="17">
        <f t="shared" si="7"/>
        <v>86.207184269662889</v>
      </c>
      <c r="N9" s="11">
        <f>N23*$B$36/100/$B$33</f>
        <v>0.32429789060583758</v>
      </c>
      <c r="O9" s="16">
        <f t="shared" si="8"/>
        <v>-5.9971588586378854E-2</v>
      </c>
      <c r="P9" s="17">
        <f t="shared" si="9"/>
        <v>84.393351063829797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0.57349521707137596</v>
      </c>
      <c r="C10" s="16">
        <f t="shared" si="0"/>
        <v>-0.1132842776551386</v>
      </c>
      <c r="D10" s="17">
        <f t="shared" si="1"/>
        <v>83.504999999999995</v>
      </c>
      <c r="E10" s="11">
        <f>E24*$B$36/100/$B$33</f>
        <v>0.61459570762815796</v>
      </c>
      <c r="F10" s="16">
        <f t="shared" si="2"/>
        <v>-0.11306351892731581</v>
      </c>
      <c r="G10" s="17">
        <f t="shared" si="3"/>
        <v>84.462023595505613</v>
      </c>
      <c r="H10" s="11">
        <f>H24*$B$36/100/$B$33</f>
        <v>0.71673247485896496</v>
      </c>
      <c r="I10" s="16">
        <f t="shared" si="4"/>
        <v>-6.8158376257051678E-2</v>
      </c>
      <c r="J10" s="17">
        <f t="shared" si="5"/>
        <v>91.316196875000017</v>
      </c>
      <c r="K10" s="11">
        <f>K24*$B$36/100/$B$33</f>
        <v>0.65419418690213382</v>
      </c>
      <c r="L10" s="16">
        <f t="shared" si="6"/>
        <v>-7.3465039653339947E-2</v>
      </c>
      <c r="M10" s="17">
        <f t="shared" si="7"/>
        <v>89.903922471910107</v>
      </c>
      <c r="N10" s="11">
        <f>N24*$B$36/100/$B$33</f>
        <v>0.29698859455481968</v>
      </c>
      <c r="O10" s="16">
        <f t="shared" si="8"/>
        <v>-8.728088463739675E-2</v>
      </c>
      <c r="P10" s="17">
        <f t="shared" si="9"/>
        <v>77.286542553191495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0.57800125091979382</v>
      </c>
      <c r="C11" s="96">
        <f t="shared" si="0"/>
        <v>-0.10877824380672074</v>
      </c>
      <c r="D11" s="97">
        <f t="shared" si="1"/>
        <v>84.161110714285698</v>
      </c>
      <c r="E11" s="95">
        <f>AVERAGE(E7:E10)</f>
        <v>0.62350536546480251</v>
      </c>
      <c r="F11" s="96">
        <f t="shared" si="2"/>
        <v>-0.10415386109067126</v>
      </c>
      <c r="G11" s="97">
        <f t="shared" si="3"/>
        <v>85.68645084269663</v>
      </c>
      <c r="H11" s="95">
        <f>AVERAGE(H7:H10)</f>
        <v>0.70587702967868526</v>
      </c>
      <c r="I11" s="96">
        <f t="shared" si="4"/>
        <v>-7.9013821437331377E-2</v>
      </c>
      <c r="J11" s="97">
        <f t="shared" si="5"/>
        <v>89.933145312500002</v>
      </c>
      <c r="K11" s="95">
        <f>AVERAGE(K7:K10)</f>
        <v>0.63603350502820688</v>
      </c>
      <c r="L11" s="96">
        <f t="shared" si="6"/>
        <v>-9.162572152726689E-2</v>
      </c>
      <c r="M11" s="97">
        <f t="shared" si="7"/>
        <v>87.408155056179766</v>
      </c>
      <c r="N11" s="95">
        <f>AVERAGE(N7:N10)</f>
        <v>0.30286009320578849</v>
      </c>
      <c r="O11" s="96">
        <f t="shared" si="8"/>
        <v>-8.140938598642794E-2</v>
      </c>
      <c r="P11" s="97">
        <f t="shared" si="9"/>
        <v>78.81450638297872</v>
      </c>
      <c r="Q11" s="18"/>
    </row>
    <row r="12" spans="1:19" s="5" customFormat="1" ht="15.75" x14ac:dyDescent="0.25">
      <c r="A12" s="19" t="s">
        <v>4</v>
      </c>
      <c r="B12" s="11">
        <f>B25*$B$32/100/$B$33</f>
        <v>0.8447847682119205</v>
      </c>
      <c r="C12" s="16">
        <f t="shared" si="0"/>
        <v>0.15800527348540594</v>
      </c>
      <c r="D12" s="17">
        <f t="shared" si="1"/>
        <v>123.00669642857143</v>
      </c>
      <c r="E12" s="11">
        <f>E25*$B$32/100/$B$33</f>
        <v>0.88983995584988962</v>
      </c>
      <c r="F12" s="16">
        <f t="shared" si="2"/>
        <v>0.16218072929441585</v>
      </c>
      <c r="G12" s="17">
        <f t="shared" si="3"/>
        <v>122.28800561797752</v>
      </c>
      <c r="H12" s="11">
        <f>H25*$B$32/100/$B$33</f>
        <v>1.1091085356880057</v>
      </c>
      <c r="I12" s="16">
        <f t="shared" si="4"/>
        <v>0.32421768457198907</v>
      </c>
      <c r="J12" s="17">
        <f t="shared" si="5"/>
        <v>141.30735937499998</v>
      </c>
      <c r="K12" s="11">
        <f>K25*$B$32/100/$B$33</f>
        <v>0.82601177336276665</v>
      </c>
      <c r="L12" s="16">
        <f t="shared" si="6"/>
        <v>9.8352546807292884E-2</v>
      </c>
      <c r="M12" s="17">
        <f t="shared" si="7"/>
        <v>113.51629213483146</v>
      </c>
      <c r="N12" s="11">
        <f>N25*$B$32/100/$B$33</f>
        <v>0.38822553348050037</v>
      </c>
      <c r="O12" s="16">
        <f t="shared" si="8"/>
        <v>3.9560542882839389E-3</v>
      </c>
      <c r="P12" s="17">
        <f t="shared" si="9"/>
        <v>101.02950000000001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1.0204091243561442</v>
      </c>
      <c r="F13" s="16">
        <f t="shared" si="2"/>
        <v>0.2927498978006704</v>
      </c>
      <c r="G13" s="17">
        <f t="shared" si="3"/>
        <v>140.23173033707866</v>
      </c>
      <c r="H13" s="11">
        <f>H26*$B$34/$B$33</f>
        <v>1.0852656364974245</v>
      </c>
      <c r="I13" s="16">
        <f t="shared" si="4"/>
        <v>0.30037478538140783</v>
      </c>
      <c r="J13" s="17">
        <f t="shared" si="5"/>
        <v>138.26962499999999</v>
      </c>
      <c r="K13" s="11">
        <f>K26*$B$34/$B$33</f>
        <v>0.92312435614422361</v>
      </c>
      <c r="L13" s="16">
        <f t="shared" si="6"/>
        <v>0.19546512958874984</v>
      </c>
      <c r="M13" s="17">
        <f t="shared" si="7"/>
        <v>126.86217977528089</v>
      </c>
      <c r="N13" s="11">
        <f>N26*$B$34/$B$33</f>
        <v>0.44859087564385575</v>
      </c>
      <c r="O13" s="16">
        <f t="shared" si="8"/>
        <v>6.4321396451639312E-2</v>
      </c>
      <c r="P13" s="17">
        <f t="shared" si="9"/>
        <v>116.73861702127661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0.99014275202354662</v>
      </c>
      <c r="F14" s="16">
        <f t="shared" si="2"/>
        <v>0.26248352546807285</v>
      </c>
      <c r="G14" s="17">
        <f t="shared" si="3"/>
        <v>136.07231460674157</v>
      </c>
      <c r="H14" s="11">
        <f>H27*$B$34/$B$33</f>
        <v>1.1285033112582783</v>
      </c>
      <c r="I14" s="16">
        <f t="shared" si="4"/>
        <v>0.34361246014226166</v>
      </c>
      <c r="J14" s="17">
        <f t="shared" si="5"/>
        <v>143.77837500000004</v>
      </c>
      <c r="K14" s="11">
        <f>K27*$B$34/$B$33</f>
        <v>0.88204856512141283</v>
      </c>
      <c r="L14" s="16">
        <f t="shared" si="6"/>
        <v>0.15438933856593906</v>
      </c>
      <c r="M14" s="17">
        <f t="shared" si="7"/>
        <v>121.2172584269663</v>
      </c>
      <c r="N14" s="11">
        <f>N27*$B$34/$B$33</f>
        <v>0.40967696835908757</v>
      </c>
      <c r="O14" s="16">
        <f t="shared" si="8"/>
        <v>2.5407489166871133E-2</v>
      </c>
      <c r="P14" s="17">
        <f t="shared" si="9"/>
        <v>106.61189361702131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0.90354721609026245</v>
      </c>
      <c r="F15" s="28">
        <f t="shared" si="2"/>
        <v>0.17588798953478868</v>
      </c>
      <c r="G15" s="29">
        <f t="shared" si="3"/>
        <v>124.17175280898877</v>
      </c>
      <c r="H15" s="27">
        <f>H28*$B$35/10/$B$33</f>
        <v>0.96757812116752506</v>
      </c>
      <c r="I15" s="28">
        <f t="shared" si="4"/>
        <v>0.18268727005150842</v>
      </c>
      <c r="J15" s="29">
        <f t="shared" si="5"/>
        <v>123.27550000000001</v>
      </c>
      <c r="K15" s="27">
        <f>K28*$B$35/10/$B$33</f>
        <v>0.92014782111029347</v>
      </c>
      <c r="L15" s="28">
        <f t="shared" si="6"/>
        <v>0.1924885945548197</v>
      </c>
      <c r="M15" s="29">
        <f t="shared" si="7"/>
        <v>126.45312359550562</v>
      </c>
      <c r="N15" s="27">
        <f>N28*$B$35/10/$B$33</f>
        <v>0.37944240045785294</v>
      </c>
      <c r="O15" s="28">
        <f t="shared" si="8"/>
        <v>-4.8270787343634991E-3</v>
      </c>
      <c r="P15" s="29">
        <f t="shared" si="9"/>
        <v>98.743829787234034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4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45" t="s">
        <v>64</v>
      </c>
      <c r="X19" s="14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42.15</v>
      </c>
      <c r="C21" s="49" t="s">
        <v>26</v>
      </c>
      <c r="D21" s="50" t="s">
        <v>26</v>
      </c>
      <c r="E21" s="48">
        <v>46.09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46.24</v>
      </c>
      <c r="L21" s="49" t="s">
        <v>26</v>
      </c>
      <c r="M21" s="50" t="s">
        <v>26</v>
      </c>
      <c r="N21" s="48">
        <v>19.82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46.23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22.5</v>
      </c>
      <c r="C25" s="49" t="s">
        <v>26</v>
      </c>
      <c r="D25" s="50" t="s">
        <v>26</v>
      </c>
      <c r="E25" s="48">
        <v>23.7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22</v>
      </c>
      <c r="L25" s="49" t="s">
        <v>26</v>
      </c>
      <c r="M25" s="50" t="s">
        <v>26</v>
      </c>
      <c r="N25" s="48">
        <v>10.34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0.94399999999999995</v>
      </c>
      <c r="F26" s="49" t="s">
        <v>26</v>
      </c>
      <c r="G26" s="50" t="s">
        <v>26</v>
      </c>
      <c r="H26" s="54">
        <v>1.004</v>
      </c>
      <c r="I26" s="49" t="s">
        <v>26</v>
      </c>
      <c r="J26" s="50" t="s">
        <v>26</v>
      </c>
      <c r="K26" s="54">
        <v>0.85399999999999998</v>
      </c>
      <c r="L26" s="49" t="s">
        <v>26</v>
      </c>
      <c r="M26" s="50" t="s">
        <v>26</v>
      </c>
      <c r="N26" s="54">
        <v>0.41499999999999998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0.91600000000000004</v>
      </c>
      <c r="F27" s="49" t="s">
        <v>26</v>
      </c>
      <c r="G27" s="50" t="s">
        <v>26</v>
      </c>
      <c r="H27" s="54">
        <v>1.044</v>
      </c>
      <c r="I27" s="49" t="s">
        <v>26</v>
      </c>
      <c r="J27" s="50" t="s">
        <v>26</v>
      </c>
      <c r="K27" s="54">
        <v>0.81599999999999995</v>
      </c>
      <c r="L27" s="49" t="s">
        <v>26</v>
      </c>
      <c r="M27" s="50" t="s">
        <v>26</v>
      </c>
      <c r="N27" s="54">
        <v>0.379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3.81</v>
      </c>
      <c r="F28" s="58" t="s">
        <v>26</v>
      </c>
      <c r="G28" s="59" t="s">
        <v>26</v>
      </c>
      <c r="H28" s="94">
        <v>4.08</v>
      </c>
      <c r="I28" s="58" t="s">
        <v>26</v>
      </c>
      <c r="J28" s="59" t="s">
        <v>26</v>
      </c>
      <c r="K28" s="94">
        <v>3.88</v>
      </c>
      <c r="L28" s="58" t="s">
        <v>26</v>
      </c>
      <c r="M28" s="59" t="s">
        <v>26</v>
      </c>
      <c r="N28" s="94">
        <v>1.6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4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9.1844999999999999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2.4462000000000002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2.6442000000000001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5.8011999999999997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3.3401999999999998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43976</v>
      </c>
      <c r="E2" s="360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0.70040857166680559</v>
      </c>
      <c r="C6" s="12" t="s">
        <v>26</v>
      </c>
      <c r="D6" s="13" t="s">
        <v>26</v>
      </c>
      <c r="E6" s="11">
        <f>E20/$B$33</f>
        <v>0.74209955807554406</v>
      </c>
      <c r="F6" s="12" t="s">
        <v>26</v>
      </c>
      <c r="G6" s="13" t="s">
        <v>26</v>
      </c>
      <c r="H6" s="11">
        <f>H20/$B$33</f>
        <v>0.80046693904777777</v>
      </c>
      <c r="I6" s="12" t="s">
        <v>26</v>
      </c>
      <c r="J6" s="13" t="s">
        <v>26</v>
      </c>
      <c r="K6" s="11">
        <f>K20/$B$33</f>
        <v>0.74209955807554406</v>
      </c>
      <c r="L6" s="12" t="s">
        <v>26</v>
      </c>
      <c r="M6" s="13" t="s">
        <v>26</v>
      </c>
      <c r="N6" s="11">
        <f>N20/$B$33</f>
        <v>0.39189527224214121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0.58526140248478276</v>
      </c>
      <c r="C7" s="16">
        <f t="shared" ref="C7:C12" si="0">B7-B$6</f>
        <v>-0.11514716918202283</v>
      </c>
      <c r="D7" s="17">
        <f t="shared" ref="D7:D12" si="1">B7/B$6*100</f>
        <v>83.56</v>
      </c>
      <c r="E7" s="11">
        <f>E21*$B$36/100/$B$33</f>
        <v>0.643787542733261</v>
      </c>
      <c r="F7" s="16">
        <f t="shared" ref="F7:F15" si="2">E7-E$6</f>
        <v>-9.8312015342283066E-2</v>
      </c>
      <c r="G7" s="17">
        <f t="shared" ref="G7:G15" si="3">E7/E$6*100</f>
        <v>86.752179775280894</v>
      </c>
      <c r="H7" s="11">
        <f>H21*$B$36/100/$B$33</f>
        <v>0.71750260985574921</v>
      </c>
      <c r="I7" s="16">
        <f t="shared" ref="I7:I15" si="4">H7-H$6</f>
        <v>-8.2964329192028563E-2</v>
      </c>
      <c r="J7" s="17">
        <f t="shared" ref="J7:J15" si="5">H7/H$6*100</f>
        <v>89.635508333333348</v>
      </c>
      <c r="K7" s="11">
        <f>K21*$B$36/100/$B$33</f>
        <v>0.63389383807220889</v>
      </c>
      <c r="L7" s="16">
        <f t="shared" ref="L7:L15" si="6">K7-K$6</f>
        <v>-0.10820572000333517</v>
      </c>
      <c r="M7" s="17">
        <f t="shared" ref="M7:M15" si="7">K7/K$6*100</f>
        <v>85.418975280898891</v>
      </c>
      <c r="N7" s="11">
        <f>N21*$B$36/100/$B$33</f>
        <v>0.27340068373217713</v>
      </c>
      <c r="O7" s="16">
        <f t="shared" ref="O7:O15" si="8">N7-N$6</f>
        <v>-0.11849458850996408</v>
      </c>
      <c r="P7" s="17">
        <f t="shared" ref="P7:P15" si="9">N7/N$6*100</f>
        <v>69.76371063829788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0.58888444926206951</v>
      </c>
      <c r="C8" s="16">
        <f t="shared" si="0"/>
        <v>-0.11152412240473608</v>
      </c>
      <c r="D8" s="17">
        <f t="shared" si="1"/>
        <v>84.077276190476198</v>
      </c>
      <c r="E8" s="11">
        <f>E22*$B$36/100/$B$33</f>
        <v>0.63431188193112642</v>
      </c>
      <c r="F8" s="16">
        <f t="shared" si="2"/>
        <v>-0.10778767614441764</v>
      </c>
      <c r="G8" s="17">
        <f t="shared" si="3"/>
        <v>85.475307865168531</v>
      </c>
      <c r="H8" s="11">
        <f>H22*$B$36/100/$B$33</f>
        <v>0.72182239639789869</v>
      </c>
      <c r="I8" s="16">
        <f t="shared" si="4"/>
        <v>-7.8644542649879079E-2</v>
      </c>
      <c r="J8" s="17">
        <f t="shared" si="5"/>
        <v>90.175166666666669</v>
      </c>
      <c r="K8" s="11">
        <f>K22*$B$36/100/$B$33</f>
        <v>0.6443449345451514</v>
      </c>
      <c r="L8" s="16">
        <f t="shared" si="6"/>
        <v>-9.7754623530392659E-2</v>
      </c>
      <c r="M8" s="17">
        <f t="shared" si="7"/>
        <v>86.827289887640461</v>
      </c>
      <c r="N8" s="11">
        <f>N22*$B$36/100/$B$33</f>
        <v>0.32607420995580755</v>
      </c>
      <c r="O8" s="16">
        <f t="shared" si="8"/>
        <v>-6.5821062286333665E-2</v>
      </c>
      <c r="P8" s="17">
        <f t="shared" si="9"/>
        <v>83.204425531914907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0.59794206620528645</v>
      </c>
      <c r="C9" s="16">
        <f t="shared" si="0"/>
        <v>-0.10246650546151914</v>
      </c>
      <c r="D9" s="17">
        <f t="shared" si="1"/>
        <v>85.370466666666672</v>
      </c>
      <c r="E9" s="11">
        <f>E23*$B$36/100/$B$33</f>
        <v>0.64141862753272738</v>
      </c>
      <c r="F9" s="16">
        <f t="shared" si="2"/>
        <v>-0.10068093054281668</v>
      </c>
      <c r="G9" s="17">
        <f t="shared" si="3"/>
        <v>86.43296179775281</v>
      </c>
      <c r="H9" s="11">
        <f>H23*$B$36/100/$B$33</f>
        <v>0.71067456016009334</v>
      </c>
      <c r="I9" s="16">
        <f t="shared" si="4"/>
        <v>-8.9792378887684432E-2</v>
      </c>
      <c r="J9" s="17">
        <f t="shared" si="5"/>
        <v>88.782500000000013</v>
      </c>
      <c r="K9" s="11">
        <f>K23*$B$36/100/$B$33</f>
        <v>0.64016449595597424</v>
      </c>
      <c r="L9" s="16">
        <f t="shared" si="6"/>
        <v>-0.10193506211956982</v>
      </c>
      <c r="M9" s="17">
        <f t="shared" si="7"/>
        <v>86.263964044943805</v>
      </c>
      <c r="N9" s="11">
        <f>N23*$B$36/100/$B$33</f>
        <v>0.33095138830984744</v>
      </c>
      <c r="O9" s="16">
        <f t="shared" si="8"/>
        <v>-6.0943883932293774E-2</v>
      </c>
      <c r="P9" s="17">
        <f t="shared" si="9"/>
        <v>84.448936170212789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0.58526140248478276</v>
      </c>
      <c r="C10" s="16">
        <f t="shared" si="0"/>
        <v>-0.11514716918202283</v>
      </c>
      <c r="D10" s="17">
        <f t="shared" si="1"/>
        <v>83.56</v>
      </c>
      <c r="E10" s="11">
        <f>E24*$B$36/100/$B$33</f>
        <v>0.62720513632952546</v>
      </c>
      <c r="F10" s="16">
        <f t="shared" si="2"/>
        <v>-0.1148944217460186</v>
      </c>
      <c r="G10" s="17">
        <f t="shared" si="3"/>
        <v>84.517653932584253</v>
      </c>
      <c r="H10" s="11">
        <f>H24*$B$36/100/$B$33</f>
        <v>0.73143740515300593</v>
      </c>
      <c r="I10" s="16">
        <f t="shared" si="4"/>
        <v>-6.9029533894771844E-2</v>
      </c>
      <c r="J10" s="17">
        <f t="shared" si="5"/>
        <v>91.37634166666669</v>
      </c>
      <c r="K10" s="11">
        <f>K24*$B$36/100/$B$33</f>
        <v>0.66747669473859739</v>
      </c>
      <c r="L10" s="16">
        <f t="shared" si="6"/>
        <v>-7.4622863336946677E-2</v>
      </c>
      <c r="M10" s="17">
        <f t="shared" si="7"/>
        <v>89.944359550561785</v>
      </c>
      <c r="N10" s="11">
        <f>N24*$B$36/100/$B$33</f>
        <v>0.30308179771533389</v>
      </c>
      <c r="O10" s="16">
        <f t="shared" si="8"/>
        <v>-8.8813474526807323E-2</v>
      </c>
      <c r="P10" s="17">
        <f t="shared" si="9"/>
        <v>77.337446808510634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0.5893373301092304</v>
      </c>
      <c r="C11" s="96">
        <f t="shared" si="0"/>
        <v>-0.1110712415575752</v>
      </c>
      <c r="D11" s="97">
        <f t="shared" si="1"/>
        <v>84.141935714285722</v>
      </c>
      <c r="E11" s="95">
        <f>AVERAGE(E7:E10)</f>
        <v>0.63668079713166004</v>
      </c>
      <c r="F11" s="96">
        <f t="shared" si="2"/>
        <v>-0.10541876094388403</v>
      </c>
      <c r="G11" s="97">
        <f t="shared" si="3"/>
        <v>85.794525842696615</v>
      </c>
      <c r="H11" s="95">
        <f>AVERAGE(H7:H10)</f>
        <v>0.72035924289168685</v>
      </c>
      <c r="I11" s="96">
        <f t="shared" si="4"/>
        <v>-8.0107696156090924E-2</v>
      </c>
      <c r="J11" s="97">
        <f t="shared" si="5"/>
        <v>89.99237916666668</v>
      </c>
      <c r="K11" s="95">
        <f>AVERAGE(K7:K10)</f>
        <v>0.64646999082798295</v>
      </c>
      <c r="L11" s="96">
        <f t="shared" si="6"/>
        <v>-9.5629567247561109E-2</v>
      </c>
      <c r="M11" s="97">
        <f t="shared" si="7"/>
        <v>87.113647191011239</v>
      </c>
      <c r="N11" s="95">
        <f>AVERAGE(N7:N10)</f>
        <v>0.30837701992829153</v>
      </c>
      <c r="O11" s="96">
        <f t="shared" si="8"/>
        <v>-8.3518252313849684E-2</v>
      </c>
      <c r="P11" s="97">
        <f t="shared" si="9"/>
        <v>78.688629787234049</v>
      </c>
      <c r="Q11" s="18"/>
    </row>
    <row r="12" spans="1:19" s="5" customFormat="1" ht="15.75" x14ac:dyDescent="0.25">
      <c r="A12" s="19" t="s">
        <v>4</v>
      </c>
      <c r="B12" s="11">
        <f>B25*$B$32/100/$B$33</f>
        <v>0.8311886100225131</v>
      </c>
      <c r="C12" s="16">
        <f t="shared" si="0"/>
        <v>0.13078003835570751</v>
      </c>
      <c r="D12" s="17">
        <f t="shared" si="1"/>
        <v>118.6719642857143</v>
      </c>
      <c r="E12" s="11">
        <f>E25*$B$32/100/$B$33</f>
        <v>0.89469515550737921</v>
      </c>
      <c r="F12" s="16">
        <f t="shared" si="2"/>
        <v>0.15259559743183515</v>
      </c>
      <c r="G12" s="17">
        <f t="shared" si="3"/>
        <v>120.56268539325841</v>
      </c>
      <c r="H12" s="11">
        <f>H25*$B$32/100/$B$33</f>
        <v>1.0194668389894104</v>
      </c>
      <c r="I12" s="16">
        <f t="shared" si="4"/>
        <v>0.2189998999416326</v>
      </c>
      <c r="J12" s="17">
        <f t="shared" si="5"/>
        <v>127.35901874999999</v>
      </c>
      <c r="K12" s="11">
        <f>K25*$B$32/100/$B$33</f>
        <v>0.80877453514550135</v>
      </c>
      <c r="L12" s="16">
        <f t="shared" si="6"/>
        <v>6.6674977069957286E-2</v>
      </c>
      <c r="M12" s="17">
        <f t="shared" si="7"/>
        <v>108.98464044943819</v>
      </c>
      <c r="N12" s="11">
        <f>N25*$B$32/100/$B$33</f>
        <v>0.37730359376302847</v>
      </c>
      <c r="O12" s="16">
        <f t="shared" si="8"/>
        <v>-1.4591678479112746E-2</v>
      </c>
      <c r="P12" s="17">
        <f t="shared" si="9"/>
        <v>96.276638297872353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1.0769517218377387</v>
      </c>
      <c r="F13" s="16">
        <f t="shared" si="2"/>
        <v>0.33485216376219462</v>
      </c>
      <c r="G13" s="17">
        <f t="shared" si="3"/>
        <v>145.12226966292135</v>
      </c>
      <c r="H13" s="11">
        <f>H26*$B$34/$B$33</f>
        <v>1.1260528641707663</v>
      </c>
      <c r="I13" s="16">
        <f t="shared" si="4"/>
        <v>0.32558592512298856</v>
      </c>
      <c r="J13" s="17">
        <f t="shared" si="5"/>
        <v>140.67450000000002</v>
      </c>
      <c r="K13" s="11">
        <f>K26*$B$34/$B$33</f>
        <v>0.98966080213457841</v>
      </c>
      <c r="L13" s="16">
        <f t="shared" si="6"/>
        <v>0.24756124405903435</v>
      </c>
      <c r="M13" s="17">
        <f t="shared" si="7"/>
        <v>133.35957303370785</v>
      </c>
      <c r="N13" s="11">
        <f>N26*$B$34/$B$33</f>
        <v>0.48555574084882852</v>
      </c>
      <c r="O13" s="16">
        <f t="shared" si="8"/>
        <v>9.3660468606687308E-2</v>
      </c>
      <c r="P13" s="17">
        <f t="shared" si="9"/>
        <v>123.89936170212768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1.0202126240306846</v>
      </c>
      <c r="F14" s="16">
        <f t="shared" si="2"/>
        <v>0.27811306595514051</v>
      </c>
      <c r="G14" s="17">
        <f t="shared" si="3"/>
        <v>137.47651685393259</v>
      </c>
      <c r="H14" s="11">
        <f>H27*$B$34/$B$33</f>
        <v>1.1064124072375554</v>
      </c>
      <c r="I14" s="16">
        <f t="shared" si="4"/>
        <v>0.30594546818977764</v>
      </c>
      <c r="J14" s="17">
        <f t="shared" si="5"/>
        <v>138.22087500000004</v>
      </c>
      <c r="K14" s="11">
        <f>K27*$B$34/$B$33</f>
        <v>0.91109897440173437</v>
      </c>
      <c r="L14" s="16">
        <f t="shared" si="6"/>
        <v>0.16899941632619031</v>
      </c>
      <c r="M14" s="17">
        <f t="shared" si="7"/>
        <v>122.77314606741574</v>
      </c>
      <c r="N14" s="11">
        <f>N27*$B$34/$B$33</f>
        <v>0.46918869340448599</v>
      </c>
      <c r="O14" s="16">
        <f t="shared" si="8"/>
        <v>7.7293421162344778E-2</v>
      </c>
      <c r="P14" s="17">
        <f t="shared" si="9"/>
        <v>119.72297872340427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0.9541410822980072</v>
      </c>
      <c r="F15" s="28">
        <f t="shared" si="2"/>
        <v>0.21204152422246314</v>
      </c>
      <c r="G15" s="29">
        <f t="shared" si="3"/>
        <v>128.57319101123596</v>
      </c>
      <c r="H15" s="27">
        <f>H28*$B$35/10/$B$33</f>
        <v>1.0167867089135327</v>
      </c>
      <c r="I15" s="28">
        <f t="shared" si="4"/>
        <v>0.21631976986575496</v>
      </c>
      <c r="J15" s="29">
        <f t="shared" si="5"/>
        <v>127.02419791666667</v>
      </c>
      <c r="K15" s="27">
        <f>K28*$B$35/10/$B$33</f>
        <v>0.96136942383056778</v>
      </c>
      <c r="L15" s="28">
        <f t="shared" si="6"/>
        <v>0.21926986575502372</v>
      </c>
      <c r="M15" s="29">
        <f t="shared" si="7"/>
        <v>129.54723033707864</v>
      </c>
      <c r="N15" s="27">
        <f>N28*$B$35/10/$B$33</f>
        <v>0.39755878429083635</v>
      </c>
      <c r="O15" s="28">
        <f t="shared" si="8"/>
        <v>5.6635120486951407E-3</v>
      </c>
      <c r="P15" s="29">
        <f t="shared" si="9"/>
        <v>101.44515957446811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4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49" t="s">
        <v>64</v>
      </c>
      <c r="X19" s="14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</v>
      </c>
      <c r="C21" s="49" t="s">
        <v>26</v>
      </c>
      <c r="D21" s="50" t="s">
        <v>26</v>
      </c>
      <c r="E21" s="48">
        <v>46.2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45.49</v>
      </c>
      <c r="L21" s="49" t="s">
        <v>26</v>
      </c>
      <c r="M21" s="50" t="s">
        <v>26</v>
      </c>
      <c r="N21" s="48">
        <v>19.62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23.95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21.65</v>
      </c>
      <c r="L25" s="49" t="s">
        <v>26</v>
      </c>
      <c r="M25" s="50" t="s">
        <v>26</v>
      </c>
      <c r="N25" s="48">
        <v>10.1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0.98699999999999999</v>
      </c>
      <c r="F26" s="49" t="s">
        <v>26</v>
      </c>
      <c r="G26" s="50" t="s">
        <v>26</v>
      </c>
      <c r="H26" s="54">
        <v>1.032</v>
      </c>
      <c r="I26" s="49" t="s">
        <v>26</v>
      </c>
      <c r="J26" s="50" t="s">
        <v>26</v>
      </c>
      <c r="K26" s="54">
        <v>0.90700000000000003</v>
      </c>
      <c r="L26" s="49" t="s">
        <v>26</v>
      </c>
      <c r="M26" s="50" t="s">
        <v>26</v>
      </c>
      <c r="N26" s="54">
        <v>0.44500000000000001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0.93500000000000005</v>
      </c>
      <c r="F27" s="49" t="s">
        <v>26</v>
      </c>
      <c r="G27" s="50" t="s">
        <v>26</v>
      </c>
      <c r="H27" s="54">
        <v>1.014</v>
      </c>
      <c r="I27" s="49" t="s">
        <v>26</v>
      </c>
      <c r="J27" s="50" t="s">
        <v>26</v>
      </c>
      <c r="K27" s="54">
        <v>0.83499999999999996</v>
      </c>
      <c r="L27" s="49" t="s">
        <v>26</v>
      </c>
      <c r="M27" s="50" t="s">
        <v>26</v>
      </c>
      <c r="N27" s="54">
        <v>0.43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3.96</v>
      </c>
      <c r="F28" s="58" t="s">
        <v>26</v>
      </c>
      <c r="G28" s="59" t="s">
        <v>26</v>
      </c>
      <c r="H28" s="94">
        <v>4.22</v>
      </c>
      <c r="I28" s="58" t="s">
        <v>26</v>
      </c>
      <c r="J28" s="59" t="s">
        <v>26</v>
      </c>
      <c r="K28" s="94">
        <v>3.99</v>
      </c>
      <c r="L28" s="58" t="s">
        <v>26</v>
      </c>
      <c r="M28" s="59" t="s">
        <v>26</v>
      </c>
      <c r="N28" s="94">
        <v>1.65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4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8.9603999999999999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2.3986000000000001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2.6172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5.7793000000000001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3.3424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43983</v>
      </c>
      <c r="E2" s="360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0.69709543568464727</v>
      </c>
      <c r="C6" s="12" t="s">
        <v>26</v>
      </c>
      <c r="D6" s="13" t="s">
        <v>26</v>
      </c>
      <c r="E6" s="11">
        <f>E20/$B$33</f>
        <v>0.73858921161825719</v>
      </c>
      <c r="F6" s="12" t="s">
        <v>26</v>
      </c>
      <c r="G6" s="13" t="s">
        <v>26</v>
      </c>
      <c r="H6" s="11">
        <f>H20/$B$33</f>
        <v>0.79668049792531115</v>
      </c>
      <c r="I6" s="12" t="s">
        <v>26</v>
      </c>
      <c r="J6" s="13" t="s">
        <v>26</v>
      </c>
      <c r="K6" s="11">
        <f>K20/$B$33</f>
        <v>0.73858921161825719</v>
      </c>
      <c r="L6" s="12" t="s">
        <v>26</v>
      </c>
      <c r="M6" s="13" t="s">
        <v>26</v>
      </c>
      <c r="N6" s="11">
        <f>N20/$B$33</f>
        <v>0.39004149377593356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0.60127800829875522</v>
      </c>
      <c r="C7" s="16">
        <f t="shared" ref="C7:C12" si="0">B7-B$6</f>
        <v>-9.5817427385892051E-2</v>
      </c>
      <c r="D7" s="17">
        <f t="shared" ref="D7:D12" si="1">B7/B$6*100</f>
        <v>86.254761904761907</v>
      </c>
      <c r="E7" s="11">
        <f>E21*$B$36/100/$B$33</f>
        <v>0.66055694605809123</v>
      </c>
      <c r="F7" s="16">
        <f t="shared" ref="F7:F15" si="2">E7-E$6</f>
        <v>-7.8032265560165959E-2</v>
      </c>
      <c r="G7" s="17">
        <f t="shared" ref="G7:G15" si="3">E7/E$6*100</f>
        <v>89.434957303370794</v>
      </c>
      <c r="H7" s="11">
        <f>H21*$B$36/100/$B$33</f>
        <v>0.72846599170124482</v>
      </c>
      <c r="I7" s="16">
        <f t="shared" ref="I7:I15" si="4">H7-H$6</f>
        <v>-6.8214506224066329E-2</v>
      </c>
      <c r="J7" s="17">
        <f t="shared" ref="J7:J15" si="5">H7/H$6*100</f>
        <v>91.437658333333331</v>
      </c>
      <c r="K7" s="11">
        <f>K21*$B$36/100/$B$33</f>
        <v>0.66692341908713693</v>
      </c>
      <c r="L7" s="16">
        <f t="shared" ref="L7:L15" si="6">K7-K$6</f>
        <v>-7.1665792531120265E-2</v>
      </c>
      <c r="M7" s="17">
        <f t="shared" ref="M7:M15" si="7">K7/K$6*100</f>
        <v>90.296934831460689</v>
      </c>
      <c r="N7" s="11">
        <f>N21*$B$36/100/$B$33</f>
        <v>0.27856856431535265</v>
      </c>
      <c r="O7" s="16">
        <f t="shared" ref="O7:O15" si="8">N7-N$6</f>
        <v>-0.11147292946058091</v>
      </c>
      <c r="P7" s="17">
        <f t="shared" ref="P7:P15" si="9">N7/N$6*100</f>
        <v>71.420238297872345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0.59788255601659757</v>
      </c>
      <c r="C8" s="16">
        <f t="shared" si="0"/>
        <v>-9.9212879668049703E-2</v>
      </c>
      <c r="D8" s="17">
        <f t="shared" si="1"/>
        <v>85.767676190476209</v>
      </c>
      <c r="E8" s="11">
        <f>E22*$B$36/100/$B$33</f>
        <v>0.64400411618257269</v>
      </c>
      <c r="F8" s="16">
        <f t="shared" si="2"/>
        <v>-9.4585095435684496E-2</v>
      </c>
      <c r="G8" s="17">
        <f t="shared" si="3"/>
        <v>87.193815730337093</v>
      </c>
      <c r="H8" s="11">
        <f>H22*$B$36/100/$B$33</f>
        <v>0.73285178423236508</v>
      </c>
      <c r="I8" s="16">
        <f t="shared" si="4"/>
        <v>-6.3828713692946071E-2</v>
      </c>
      <c r="J8" s="17">
        <f t="shared" si="5"/>
        <v>91.988166666666658</v>
      </c>
      <c r="K8" s="11">
        <f>K22*$B$36/100/$B$33</f>
        <v>0.65419047302904565</v>
      </c>
      <c r="L8" s="16">
        <f t="shared" si="6"/>
        <v>-8.4398738589211542E-2</v>
      </c>
      <c r="M8" s="17">
        <f t="shared" si="7"/>
        <v>88.572979775280913</v>
      </c>
      <c r="N8" s="11">
        <f>N22*$B$36/100/$B$33</f>
        <v>0.33105659751037342</v>
      </c>
      <c r="O8" s="16">
        <f t="shared" si="8"/>
        <v>-5.8984896265560138E-2</v>
      </c>
      <c r="P8" s="17">
        <f t="shared" si="9"/>
        <v>84.877276595744689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0.6070785726141078</v>
      </c>
      <c r="C9" s="16">
        <f t="shared" si="0"/>
        <v>-9.0016863070539466E-2</v>
      </c>
      <c r="D9" s="17">
        <f t="shared" si="1"/>
        <v>87.086866666666666</v>
      </c>
      <c r="E9" s="11">
        <f>E23*$B$36/100/$B$33</f>
        <v>0.65121945228215772</v>
      </c>
      <c r="F9" s="16">
        <f t="shared" si="2"/>
        <v>-8.7369759336099473E-2</v>
      </c>
      <c r="G9" s="17">
        <f t="shared" si="3"/>
        <v>88.170723595505635</v>
      </c>
      <c r="H9" s="11">
        <f>H23*$B$36/100/$B$33</f>
        <v>0.72153360995850613</v>
      </c>
      <c r="I9" s="16">
        <f t="shared" si="4"/>
        <v>-7.514688796680502E-2</v>
      </c>
      <c r="J9" s="17">
        <f t="shared" si="5"/>
        <v>90.567499999999995</v>
      </c>
      <c r="K9" s="11">
        <f>K23*$B$36/100/$B$33</f>
        <v>0.64952172614107884</v>
      </c>
      <c r="L9" s="16">
        <f t="shared" si="6"/>
        <v>-8.9067485477178354E-2</v>
      </c>
      <c r="M9" s="17">
        <f t="shared" si="7"/>
        <v>87.940862921348312</v>
      </c>
      <c r="N9" s="11">
        <f>N23*$B$36/100/$B$33</f>
        <v>0.33600829875518673</v>
      </c>
      <c r="O9" s="16">
        <f t="shared" si="8"/>
        <v>-5.4033195020746827E-2</v>
      </c>
      <c r="P9" s="17">
        <f t="shared" si="9"/>
        <v>86.146808510638309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0.59420414937759336</v>
      </c>
      <c r="C10" s="16">
        <f t="shared" si="0"/>
        <v>-0.10289128630705391</v>
      </c>
      <c r="D10" s="17">
        <f t="shared" si="1"/>
        <v>85.240000000000009</v>
      </c>
      <c r="E10" s="11">
        <f>E24*$B$36/100/$B$33</f>
        <v>0.63678878008298745</v>
      </c>
      <c r="F10" s="16">
        <f t="shared" si="2"/>
        <v>-0.10180043153526974</v>
      </c>
      <c r="G10" s="17">
        <f t="shared" si="3"/>
        <v>86.216907865168537</v>
      </c>
      <c r="H10" s="11">
        <f>H24*$B$36/100/$B$33</f>
        <v>0.74261370954356842</v>
      </c>
      <c r="I10" s="16">
        <f t="shared" si="4"/>
        <v>-5.4066788381742725E-2</v>
      </c>
      <c r="J10" s="17">
        <f t="shared" si="5"/>
        <v>93.21349166666667</v>
      </c>
      <c r="K10" s="11">
        <f>K24*$B$36/100/$B$33</f>
        <v>0.67866602489626549</v>
      </c>
      <c r="L10" s="16">
        <f t="shared" si="6"/>
        <v>-5.9923186721991706E-2</v>
      </c>
      <c r="M10" s="17">
        <f t="shared" si="7"/>
        <v>91.886804494382019</v>
      </c>
      <c r="N10" s="11">
        <f>N24*$B$36/100/$B$33</f>
        <v>0.30771286307053941</v>
      </c>
      <c r="O10" s="16">
        <f t="shared" si="8"/>
        <v>-8.2328630705394146E-2</v>
      </c>
      <c r="P10" s="17">
        <f t="shared" si="9"/>
        <v>78.892340425531927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0.60011082157676343</v>
      </c>
      <c r="C11" s="96">
        <f t="shared" si="0"/>
        <v>-9.6984614107883838E-2</v>
      </c>
      <c r="D11" s="97">
        <f t="shared" si="1"/>
        <v>86.08732619047619</v>
      </c>
      <c r="E11" s="95">
        <f>AVERAGE(E7:E10)</f>
        <v>0.6481423236514523</v>
      </c>
      <c r="F11" s="96">
        <f t="shared" si="2"/>
        <v>-9.044688796680489E-2</v>
      </c>
      <c r="G11" s="97">
        <f t="shared" si="3"/>
        <v>87.754101123595518</v>
      </c>
      <c r="H11" s="95">
        <f>AVERAGE(H7:H10)</f>
        <v>0.73136627385892106</v>
      </c>
      <c r="I11" s="96">
        <f t="shared" si="4"/>
        <v>-6.5314224066390092E-2</v>
      </c>
      <c r="J11" s="97">
        <f t="shared" si="5"/>
        <v>91.801704166666667</v>
      </c>
      <c r="K11" s="95">
        <f>AVERAGE(K7:K10)</f>
        <v>0.66232541078838181</v>
      </c>
      <c r="L11" s="96">
        <f t="shared" si="6"/>
        <v>-7.6263800829875383E-2</v>
      </c>
      <c r="M11" s="97">
        <f t="shared" si="7"/>
        <v>89.674395505617994</v>
      </c>
      <c r="N11" s="95">
        <f>AVERAGE(N7:N10)</f>
        <v>0.31333658091286304</v>
      </c>
      <c r="O11" s="96">
        <f t="shared" si="8"/>
        <v>-7.6704912863070518E-2</v>
      </c>
      <c r="P11" s="97">
        <f t="shared" si="9"/>
        <v>80.334165957446814</v>
      </c>
      <c r="Q11" s="18"/>
    </row>
    <row r="12" spans="1:19" s="5" customFormat="1" ht="15.75" x14ac:dyDescent="0.25">
      <c r="A12" s="19" t="s">
        <v>4</v>
      </c>
      <c r="B12" s="11">
        <f>B25*$B$32/100/$B$33</f>
        <v>0.82821701244813273</v>
      </c>
      <c r="C12" s="16">
        <f t="shared" si="0"/>
        <v>0.13112157676348546</v>
      </c>
      <c r="D12" s="17">
        <f t="shared" si="1"/>
        <v>118.80970238095239</v>
      </c>
      <c r="E12" s="11">
        <f>E25*$B$32/100/$B$33</f>
        <v>0.89149651452282164</v>
      </c>
      <c r="F12" s="16">
        <f t="shared" si="2"/>
        <v>0.15290730290456445</v>
      </c>
      <c r="G12" s="17">
        <f t="shared" si="3"/>
        <v>120.70261797752811</v>
      </c>
      <c r="H12" s="11">
        <f>H25*$B$32/100/$B$33</f>
        <v>1.0158221244813277</v>
      </c>
      <c r="I12" s="16">
        <f t="shared" si="4"/>
        <v>0.21914162655601654</v>
      </c>
      <c r="J12" s="17">
        <f t="shared" si="5"/>
        <v>127.50683958333333</v>
      </c>
      <c r="K12" s="11">
        <f>K25*$B$32/100/$B$33</f>
        <v>0.80029958506224075</v>
      </c>
      <c r="L12" s="16">
        <f t="shared" si="6"/>
        <v>6.1710373443983557E-2</v>
      </c>
      <c r="M12" s="17">
        <f t="shared" si="7"/>
        <v>108.35516853932587</v>
      </c>
      <c r="N12" s="11">
        <f>N25*$B$32/100/$B$33</f>
        <v>0.37744361825726142</v>
      </c>
      <c r="O12" s="16">
        <f t="shared" si="8"/>
        <v>-1.2597875518672141E-2</v>
      </c>
      <c r="P12" s="17">
        <f t="shared" si="9"/>
        <v>96.770119148936189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1.1819671369294606</v>
      </c>
      <c r="F13" s="16">
        <f t="shared" si="2"/>
        <v>0.44337792531120346</v>
      </c>
      <c r="G13" s="17">
        <f t="shared" si="3"/>
        <v>160.03038202247194</v>
      </c>
      <c r="H13" s="11">
        <f>H26*$B$34/$B$33</f>
        <v>1.25417377593361</v>
      </c>
      <c r="I13" s="16">
        <f t="shared" si="4"/>
        <v>0.45749327800829886</v>
      </c>
      <c r="J13" s="17">
        <f t="shared" si="5"/>
        <v>157.42493750000003</v>
      </c>
      <c r="K13" s="11">
        <f>K26*$B$34/$B$33</f>
        <v>1.0708800000000001</v>
      </c>
      <c r="L13" s="16">
        <f t="shared" si="6"/>
        <v>0.33229078838174286</v>
      </c>
      <c r="M13" s="17">
        <f t="shared" si="7"/>
        <v>144.9899325842697</v>
      </c>
      <c r="N13" s="11">
        <f>N26*$B$34/$B$33</f>
        <v>0.49433775933609958</v>
      </c>
      <c r="O13" s="16">
        <f t="shared" si="8"/>
        <v>0.10429626556016602</v>
      </c>
      <c r="P13" s="17">
        <f t="shared" si="9"/>
        <v>126.73978723404258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1.0319995020746888</v>
      </c>
      <c r="F14" s="16">
        <f t="shared" si="2"/>
        <v>0.29341029045643163</v>
      </c>
      <c r="G14" s="17">
        <f t="shared" si="3"/>
        <v>139.72577528089889</v>
      </c>
      <c r="H14" s="11">
        <f>H27*$B$34/$B$33</f>
        <v>1.1264235684647301</v>
      </c>
      <c r="I14" s="16">
        <f t="shared" si="4"/>
        <v>0.32974307053941898</v>
      </c>
      <c r="J14" s="17">
        <f t="shared" si="5"/>
        <v>141.389625</v>
      </c>
      <c r="K14" s="11">
        <f>K27*$B$34/$B$33</f>
        <v>0.92535585062240644</v>
      </c>
      <c r="L14" s="16">
        <f t="shared" si="6"/>
        <v>0.18676663900414925</v>
      </c>
      <c r="M14" s="17">
        <f t="shared" si="7"/>
        <v>125.28694382022469</v>
      </c>
      <c r="N14" s="11">
        <f>N27*$B$34/$B$33</f>
        <v>0.48767253112033193</v>
      </c>
      <c r="O14" s="16">
        <f t="shared" si="8"/>
        <v>9.7631037344398375E-2</v>
      </c>
      <c r="P14" s="17">
        <f t="shared" si="9"/>
        <v>125.03093617021277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1.0116260580912864</v>
      </c>
      <c r="F15" s="28">
        <f t="shared" si="2"/>
        <v>0.27303684647302917</v>
      </c>
      <c r="G15" s="29">
        <f t="shared" si="3"/>
        <v>136.96734831460674</v>
      </c>
      <c r="H15" s="27">
        <f>H28*$B$35/10/$B$33</f>
        <v>1.0717226556016597</v>
      </c>
      <c r="I15" s="28">
        <f t="shared" si="4"/>
        <v>0.27504215767634854</v>
      </c>
      <c r="J15" s="29">
        <f t="shared" si="5"/>
        <v>134.52352083333335</v>
      </c>
      <c r="K15" s="27">
        <f>K28*$B$35/10/$B$33</f>
        <v>1.0241461825726139</v>
      </c>
      <c r="L15" s="28">
        <f t="shared" si="6"/>
        <v>0.28555697095435673</v>
      </c>
      <c r="M15" s="29">
        <f t="shared" si="7"/>
        <v>138.66248876404492</v>
      </c>
      <c r="N15" s="27">
        <f>N28*$B$35/10/$B$33</f>
        <v>0.4331963070539418</v>
      </c>
      <c r="O15" s="28">
        <f t="shared" si="8"/>
        <v>4.3154813278008242E-2</v>
      </c>
      <c r="P15" s="29">
        <f t="shared" si="9"/>
        <v>111.06415957446806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5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51" t="s">
        <v>64</v>
      </c>
      <c r="X19" s="15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42.5</v>
      </c>
      <c r="C21" s="49" t="s">
        <v>26</v>
      </c>
      <c r="D21" s="50" t="s">
        <v>26</v>
      </c>
      <c r="E21" s="48">
        <v>46.69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47.14</v>
      </c>
      <c r="L21" s="49" t="s">
        <v>26</v>
      </c>
      <c r="M21" s="50" t="s">
        <v>26</v>
      </c>
      <c r="N21" s="48">
        <v>19.690000000000001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45.91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47.97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23.95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10.14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1.0640000000000001</v>
      </c>
      <c r="F26" s="49" t="s">
        <v>26</v>
      </c>
      <c r="G26" s="50" t="s">
        <v>26</v>
      </c>
      <c r="H26" s="54">
        <v>1.129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0.44500000000000001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0.92900000000000005</v>
      </c>
      <c r="F27" s="49" t="s">
        <v>26</v>
      </c>
      <c r="G27" s="50" t="s">
        <v>26</v>
      </c>
      <c r="H27" s="54">
        <v>1.014</v>
      </c>
      <c r="I27" s="49" t="s">
        <v>26</v>
      </c>
      <c r="J27" s="50" t="s">
        <v>26</v>
      </c>
      <c r="K27" s="54">
        <v>0.83299999999999996</v>
      </c>
      <c r="L27" s="49" t="s">
        <v>26</v>
      </c>
      <c r="M27" s="50" t="s">
        <v>26</v>
      </c>
      <c r="N27" s="54">
        <v>0.439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4.04</v>
      </c>
      <c r="F28" s="58" t="s">
        <v>26</v>
      </c>
      <c r="G28" s="59" t="s">
        <v>26</v>
      </c>
      <c r="H28" s="94">
        <v>4.28</v>
      </c>
      <c r="I28" s="58" t="s">
        <v>26</v>
      </c>
      <c r="J28" s="59" t="s">
        <v>26</v>
      </c>
      <c r="K28" s="94">
        <v>4.09</v>
      </c>
      <c r="L28" s="58" t="s">
        <v>26</v>
      </c>
      <c r="M28" s="59" t="s">
        <v>26</v>
      </c>
      <c r="N28" s="94">
        <v>1.73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5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8.9708000000000006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2.6772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6.0347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3.4096000000000002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F42" sqref="F4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43990</v>
      </c>
      <c r="E2" s="360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0.70558588828223434</v>
      </c>
      <c r="C6" s="12" t="s">
        <v>26</v>
      </c>
      <c r="D6" s="13" t="s">
        <v>26</v>
      </c>
      <c r="E6" s="11">
        <f>E20/$B$33</f>
        <v>0.74758504829903405</v>
      </c>
      <c r="F6" s="12" t="s">
        <v>26</v>
      </c>
      <c r="G6" s="13" t="s">
        <v>26</v>
      </c>
      <c r="H6" s="11">
        <f>H20/$B$33</f>
        <v>0.8063838723225536</v>
      </c>
      <c r="I6" s="12" t="s">
        <v>26</v>
      </c>
      <c r="J6" s="13" t="s">
        <v>26</v>
      </c>
      <c r="K6" s="11">
        <f>K20/$B$33</f>
        <v>0.74758504829903405</v>
      </c>
      <c r="L6" s="12" t="s">
        <v>26</v>
      </c>
      <c r="M6" s="13" t="s">
        <v>26</v>
      </c>
      <c r="N6" s="11">
        <f>N20/$B$33</f>
        <v>0.39479210415791688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0.6185647837043261</v>
      </c>
      <c r="C7" s="16">
        <f t="shared" ref="C7:C12" si="0">B7-B$6</f>
        <v>-8.7021104577908237E-2</v>
      </c>
      <c r="D7" s="17">
        <f t="shared" ref="D7:D12" si="1">B7/B$6*100</f>
        <v>87.666830357142885</v>
      </c>
      <c r="E7" s="11">
        <f>E21*$B$36/100/$B$33</f>
        <v>0.67947410751784987</v>
      </c>
      <c r="F7" s="16">
        <f t="shared" ref="F7:F15" si="2">E7-E$6</f>
        <v>-6.8110940781184182E-2</v>
      </c>
      <c r="G7" s="17">
        <f t="shared" ref="G7:G15" si="3">E7/E$6*100</f>
        <v>90.889205056179804</v>
      </c>
      <c r="H7" s="11">
        <f>H21*$B$36/100/$B$33</f>
        <v>0.73936341873162537</v>
      </c>
      <c r="I7" s="16">
        <f t="shared" ref="I7:I15" si="4">H7-H$6</f>
        <v>-6.7020453590928231E-2</v>
      </c>
      <c r="J7" s="17">
        <f t="shared" ref="J7:J15" si="5">H7/H$6*100</f>
        <v>91.688765624999988</v>
      </c>
      <c r="K7" s="11">
        <f>K21*$B$36/100/$B$33</f>
        <v>0.68559418311633769</v>
      </c>
      <c r="L7" s="16">
        <f t="shared" ref="L7:L15" si="6">K7-K$6</f>
        <v>-6.1990865182696364E-2</v>
      </c>
      <c r="M7" s="17">
        <f t="shared" ref="M7:M15" si="7">K7/K$6*100</f>
        <v>91.707851123595503</v>
      </c>
      <c r="N7" s="11">
        <f>N21*$B$36/100/$B$33</f>
        <v>0.32917263754724913</v>
      </c>
      <c r="O7" s="16">
        <f t="shared" ref="O7:O15" si="8">N7-N$6</f>
        <v>-6.5619466610667754E-2</v>
      </c>
      <c r="P7" s="17">
        <f t="shared" ref="P7:P15" si="9">N7/N$6*100</f>
        <v>83.378728723404265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0.61579617807643849</v>
      </c>
      <c r="C8" s="16">
        <f t="shared" si="0"/>
        <v>-8.9789710205795847E-2</v>
      </c>
      <c r="D8" s="17">
        <f t="shared" si="1"/>
        <v>87.274446428571423</v>
      </c>
      <c r="E8" s="11">
        <f>E22*$B$36/100/$B$33</f>
        <v>0.66329962200755999</v>
      </c>
      <c r="F8" s="16">
        <f t="shared" si="2"/>
        <v>-8.4285426291474064E-2</v>
      </c>
      <c r="G8" s="17">
        <f t="shared" si="3"/>
        <v>88.725640449438217</v>
      </c>
      <c r="H8" s="11">
        <f>H22*$B$36/100/$B$33</f>
        <v>0.75480932381352384</v>
      </c>
      <c r="I8" s="16">
        <f t="shared" si="4"/>
        <v>-5.1574548509029761E-2</v>
      </c>
      <c r="J8" s="17">
        <f t="shared" si="5"/>
        <v>93.604218750000015</v>
      </c>
      <c r="K8" s="11">
        <f>K22*$B$36/100/$B$33</f>
        <v>0.67379118017639661</v>
      </c>
      <c r="L8" s="16">
        <f t="shared" si="6"/>
        <v>-7.379386812263744E-2</v>
      </c>
      <c r="M8" s="17">
        <f t="shared" si="7"/>
        <v>90.129033707865176</v>
      </c>
      <c r="N8" s="11">
        <f>N22*$B$36/100/$B$33</f>
        <v>0.33514699706005885</v>
      </c>
      <c r="O8" s="16">
        <f t="shared" si="8"/>
        <v>-5.964510709785803E-2</v>
      </c>
      <c r="P8" s="17">
        <f t="shared" si="9"/>
        <v>84.892021276595756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0.62541343973120544</v>
      </c>
      <c r="C9" s="16">
        <f t="shared" si="0"/>
        <v>-8.0172448551028896E-2</v>
      </c>
      <c r="D9" s="17">
        <f t="shared" si="1"/>
        <v>88.637464285714302</v>
      </c>
      <c r="E9" s="11">
        <f>E23*$B$36/100/$B$33</f>
        <v>0.67087685846283085</v>
      </c>
      <c r="F9" s="16">
        <f t="shared" si="2"/>
        <v>-7.67081898362032E-2</v>
      </c>
      <c r="G9" s="17">
        <f t="shared" si="3"/>
        <v>89.739202247191017</v>
      </c>
      <c r="H9" s="11">
        <f>H23*$B$36/100/$B$33</f>
        <v>0.74315203695926091</v>
      </c>
      <c r="I9" s="16">
        <f t="shared" si="4"/>
        <v>-6.3231835363292688E-2</v>
      </c>
      <c r="J9" s="17">
        <f t="shared" si="5"/>
        <v>92.158593750000009</v>
      </c>
      <c r="K9" s="11">
        <f>K23*$B$36/100/$B$33</f>
        <v>0.66956541369172629</v>
      </c>
      <c r="L9" s="16">
        <f t="shared" si="6"/>
        <v>-7.8019634607307764E-2</v>
      </c>
      <c r="M9" s="17">
        <f t="shared" si="7"/>
        <v>89.563778089887663</v>
      </c>
      <c r="N9" s="11">
        <f>N23*$B$36/100/$B$33</f>
        <v>0.33077551448971027</v>
      </c>
      <c r="O9" s="16">
        <f t="shared" si="8"/>
        <v>-6.4016589668206614E-2</v>
      </c>
      <c r="P9" s="17">
        <f t="shared" si="9"/>
        <v>83.784734042553197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0.61200755984880306</v>
      </c>
      <c r="C10" s="16">
        <f t="shared" si="0"/>
        <v>-9.3578328433431279E-2</v>
      </c>
      <c r="D10" s="17">
        <f t="shared" si="1"/>
        <v>86.737500000000011</v>
      </c>
      <c r="E10" s="11">
        <f>E24*$B$36/100/$B$33</f>
        <v>0.65586810163796727</v>
      </c>
      <c r="F10" s="16">
        <f t="shared" si="2"/>
        <v>-9.1716946661066778E-2</v>
      </c>
      <c r="G10" s="17">
        <f t="shared" si="3"/>
        <v>87.731570224719107</v>
      </c>
      <c r="H10" s="11">
        <f>H24*$B$36/100/$B$33</f>
        <v>0.75626648467030655</v>
      </c>
      <c r="I10" s="16">
        <f t="shared" si="4"/>
        <v>-5.0117387652247047E-2</v>
      </c>
      <c r="J10" s="17">
        <f t="shared" si="5"/>
        <v>93.784921874999995</v>
      </c>
      <c r="K10" s="11">
        <f>K24*$B$36/100/$B$33</f>
        <v>0.69812576648467028</v>
      </c>
      <c r="L10" s="16">
        <f t="shared" si="6"/>
        <v>-4.9459281814363765E-2</v>
      </c>
      <c r="M10" s="17">
        <f t="shared" si="7"/>
        <v>93.384126404494367</v>
      </c>
      <c r="N10" s="11">
        <f>N24*$B$36/100/$B$33</f>
        <v>0.30236087778244441</v>
      </c>
      <c r="O10" s="16">
        <f t="shared" si="8"/>
        <v>-9.2431226375472464E-2</v>
      </c>
      <c r="P10" s="17">
        <f t="shared" si="9"/>
        <v>76.587367021276606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0.6179454903401933</v>
      </c>
      <c r="C11" s="96">
        <f t="shared" si="0"/>
        <v>-8.7640397942041037E-2</v>
      </c>
      <c r="D11" s="97">
        <f t="shared" si="1"/>
        <v>87.579060267857159</v>
      </c>
      <c r="E11" s="95">
        <f>AVERAGE(E7:E10)</f>
        <v>0.66737967240655194</v>
      </c>
      <c r="F11" s="96">
        <f t="shared" si="2"/>
        <v>-8.0205375892482111E-2</v>
      </c>
      <c r="G11" s="97">
        <f t="shared" si="3"/>
        <v>89.271404494382026</v>
      </c>
      <c r="H11" s="95">
        <f>AVERAGE(H7:H10)</f>
        <v>0.74839781604367916</v>
      </c>
      <c r="I11" s="96">
        <f t="shared" si="4"/>
        <v>-5.7986056278874432E-2</v>
      </c>
      <c r="J11" s="97">
        <f t="shared" si="5"/>
        <v>92.809125000000009</v>
      </c>
      <c r="K11" s="95">
        <f>AVERAGE(K7:K10)</f>
        <v>0.68176913586728261</v>
      </c>
      <c r="L11" s="96">
        <f t="shared" si="6"/>
        <v>-6.5815912431751444E-2</v>
      </c>
      <c r="M11" s="97">
        <f t="shared" si="7"/>
        <v>91.196197331460667</v>
      </c>
      <c r="N11" s="95">
        <f>AVERAGE(N7:N10)</f>
        <v>0.32436400671986565</v>
      </c>
      <c r="O11" s="96">
        <f t="shared" si="8"/>
        <v>-7.0428097438051229E-2</v>
      </c>
      <c r="P11" s="97">
        <f t="shared" si="9"/>
        <v>82.160712765957456</v>
      </c>
      <c r="Q11" s="18"/>
    </row>
    <row r="12" spans="1:19" s="5" customFormat="1" ht="15.75" x14ac:dyDescent="0.25">
      <c r="A12" s="19" t="s">
        <v>4</v>
      </c>
      <c r="B12" s="11">
        <f>B25*$B$32/100/$B$33</f>
        <v>0.83654766904661915</v>
      </c>
      <c r="C12" s="16">
        <f t="shared" si="0"/>
        <v>0.13096178076438481</v>
      </c>
      <c r="D12" s="17">
        <f t="shared" si="1"/>
        <v>118.56071428571431</v>
      </c>
      <c r="E12" s="11">
        <f>E25*$B$32/100/$B$33</f>
        <v>0.90986308273834526</v>
      </c>
      <c r="F12" s="16">
        <f t="shared" si="2"/>
        <v>0.16227803443931121</v>
      </c>
      <c r="G12" s="17">
        <f t="shared" si="3"/>
        <v>121.70696629213482</v>
      </c>
      <c r="H12" s="11">
        <f>H25*$B$32/100/$B$33</f>
        <v>1.0260398152036958</v>
      </c>
      <c r="I12" s="16">
        <f t="shared" si="4"/>
        <v>0.21965594288114221</v>
      </c>
      <c r="J12" s="17">
        <f t="shared" si="5"/>
        <v>127.23962499999996</v>
      </c>
      <c r="K12" s="11">
        <f>K25*$B$32/100/$B$33</f>
        <v>0.80834943301133988</v>
      </c>
      <c r="L12" s="16">
        <f t="shared" si="6"/>
        <v>6.076438471230583E-2</v>
      </c>
      <c r="M12" s="17">
        <f t="shared" si="7"/>
        <v>108.12808988764047</v>
      </c>
      <c r="N12" s="11">
        <f>N25*$B$32/100/$B$33</f>
        <v>0.38499991600168004</v>
      </c>
      <c r="O12" s="16">
        <f t="shared" si="8"/>
        <v>-9.7921881562368362E-3</v>
      </c>
      <c r="P12" s="17">
        <f t="shared" si="9"/>
        <v>97.519659574468093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1.2305061738765226</v>
      </c>
      <c r="F13" s="16">
        <f t="shared" si="2"/>
        <v>0.48292112557748856</v>
      </c>
      <c r="G13" s="17">
        <f t="shared" si="3"/>
        <v>164.59748314606745</v>
      </c>
      <c r="H13" s="11">
        <f>H26*$B$34/$B$33</f>
        <v>1.3042911381772366</v>
      </c>
      <c r="I13" s="16">
        <f t="shared" si="4"/>
        <v>0.49790726585468303</v>
      </c>
      <c r="J13" s="17">
        <f t="shared" si="5"/>
        <v>161.7456875</v>
      </c>
      <c r="K13" s="11">
        <f>K26*$B$34/$B$33</f>
        <v>1.1056393112137757</v>
      </c>
      <c r="L13" s="16">
        <f t="shared" si="6"/>
        <v>0.35805426291474163</v>
      </c>
      <c r="M13" s="17">
        <f t="shared" si="7"/>
        <v>147.89478651685391</v>
      </c>
      <c r="N13" s="11">
        <f>N26*$B$34/$B$33</f>
        <v>0.50514321713565724</v>
      </c>
      <c r="O13" s="16">
        <f t="shared" si="8"/>
        <v>0.11035111297774036</v>
      </c>
      <c r="P13" s="17">
        <f t="shared" si="9"/>
        <v>127.95170212765956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1.0795307853842924</v>
      </c>
      <c r="F14" s="16">
        <f t="shared" si="2"/>
        <v>0.33194573708525832</v>
      </c>
      <c r="G14" s="17">
        <f t="shared" si="3"/>
        <v>144.40240449438201</v>
      </c>
      <c r="H14" s="11">
        <f>H27*$B$34/$B$33</f>
        <v>1.1782891222175558</v>
      </c>
      <c r="I14" s="16">
        <f t="shared" si="4"/>
        <v>0.37190524989500218</v>
      </c>
      <c r="J14" s="17">
        <f t="shared" si="5"/>
        <v>146.120125</v>
      </c>
      <c r="K14" s="11">
        <f>K27*$B$34/$B$33</f>
        <v>0.98644821503569935</v>
      </c>
      <c r="L14" s="16">
        <f t="shared" si="6"/>
        <v>0.2388631667366653</v>
      </c>
      <c r="M14" s="17">
        <f t="shared" si="7"/>
        <v>131.95130337078652</v>
      </c>
      <c r="N14" s="11">
        <f>N27*$B$34/$B$33</f>
        <v>0.54373842923141535</v>
      </c>
      <c r="O14" s="16">
        <f t="shared" si="8"/>
        <v>0.14894632507349848</v>
      </c>
      <c r="P14" s="17">
        <f t="shared" si="9"/>
        <v>137.72778723404252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1.0392433431331374</v>
      </c>
      <c r="F15" s="28">
        <f t="shared" si="2"/>
        <v>0.29165829483410333</v>
      </c>
      <c r="G15" s="29">
        <f t="shared" si="3"/>
        <v>139.01339325842696</v>
      </c>
      <c r="H15" s="27">
        <f>H28*$B$35/10/$B$33</f>
        <v>1.0927338093238135</v>
      </c>
      <c r="I15" s="28">
        <f t="shared" si="4"/>
        <v>0.28634993700125988</v>
      </c>
      <c r="J15" s="29">
        <f t="shared" si="5"/>
        <v>135.51037499999998</v>
      </c>
      <c r="K15" s="27">
        <f>K28*$B$35/10/$B$33</f>
        <v>1.0468848383032341</v>
      </c>
      <c r="L15" s="28">
        <f t="shared" si="6"/>
        <v>0.29929979000420004</v>
      </c>
      <c r="M15" s="29">
        <f t="shared" si="7"/>
        <v>140.03555056179778</v>
      </c>
      <c r="N15" s="27">
        <f>N28*$B$35/10/$B$33</f>
        <v>0.45848971020579599</v>
      </c>
      <c r="O15" s="28">
        <f t="shared" si="8"/>
        <v>6.3697606047879107E-2</v>
      </c>
      <c r="P15" s="29">
        <f t="shared" si="9"/>
        <v>116.13446808510639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5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55" t="s">
        <v>64</v>
      </c>
      <c r="X19" s="15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42.45</v>
      </c>
      <c r="C21" s="49" t="s">
        <v>26</v>
      </c>
      <c r="D21" s="50" t="s">
        <v>26</v>
      </c>
      <c r="E21" s="48">
        <v>46.63</v>
      </c>
      <c r="F21" s="49" t="s">
        <v>26</v>
      </c>
      <c r="G21" s="50" t="s">
        <v>26</v>
      </c>
      <c r="H21" s="48">
        <v>50.74</v>
      </c>
      <c r="I21" s="49" t="s">
        <v>26</v>
      </c>
      <c r="J21" s="50" t="s">
        <v>26</v>
      </c>
      <c r="K21" s="48">
        <v>47.05</v>
      </c>
      <c r="L21" s="49" t="s">
        <v>26</v>
      </c>
      <c r="M21" s="50" t="s">
        <v>26</v>
      </c>
      <c r="N21" s="48">
        <v>22.59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42.92</v>
      </c>
      <c r="C23" s="49" t="s">
        <v>26</v>
      </c>
      <c r="D23" s="50" t="s">
        <v>26</v>
      </c>
      <c r="E23" s="48">
        <v>46.04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22.7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10.24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1.149</v>
      </c>
      <c r="I26" s="49" t="s">
        <v>26</v>
      </c>
      <c r="J26" s="50" t="s">
        <v>26</v>
      </c>
      <c r="K26" s="54">
        <v>0.97399999999999998</v>
      </c>
      <c r="L26" s="49" t="s">
        <v>26</v>
      </c>
      <c r="M26" s="50" t="s">
        <v>26</v>
      </c>
      <c r="N26" s="54">
        <v>0.44500000000000001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0.95099999999999996</v>
      </c>
      <c r="F27" s="49" t="s">
        <v>26</v>
      </c>
      <c r="G27" s="50" t="s">
        <v>26</v>
      </c>
      <c r="H27" s="54">
        <v>1.038</v>
      </c>
      <c r="I27" s="49" t="s">
        <v>26</v>
      </c>
      <c r="J27" s="50" t="s">
        <v>26</v>
      </c>
      <c r="K27" s="54">
        <v>0.86899999999999999</v>
      </c>
      <c r="L27" s="49" t="s">
        <v>26</v>
      </c>
      <c r="M27" s="50" t="s">
        <v>26</v>
      </c>
      <c r="N27" s="54">
        <v>0.47899999999999998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4.08</v>
      </c>
      <c r="F28" s="58" t="s">
        <v>26</v>
      </c>
      <c r="G28" s="59" t="s">
        <v>26</v>
      </c>
      <c r="H28" s="94">
        <v>4.29</v>
      </c>
      <c r="I28" s="58" t="s">
        <v>26</v>
      </c>
      <c r="J28" s="59" t="s">
        <v>26</v>
      </c>
      <c r="K28" s="94">
        <v>4.1100000000000003</v>
      </c>
      <c r="L28" s="58" t="s">
        <v>26</v>
      </c>
      <c r="M28" s="59" t="s">
        <v>26</v>
      </c>
      <c r="N28" s="94">
        <v>1.8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5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8.952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2.3809999999999998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2.7027999999999999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6.0648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3.4695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43997</v>
      </c>
      <c r="E2" s="360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0.70644632269458818</v>
      </c>
      <c r="C6" s="12" t="s">
        <v>26</v>
      </c>
      <c r="D6" s="13" t="s">
        <v>26</v>
      </c>
      <c r="E6" s="11">
        <f>E20/$B$33</f>
        <v>0.74849669904545646</v>
      </c>
      <c r="F6" s="12" t="s">
        <v>26</v>
      </c>
      <c r="G6" s="13" t="s">
        <v>26</v>
      </c>
      <c r="H6" s="11">
        <f>H20/$B$33</f>
        <v>0.80736722593667209</v>
      </c>
      <c r="I6" s="12" t="s">
        <v>26</v>
      </c>
      <c r="J6" s="13" t="s">
        <v>26</v>
      </c>
      <c r="K6" s="11">
        <f>K20/$B$33</f>
        <v>0.74849669904545646</v>
      </c>
      <c r="L6" s="12" t="s">
        <v>26</v>
      </c>
      <c r="M6" s="13" t="s">
        <v>26</v>
      </c>
      <c r="N6" s="11">
        <f>N20/$B$33</f>
        <v>0.39527353769816237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0.60867896640174934</v>
      </c>
      <c r="C7" s="16">
        <f t="shared" ref="C7:C12" si="0">B7-B$6</f>
        <v>-9.7767356292838836E-2</v>
      </c>
      <c r="D7" s="17">
        <f t="shared" ref="D7:D12" si="1">B7/B$6*100</f>
        <v>86.160681547619049</v>
      </c>
      <c r="E7" s="11">
        <f>E21*$B$36/100/$B$33</f>
        <v>0.67108183003237887</v>
      </c>
      <c r="F7" s="16">
        <f t="shared" ref="F7:F15" si="2">E7-E$6</f>
        <v>-7.7414869013077592E-2</v>
      </c>
      <c r="G7" s="17">
        <f t="shared" ref="G7:G15" si="3">E7/E$6*100</f>
        <v>89.657286516853944</v>
      </c>
      <c r="H7" s="11">
        <f>H21*$B$36/100/$B$33</f>
        <v>0.74940818300323797</v>
      </c>
      <c r="I7" s="16">
        <f t="shared" ref="I7:I15" si="4">H7-H$6</f>
        <v>-5.7959042933434124E-2</v>
      </c>
      <c r="J7" s="17">
        <f t="shared" ref="J7:J15" si="5">H7/H$6*100</f>
        <v>92.821229166666683</v>
      </c>
      <c r="K7" s="11">
        <f>K21*$B$36/100/$B$33</f>
        <v>0.67524202094108743</v>
      </c>
      <c r="L7" s="16">
        <f t="shared" ref="L7:L15" si="6">K7-K$6</f>
        <v>-7.3254678104369031E-2</v>
      </c>
      <c r="M7" s="17">
        <f t="shared" ref="M7:M15" si="7">K7/K$6*100</f>
        <v>90.213092696629218</v>
      </c>
      <c r="N7" s="11">
        <f>N21*$B$36/100/$B$33</f>
        <v>0.33797964761784616</v>
      </c>
      <c r="O7" s="16">
        <f t="shared" ref="O7:O15" si="8">N7-N$6</f>
        <v>-5.7293890080316212E-2</v>
      </c>
      <c r="P7" s="17">
        <f t="shared" ref="P7:P15" si="9">N7/N$6*100</f>
        <v>85.50525531914893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0.60580986922332958</v>
      </c>
      <c r="C8" s="16">
        <f t="shared" si="0"/>
        <v>-0.1006364534712586</v>
      </c>
      <c r="D8" s="17">
        <f t="shared" si="1"/>
        <v>85.754550595238086</v>
      </c>
      <c r="E8" s="11">
        <f>E22*$B$36/100/$B$33</f>
        <v>0.65616252470459613</v>
      </c>
      <c r="F8" s="16">
        <f t="shared" si="2"/>
        <v>-9.2334174340860331E-2</v>
      </c>
      <c r="G8" s="17">
        <f t="shared" si="3"/>
        <v>87.664050561797751</v>
      </c>
      <c r="H8" s="11">
        <f>H22*$B$36/100/$B$33</f>
        <v>0.737357974853875</v>
      </c>
      <c r="I8" s="16">
        <f t="shared" si="4"/>
        <v>-7.0009251082797097E-2</v>
      </c>
      <c r="J8" s="17">
        <f t="shared" si="5"/>
        <v>91.328697916666684</v>
      </c>
      <c r="K8" s="11">
        <f>K22*$B$36/100/$B$33</f>
        <v>0.66290490307388261</v>
      </c>
      <c r="L8" s="16">
        <f t="shared" si="6"/>
        <v>-8.5591795971573847E-2</v>
      </c>
      <c r="M8" s="17">
        <f t="shared" si="7"/>
        <v>88.564839887640474</v>
      </c>
      <c r="N8" s="11">
        <f>N22*$B$36/100/$B$33</f>
        <v>0.32994617551827093</v>
      </c>
      <c r="O8" s="16">
        <f t="shared" si="8"/>
        <v>-6.5327362179891435E-2</v>
      </c>
      <c r="P8" s="17">
        <f t="shared" si="9"/>
        <v>83.472872340425553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0.61499098019427267</v>
      </c>
      <c r="C9" s="16">
        <f t="shared" si="0"/>
        <v>-9.1455342500315506E-2</v>
      </c>
      <c r="D9" s="17">
        <f t="shared" si="1"/>
        <v>87.054169642857133</v>
      </c>
      <c r="E9" s="11">
        <f>E23*$B$36/100/$B$33</f>
        <v>0.66132689962575164</v>
      </c>
      <c r="F9" s="16">
        <f t="shared" si="2"/>
        <v>-8.7169799419704819E-2</v>
      </c>
      <c r="G9" s="17">
        <f t="shared" si="3"/>
        <v>88.354016853932578</v>
      </c>
      <c r="H9" s="11">
        <f>H23*$B$36/100/$B$33</f>
        <v>0.73161978049703547</v>
      </c>
      <c r="I9" s="16">
        <f t="shared" si="4"/>
        <v>-7.5747445439636629E-2</v>
      </c>
      <c r="J9" s="17">
        <f t="shared" si="5"/>
        <v>90.617968750000017</v>
      </c>
      <c r="K9" s="11">
        <f>K23*$B$36/100/$B$33</f>
        <v>0.65917507674193687</v>
      </c>
      <c r="L9" s="16">
        <f t="shared" si="6"/>
        <v>-8.9321622303519588E-2</v>
      </c>
      <c r="M9" s="17">
        <f t="shared" si="7"/>
        <v>88.066530898876408</v>
      </c>
      <c r="N9" s="11">
        <f>N23*$B$36/100/$B$33</f>
        <v>0.33568436987511041</v>
      </c>
      <c r="O9" s="16">
        <f t="shared" si="8"/>
        <v>-5.9589167823051958E-2</v>
      </c>
      <c r="P9" s="17">
        <f t="shared" si="9"/>
        <v>84.924574468085126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0.60451877549304078</v>
      </c>
      <c r="C10" s="16">
        <f t="shared" si="0"/>
        <v>-0.1019275472015474</v>
      </c>
      <c r="D10" s="17">
        <f t="shared" si="1"/>
        <v>85.57179166666667</v>
      </c>
      <c r="E10" s="11">
        <f>E24*$B$36/100/$B$33</f>
        <v>0.64769868802825792</v>
      </c>
      <c r="F10" s="16">
        <f t="shared" si="2"/>
        <v>-0.10079801101719854</v>
      </c>
      <c r="G10" s="17">
        <f t="shared" si="3"/>
        <v>86.533272471910124</v>
      </c>
      <c r="H10" s="11">
        <f>H24*$B$36/100/$B$33</f>
        <v>0.7445307177999243</v>
      </c>
      <c r="I10" s="16">
        <f t="shared" si="4"/>
        <v>-6.2836508136747793E-2</v>
      </c>
      <c r="J10" s="17">
        <f t="shared" si="5"/>
        <v>92.217109375000007</v>
      </c>
      <c r="K10" s="11">
        <f>K24*$B$36/100/$B$33</f>
        <v>0.68729222909045029</v>
      </c>
      <c r="L10" s="16">
        <f t="shared" si="6"/>
        <v>-6.1204469955006169E-2</v>
      </c>
      <c r="M10" s="17">
        <f t="shared" si="7"/>
        <v>91.823014044943804</v>
      </c>
      <c r="N10" s="11">
        <f>N24*$B$36/100/$B$33</f>
        <v>0.29766883226104879</v>
      </c>
      <c r="O10" s="16">
        <f t="shared" si="8"/>
        <v>-9.7604705437113581E-2</v>
      </c>
      <c r="P10" s="17">
        <f t="shared" si="9"/>
        <v>75.307047872340448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0.60849964782809818</v>
      </c>
      <c r="C11" s="96">
        <f t="shared" si="0"/>
        <v>-9.7946674866490002E-2</v>
      </c>
      <c r="D11" s="97">
        <f t="shared" si="1"/>
        <v>86.135298363095245</v>
      </c>
      <c r="E11" s="95">
        <f>AVERAGE(E7:E10)</f>
        <v>0.65906748559774619</v>
      </c>
      <c r="F11" s="96">
        <f t="shared" si="2"/>
        <v>-8.9429213447710265E-2</v>
      </c>
      <c r="G11" s="97">
        <f t="shared" si="3"/>
        <v>88.052156601123613</v>
      </c>
      <c r="H11" s="95">
        <f>AVERAGE(H7:H10)</f>
        <v>0.7407291640385183</v>
      </c>
      <c r="I11" s="96">
        <f t="shared" si="4"/>
        <v>-6.66380618981538E-2</v>
      </c>
      <c r="J11" s="97">
        <f t="shared" si="5"/>
        <v>91.746251302083365</v>
      </c>
      <c r="K11" s="95">
        <f>AVERAGE(K7:K10)</f>
        <v>0.67115355746183925</v>
      </c>
      <c r="L11" s="96">
        <f t="shared" si="6"/>
        <v>-7.7343141583617214E-2</v>
      </c>
      <c r="M11" s="97">
        <f t="shared" si="7"/>
        <v>89.666869382022469</v>
      </c>
      <c r="N11" s="95">
        <f>AVERAGE(N7:N10)</f>
        <v>0.32531975631806909</v>
      </c>
      <c r="O11" s="96">
        <f t="shared" si="8"/>
        <v>-6.9953781380093283E-2</v>
      </c>
      <c r="P11" s="97">
        <f t="shared" si="9"/>
        <v>82.302437500000011</v>
      </c>
      <c r="Q11" s="18"/>
    </row>
    <row r="12" spans="1:19" s="5" customFormat="1" ht="15.75" x14ac:dyDescent="0.25">
      <c r="A12" s="19" t="s">
        <v>4</v>
      </c>
      <c r="B12" s="11">
        <f>B25*$B$32/100/$B$33</f>
        <v>0.83208506791135783</v>
      </c>
      <c r="C12" s="16">
        <f t="shared" si="0"/>
        <v>0.12563874521676965</v>
      </c>
      <c r="D12" s="17">
        <f t="shared" si="1"/>
        <v>117.78461309523809</v>
      </c>
      <c r="E12" s="11">
        <f>E25*$B$32/100/$B$33</f>
        <v>0.90500937723392605</v>
      </c>
      <c r="F12" s="16">
        <f t="shared" si="2"/>
        <v>0.15651267818846959</v>
      </c>
      <c r="G12" s="17">
        <f t="shared" si="3"/>
        <v>120.91026966292134</v>
      </c>
      <c r="H12" s="11">
        <f>H25*$B$32/100/$B$33</f>
        <v>1.0205663596989194</v>
      </c>
      <c r="I12" s="16">
        <f t="shared" si="4"/>
        <v>0.21319913376224731</v>
      </c>
      <c r="J12" s="17">
        <f t="shared" si="5"/>
        <v>126.40671145833335</v>
      </c>
      <c r="K12" s="11">
        <f>K25*$B$32/100/$B$33</f>
        <v>0.80403725663344683</v>
      </c>
      <c r="L12" s="16">
        <f t="shared" si="6"/>
        <v>5.5540557587990369E-2</v>
      </c>
      <c r="M12" s="17">
        <f t="shared" si="7"/>
        <v>107.42028089887641</v>
      </c>
      <c r="N12" s="11">
        <f>N25*$B$32/100/$B$33</f>
        <v>0.38855567890332621</v>
      </c>
      <c r="O12" s="16">
        <f t="shared" si="8"/>
        <v>-6.7178587948361623E-3</v>
      </c>
      <c r="P12" s="17">
        <f t="shared" si="9"/>
        <v>98.300453191489382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1.2064938396198646</v>
      </c>
      <c r="F13" s="16">
        <f t="shared" si="2"/>
        <v>0.4579971405744081</v>
      </c>
      <c r="G13" s="17">
        <f t="shared" si="3"/>
        <v>161.18893258426965</v>
      </c>
      <c r="H13" s="11">
        <f>H26*$B$34/$B$33</f>
        <v>1.2573768975232329</v>
      </c>
      <c r="I13" s="16">
        <f t="shared" si="4"/>
        <v>0.4500096715865608</v>
      </c>
      <c r="J13" s="17">
        <f t="shared" si="5"/>
        <v>155.73791666666668</v>
      </c>
      <c r="K13" s="11">
        <f>K26*$B$34/$B$33</f>
        <v>1.1047277238131281</v>
      </c>
      <c r="L13" s="16">
        <f t="shared" si="6"/>
        <v>0.35623102476767166</v>
      </c>
      <c r="M13" s="17">
        <f t="shared" si="7"/>
        <v>147.59286516853933</v>
      </c>
      <c r="N13" s="11">
        <f>N26*$B$34/$B$33</f>
        <v>0.53709894453555362</v>
      </c>
      <c r="O13" s="16">
        <f t="shared" si="8"/>
        <v>0.14182540683739125</v>
      </c>
      <c r="P13" s="17">
        <f t="shared" si="9"/>
        <v>135.8803191489362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1.0922896429923048</v>
      </c>
      <c r="F14" s="16">
        <f t="shared" si="2"/>
        <v>0.34379294394684834</v>
      </c>
      <c r="G14" s="17">
        <f t="shared" si="3"/>
        <v>145.93112359550562</v>
      </c>
      <c r="H14" s="11">
        <f>H27*$B$34/$B$33</f>
        <v>1.2087553088600143</v>
      </c>
      <c r="I14" s="16">
        <f t="shared" si="4"/>
        <v>0.40138808292334216</v>
      </c>
      <c r="J14" s="17">
        <f t="shared" si="5"/>
        <v>149.71567708333333</v>
      </c>
      <c r="K14" s="11">
        <f>K27*$B$34/$B$33</f>
        <v>1.000700138766242</v>
      </c>
      <c r="L14" s="16">
        <f t="shared" si="6"/>
        <v>0.25220343972078552</v>
      </c>
      <c r="M14" s="17">
        <f t="shared" si="7"/>
        <v>133.69466292134831</v>
      </c>
      <c r="N14" s="11">
        <f>N27*$B$34/$B$33</f>
        <v>0.54162188301585301</v>
      </c>
      <c r="O14" s="16">
        <f t="shared" si="8"/>
        <v>0.14634834531769064</v>
      </c>
      <c r="P14" s="17">
        <f t="shared" si="9"/>
        <v>137.02457446808512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1.0488060216138932</v>
      </c>
      <c r="F15" s="28">
        <f t="shared" si="2"/>
        <v>0.30030932256843679</v>
      </c>
      <c r="G15" s="29">
        <f t="shared" si="3"/>
        <v>140.12166292134827</v>
      </c>
      <c r="H15" s="27">
        <f>H28*$B$35/10/$B$33</f>
        <v>1.114992809385644</v>
      </c>
      <c r="I15" s="28">
        <f t="shared" si="4"/>
        <v>0.30762558344897195</v>
      </c>
      <c r="J15" s="29">
        <f t="shared" si="5"/>
        <v>138.10231250000001</v>
      </c>
      <c r="K15" s="27">
        <f>K28*$B$35/10/$B$33</f>
        <v>1.0564429586644801</v>
      </c>
      <c r="L15" s="28">
        <f t="shared" si="6"/>
        <v>0.30794625961902367</v>
      </c>
      <c r="M15" s="29">
        <f t="shared" si="7"/>
        <v>141.14196629213484</v>
      </c>
      <c r="N15" s="27">
        <f>N28*$B$35/10/$B$33</f>
        <v>0.47603574281989824</v>
      </c>
      <c r="O15" s="28">
        <f t="shared" si="8"/>
        <v>8.0762205121735875E-2</v>
      </c>
      <c r="P15" s="29">
        <f t="shared" si="9"/>
        <v>120.43197872340427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5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57" t="s">
        <v>64</v>
      </c>
      <c r="X19" s="15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46.78</v>
      </c>
      <c r="F21" s="49" t="s">
        <v>26</v>
      </c>
      <c r="G21" s="50" t="s">
        <v>26</v>
      </c>
      <c r="H21" s="48">
        <v>52.24</v>
      </c>
      <c r="I21" s="49" t="s">
        <v>26</v>
      </c>
      <c r="J21" s="50" t="s">
        <v>26</v>
      </c>
      <c r="K21" s="48">
        <v>47.07</v>
      </c>
      <c r="L21" s="49" t="s">
        <v>26</v>
      </c>
      <c r="M21" s="50" t="s">
        <v>26</v>
      </c>
      <c r="N21" s="48">
        <v>23.56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42.23</v>
      </c>
      <c r="C22" s="49" t="s">
        <v>26</v>
      </c>
      <c r="D22" s="50" t="s">
        <v>26</v>
      </c>
      <c r="E22" s="48">
        <v>45.74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46.21</v>
      </c>
      <c r="L22" s="49" t="s">
        <v>26</v>
      </c>
      <c r="M22" s="50" t="s">
        <v>26</v>
      </c>
      <c r="N22" s="48">
        <v>23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42.87</v>
      </c>
      <c r="C23" s="49" t="s">
        <v>26</v>
      </c>
      <c r="D23" s="50" t="s">
        <v>26</v>
      </c>
      <c r="E23" s="48">
        <v>46.1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23.4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42.14</v>
      </c>
      <c r="C24" s="49" t="s">
        <v>26</v>
      </c>
      <c r="D24" s="50" t="s">
        <v>26</v>
      </c>
      <c r="E24" s="48">
        <v>45.15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1.0669999999999999</v>
      </c>
      <c r="F26" s="49" t="s">
        <v>26</v>
      </c>
      <c r="G26" s="50" t="s">
        <v>26</v>
      </c>
      <c r="H26" s="54">
        <v>1.1120000000000001</v>
      </c>
      <c r="I26" s="49" t="s">
        <v>26</v>
      </c>
      <c r="J26" s="50" t="s">
        <v>26</v>
      </c>
      <c r="K26" s="54">
        <v>0.97699999999999998</v>
      </c>
      <c r="L26" s="49" t="s">
        <v>26</v>
      </c>
      <c r="M26" s="50" t="s">
        <v>26</v>
      </c>
      <c r="N26" s="54">
        <v>0.47499999999999998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0.96599999999999997</v>
      </c>
      <c r="F27" s="49" t="s">
        <v>26</v>
      </c>
      <c r="G27" s="50" t="s">
        <v>26</v>
      </c>
      <c r="H27" s="54">
        <v>1.069</v>
      </c>
      <c r="I27" s="49" t="s">
        <v>26</v>
      </c>
      <c r="J27" s="50" t="s">
        <v>26</v>
      </c>
      <c r="K27" s="54">
        <v>0.88500000000000001</v>
      </c>
      <c r="L27" s="49" t="s">
        <v>26</v>
      </c>
      <c r="M27" s="50" t="s">
        <v>26</v>
      </c>
      <c r="N27" s="54">
        <v>0.47899999999999998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4.12</v>
      </c>
      <c r="F28" s="58" t="s">
        <v>26</v>
      </c>
      <c r="G28" s="59" t="s">
        <v>26</v>
      </c>
      <c r="H28" s="94">
        <v>4.38</v>
      </c>
      <c r="I28" s="58" t="s">
        <v>26</v>
      </c>
      <c r="J28" s="59" t="s">
        <v>26</v>
      </c>
      <c r="K28" s="94">
        <v>4.1500000000000004</v>
      </c>
      <c r="L28" s="58" t="s">
        <v>26</v>
      </c>
      <c r="M28" s="59" t="s">
        <v>26</v>
      </c>
      <c r="N28" s="94">
        <v>1.87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5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8.8933999999999997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2.3780999999999999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2.6890000000000001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6.0537999999999998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3.4115000000000002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44004</v>
      </c>
      <c r="E2" s="360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0.70715999494885706</v>
      </c>
      <c r="C6" s="12" t="s">
        <v>26</v>
      </c>
      <c r="D6" s="13" t="s">
        <v>26</v>
      </c>
      <c r="E6" s="11">
        <f>E20/$B$33</f>
        <v>0.74925285179105106</v>
      </c>
      <c r="F6" s="12" t="s">
        <v>26</v>
      </c>
      <c r="G6" s="13" t="s">
        <v>26</v>
      </c>
      <c r="H6" s="11">
        <f>H20/$B$33</f>
        <v>0.80818285137012236</v>
      </c>
      <c r="I6" s="12" t="s">
        <v>26</v>
      </c>
      <c r="J6" s="13" t="s">
        <v>26</v>
      </c>
      <c r="K6" s="11">
        <f>K20/$B$33</f>
        <v>0.74925285179105106</v>
      </c>
      <c r="L6" s="12" t="s">
        <v>26</v>
      </c>
      <c r="M6" s="13" t="s">
        <v>26</v>
      </c>
      <c r="N6" s="11">
        <f>N20/$B$33</f>
        <v>0.39567285431662241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0.61208801616365693</v>
      </c>
      <c r="C7" s="16">
        <f t="shared" ref="C7:C12" si="0">B7-B$6</f>
        <v>-9.5071978785200129E-2</v>
      </c>
      <c r="D7" s="17">
        <f t="shared" ref="D7:D12" si="1">B7/B$6*100</f>
        <v>86.555803571428569</v>
      </c>
      <c r="E7" s="11">
        <f>E21*$B$36/100/$B$33</f>
        <v>0.67574516984467736</v>
      </c>
      <c r="F7" s="16">
        <f t="shared" ref="F7:F15" si="2">E7-E$6</f>
        <v>-7.3507681946373693E-2</v>
      </c>
      <c r="G7" s="17">
        <f t="shared" ref="G7:G15" si="3">E7/E$6*100</f>
        <v>90.18920224719102</v>
      </c>
      <c r="H7" s="11">
        <f>H21*$B$36/100/$B$33</f>
        <v>0.75855707791387805</v>
      </c>
      <c r="I7" s="16">
        <f t="shared" ref="I7:I15" si="4">H7-H$6</f>
        <v>-4.9625773456244304E-2</v>
      </c>
      <c r="J7" s="17">
        <f t="shared" ref="J7:J15" si="5">H7/H$6*100</f>
        <v>93.859585937500029</v>
      </c>
      <c r="K7" s="11">
        <f>K21*$B$36/100/$B$33</f>
        <v>0.67876960474807435</v>
      </c>
      <c r="L7" s="16">
        <f t="shared" ref="L7:L15" si="6">K7-K$6</f>
        <v>-7.0483247042976704E-2</v>
      </c>
      <c r="M7" s="17">
        <f t="shared" ref="M7:M15" si="7">K7/K$6*100</f>
        <v>90.59286235955058</v>
      </c>
      <c r="N7" s="11">
        <f>N21*$B$36/100/$B$33</f>
        <v>0.34276928905164794</v>
      </c>
      <c r="O7" s="16">
        <f t="shared" ref="O7:O15" si="8">N7-N$6</f>
        <v>-5.2903565264974473E-2</v>
      </c>
      <c r="P7" s="17">
        <f t="shared" ref="P7:P15" si="9">N7/N$6*100</f>
        <v>86.629468085106396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0.6112238919055436</v>
      </c>
      <c r="C8" s="16">
        <f t="shared" si="0"/>
        <v>-9.5936103043313459E-2</v>
      </c>
      <c r="D8" s="17">
        <f t="shared" si="1"/>
        <v>86.433607142857156</v>
      </c>
      <c r="E8" s="11">
        <f>E22*$B$36/100/$B$33</f>
        <v>0.66220722313423397</v>
      </c>
      <c r="F8" s="16">
        <f t="shared" si="2"/>
        <v>-8.7045628656817087E-2</v>
      </c>
      <c r="G8" s="17">
        <f t="shared" si="3"/>
        <v>88.382342696629195</v>
      </c>
      <c r="H8" s="11">
        <f>H22*$B$36/100/$B$33</f>
        <v>0.7402664477838109</v>
      </c>
      <c r="I8" s="16">
        <f t="shared" si="4"/>
        <v>-6.7916403586311458E-2</v>
      </c>
      <c r="J8" s="17">
        <f t="shared" si="5"/>
        <v>91.596406250000001</v>
      </c>
      <c r="K8" s="11">
        <f>K22*$B$36/100/$B$33</f>
        <v>0.66566372016668773</v>
      </c>
      <c r="L8" s="16">
        <f t="shared" si="6"/>
        <v>-8.3589131624363322E-2</v>
      </c>
      <c r="M8" s="17">
        <f t="shared" si="7"/>
        <v>88.843668539325847</v>
      </c>
      <c r="N8" s="11">
        <f>N22*$B$36/100/$B$33</f>
        <v>0.33916877130950873</v>
      </c>
      <c r="O8" s="16">
        <f t="shared" si="8"/>
        <v>-5.6504083007113681E-2</v>
      </c>
      <c r="P8" s="17">
        <f t="shared" si="9"/>
        <v>85.719494680851057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0.62144936229321879</v>
      </c>
      <c r="C9" s="16">
        <f t="shared" si="0"/>
        <v>-8.5710632655638275E-2</v>
      </c>
      <c r="D9" s="17">
        <f t="shared" si="1"/>
        <v>87.879598214285721</v>
      </c>
      <c r="E9" s="11">
        <f>E23*$B$36/100/$B$33</f>
        <v>0.66695990655385784</v>
      </c>
      <c r="F9" s="16">
        <f t="shared" si="2"/>
        <v>-8.2292945237193216E-2</v>
      </c>
      <c r="G9" s="17">
        <f t="shared" si="3"/>
        <v>89.016665730337081</v>
      </c>
      <c r="H9" s="11">
        <f>H23*$B$36/100/$B$33</f>
        <v>0.73450561939638837</v>
      </c>
      <c r="I9" s="16">
        <f t="shared" si="4"/>
        <v>-7.3677231973733992E-2</v>
      </c>
      <c r="J9" s="17">
        <f t="shared" si="5"/>
        <v>90.883593750000003</v>
      </c>
      <c r="K9" s="11">
        <f>K23*$B$36/100/$B$33</f>
        <v>0.66220722313423397</v>
      </c>
      <c r="L9" s="16">
        <f t="shared" si="6"/>
        <v>-8.7045628656817087E-2</v>
      </c>
      <c r="M9" s="17">
        <f t="shared" si="7"/>
        <v>88.382342696629195</v>
      </c>
      <c r="N9" s="11">
        <f>N23*$B$36/100/$B$33</f>
        <v>0.35990775350423027</v>
      </c>
      <c r="O9" s="16">
        <f t="shared" si="8"/>
        <v>-3.5765100812392148E-2</v>
      </c>
      <c r="P9" s="17">
        <f t="shared" si="9"/>
        <v>90.960941489361701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0.60719131203434773</v>
      </c>
      <c r="C10" s="16">
        <f t="shared" si="0"/>
        <v>-9.9968682914509333E-2</v>
      </c>
      <c r="D10" s="17">
        <f t="shared" si="1"/>
        <v>85.863357142857154</v>
      </c>
      <c r="E10" s="11">
        <f>E24*$B$36/100/$B$33</f>
        <v>0.65054154564970323</v>
      </c>
      <c r="F10" s="16">
        <f t="shared" si="2"/>
        <v>-9.8711306141347821E-2</v>
      </c>
      <c r="G10" s="17">
        <f t="shared" si="3"/>
        <v>86.825367977528089</v>
      </c>
      <c r="H10" s="11">
        <f>H24*$B$36/100/$B$33</f>
        <v>0.74746748326808932</v>
      </c>
      <c r="I10" s="16">
        <f t="shared" si="4"/>
        <v>-6.071536810203304E-2</v>
      </c>
      <c r="J10" s="17">
        <f t="shared" si="5"/>
        <v>92.48742187500001</v>
      </c>
      <c r="K10" s="11">
        <f>K24*$B$36/100/$B$33</f>
        <v>0.69000322010354831</v>
      </c>
      <c r="L10" s="16">
        <f t="shared" si="6"/>
        <v>-5.9249631687502746E-2</v>
      </c>
      <c r="M10" s="17">
        <f t="shared" si="7"/>
        <v>92.092171348314594</v>
      </c>
      <c r="N10" s="11">
        <f>N24*$B$36/100/$B$33</f>
        <v>0.29884297259755022</v>
      </c>
      <c r="O10" s="16">
        <f t="shared" si="8"/>
        <v>-9.6829881719072197E-2</v>
      </c>
      <c r="P10" s="17">
        <f t="shared" si="9"/>
        <v>75.527792553191503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0.61298814559919168</v>
      </c>
      <c r="C11" s="96">
        <f t="shared" si="0"/>
        <v>-9.4171849349665382E-2</v>
      </c>
      <c r="D11" s="97">
        <f t="shared" si="1"/>
        <v>86.683091517857136</v>
      </c>
      <c r="E11" s="95">
        <f>AVERAGE(E7:E10)</f>
        <v>0.66386346129561813</v>
      </c>
      <c r="F11" s="96">
        <f t="shared" si="2"/>
        <v>-8.5389390495432926E-2</v>
      </c>
      <c r="G11" s="97">
        <f t="shared" si="3"/>
        <v>88.603394662921346</v>
      </c>
      <c r="H11" s="95">
        <f>AVERAGE(H7:H10)</f>
        <v>0.74519915709054174</v>
      </c>
      <c r="I11" s="96">
        <f t="shared" si="4"/>
        <v>-6.2983694279580615E-2</v>
      </c>
      <c r="J11" s="97">
        <f t="shared" si="5"/>
        <v>92.206751953125021</v>
      </c>
      <c r="K11" s="95">
        <f>AVERAGE(K7:K10)</f>
        <v>0.67416094203813615</v>
      </c>
      <c r="L11" s="96">
        <f t="shared" si="6"/>
        <v>-7.5091909752914909E-2</v>
      </c>
      <c r="M11" s="97">
        <f t="shared" si="7"/>
        <v>89.977761235955057</v>
      </c>
      <c r="N11" s="95">
        <f>AVERAGE(N7:N10)</f>
        <v>0.33517219661573427</v>
      </c>
      <c r="O11" s="96">
        <f t="shared" si="8"/>
        <v>-6.0500657700888139E-2</v>
      </c>
      <c r="P11" s="97">
        <f t="shared" si="9"/>
        <v>84.709424202127664</v>
      </c>
      <c r="Q11" s="18"/>
    </row>
    <row r="12" spans="1:19" s="5" customFormat="1" ht="15.75" x14ac:dyDescent="0.25">
      <c r="A12" s="19" t="s">
        <v>4</v>
      </c>
      <c r="B12" s="11">
        <f>B25*$B$32/100/$B$33</f>
        <v>0.83281327608704803</v>
      </c>
      <c r="C12" s="16">
        <f t="shared" si="0"/>
        <v>0.12565328113819096</v>
      </c>
      <c r="D12" s="17">
        <f t="shared" si="1"/>
        <v>117.76872023809526</v>
      </c>
      <c r="E12" s="11">
        <f>E25*$B$32/100/$B$33</f>
        <v>0.90580140590141844</v>
      </c>
      <c r="F12" s="16">
        <f t="shared" si="2"/>
        <v>0.15654855411036739</v>
      </c>
      <c r="G12" s="17">
        <f t="shared" si="3"/>
        <v>120.89395505617976</v>
      </c>
      <c r="H12" s="11">
        <f>H25*$B$32/100/$B$33</f>
        <v>1.0214595192995748</v>
      </c>
      <c r="I12" s="16">
        <f t="shared" si="4"/>
        <v>0.21327666792945243</v>
      </c>
      <c r="J12" s="17">
        <f t="shared" si="5"/>
        <v>126.38965520833334</v>
      </c>
      <c r="K12" s="11">
        <f>K25*$B$32/100/$B$33</f>
        <v>0.80474091846613638</v>
      </c>
      <c r="L12" s="16">
        <f t="shared" si="6"/>
        <v>5.5488066675085324E-2</v>
      </c>
      <c r="M12" s="17">
        <f t="shared" si="7"/>
        <v>107.40578651685395</v>
      </c>
      <c r="N12" s="11">
        <f>N25*$B$32/100/$B$33</f>
        <v>0.39263870859115213</v>
      </c>
      <c r="O12" s="16">
        <f t="shared" si="8"/>
        <v>-3.0341457254702831E-3</v>
      </c>
      <c r="P12" s="17">
        <f t="shared" si="9"/>
        <v>99.233168085106399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1.2532103380056403</v>
      </c>
      <c r="F13" s="16">
        <f t="shared" si="2"/>
        <v>0.50395748621458925</v>
      </c>
      <c r="G13" s="17">
        <f t="shared" si="3"/>
        <v>167.26133707865168</v>
      </c>
      <c r="H13" s="11">
        <f>H26*$B$34/$B$33</f>
        <v>1.3036977732878727</v>
      </c>
      <c r="I13" s="16">
        <f t="shared" si="4"/>
        <v>0.49551492191775037</v>
      </c>
      <c r="J13" s="17">
        <f t="shared" si="5"/>
        <v>161.31222916666667</v>
      </c>
      <c r="K13" s="11">
        <f>K26*$B$34/$B$33</f>
        <v>1.152235467441175</v>
      </c>
      <c r="L13" s="16">
        <f t="shared" si="6"/>
        <v>0.40298261565012394</v>
      </c>
      <c r="M13" s="17">
        <f t="shared" si="7"/>
        <v>153.78459550561794</v>
      </c>
      <c r="N13" s="11">
        <f>N26*$B$34/$B$33</f>
        <v>0.54414235804184019</v>
      </c>
      <c r="O13" s="16">
        <f t="shared" si="8"/>
        <v>0.14846950372521778</v>
      </c>
      <c r="P13" s="17">
        <f t="shared" si="9"/>
        <v>137.52329787234041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1.1499915814286314</v>
      </c>
      <c r="F14" s="16">
        <f t="shared" si="2"/>
        <v>0.40073872963758039</v>
      </c>
      <c r="G14" s="17">
        <f t="shared" si="3"/>
        <v>153.48511235955056</v>
      </c>
      <c r="H14" s="11">
        <f>H27*$B$34/$B$33</f>
        <v>1.2386250789241067</v>
      </c>
      <c r="I14" s="16">
        <f t="shared" si="4"/>
        <v>0.43044222755398431</v>
      </c>
      <c r="J14" s="17">
        <f t="shared" si="5"/>
        <v>153.26050000000004</v>
      </c>
      <c r="K14" s="11">
        <f>K27*$B$34/$B$33</f>
        <v>1.0153584206760111</v>
      </c>
      <c r="L14" s="16">
        <f t="shared" si="6"/>
        <v>0.26610556888496006</v>
      </c>
      <c r="M14" s="17">
        <f t="shared" si="7"/>
        <v>135.5161235955056</v>
      </c>
      <c r="N14" s="11">
        <f>N27*$B$34/$B$33</f>
        <v>0.53853264301048098</v>
      </c>
      <c r="O14" s="16">
        <f t="shared" si="8"/>
        <v>0.14285978869385857</v>
      </c>
      <c r="P14" s="17">
        <f t="shared" si="9"/>
        <v>136.10553191489362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1.04163076145978</v>
      </c>
      <c r="F15" s="28">
        <f t="shared" si="2"/>
        <v>0.2923779096687289</v>
      </c>
      <c r="G15" s="29">
        <f t="shared" si="3"/>
        <v>139.02259550561794</v>
      </c>
      <c r="H15" s="27">
        <f>H28*$B$35/10/$B$33</f>
        <v>1.102015153428463</v>
      </c>
      <c r="I15" s="28">
        <f t="shared" si="4"/>
        <v>0.29383230205834066</v>
      </c>
      <c r="J15" s="29">
        <f t="shared" si="5"/>
        <v>136.35715625</v>
      </c>
      <c r="K15" s="27">
        <f>K28*$B$35/10/$B$33</f>
        <v>1.0466627941238371</v>
      </c>
      <c r="L15" s="28">
        <f t="shared" si="6"/>
        <v>0.29740994233278606</v>
      </c>
      <c r="M15" s="29">
        <f t="shared" si="7"/>
        <v>139.69420224719101</v>
      </c>
      <c r="N15" s="27">
        <f>N28*$B$35/10/$B$33</f>
        <v>0.49062318474554856</v>
      </c>
      <c r="O15" s="28">
        <f t="shared" si="8"/>
        <v>9.4950330428926144E-2</v>
      </c>
      <c r="P15" s="29">
        <f t="shared" si="9"/>
        <v>123.99718085106382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1" t="s">
        <v>64</v>
      </c>
      <c r="X19" s="16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42.5</v>
      </c>
      <c r="C21" s="49" t="s">
        <v>26</v>
      </c>
      <c r="D21" s="50" t="s">
        <v>26</v>
      </c>
      <c r="E21" s="48">
        <v>46.92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47.13</v>
      </c>
      <c r="L21" s="49" t="s">
        <v>26</v>
      </c>
      <c r="M21" s="50" t="s">
        <v>26</v>
      </c>
      <c r="N21" s="48">
        <v>23.8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42.44</v>
      </c>
      <c r="C22" s="49" t="s">
        <v>26</v>
      </c>
      <c r="D22" s="50" t="s">
        <v>26</v>
      </c>
      <c r="E22" s="48">
        <v>45.98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46.22</v>
      </c>
      <c r="L22" s="49" t="s">
        <v>26</v>
      </c>
      <c r="M22" s="50" t="s">
        <v>26</v>
      </c>
      <c r="N22" s="48">
        <v>23.55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43.15</v>
      </c>
      <c r="C23" s="49" t="s">
        <v>26</v>
      </c>
      <c r="D23" s="50" t="s">
        <v>26</v>
      </c>
      <c r="E23" s="48">
        <v>46.31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45.98</v>
      </c>
      <c r="L23" s="49" t="s">
        <v>26</v>
      </c>
      <c r="M23" s="50" t="s">
        <v>26</v>
      </c>
      <c r="N23" s="48">
        <v>24.99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42.16</v>
      </c>
      <c r="C24" s="49" t="s">
        <v>26</v>
      </c>
      <c r="D24" s="50" t="s">
        <v>26</v>
      </c>
      <c r="E24" s="48">
        <v>45.17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10.49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1.1619999999999999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0.48499999999999999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1.0249999999999999</v>
      </c>
      <c r="F27" s="49" t="s">
        <v>26</v>
      </c>
      <c r="G27" s="50" t="s">
        <v>26</v>
      </c>
      <c r="H27" s="54">
        <v>1.1040000000000001</v>
      </c>
      <c r="I27" s="49" t="s">
        <v>26</v>
      </c>
      <c r="J27" s="50" t="s">
        <v>26</v>
      </c>
      <c r="K27" s="54">
        <v>0.90500000000000003</v>
      </c>
      <c r="L27" s="49" t="s">
        <v>26</v>
      </c>
      <c r="M27" s="50" t="s">
        <v>26</v>
      </c>
      <c r="N27" s="54">
        <v>0.48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4.1399999999999997</v>
      </c>
      <c r="F28" s="58" t="s">
        <v>26</v>
      </c>
      <c r="G28" s="59" t="s">
        <v>26</v>
      </c>
      <c r="H28" s="94">
        <v>4.38</v>
      </c>
      <c r="I28" s="58" t="s">
        <v>26</v>
      </c>
      <c r="J28" s="59" t="s">
        <v>26</v>
      </c>
      <c r="K28" s="94">
        <v>4.16</v>
      </c>
      <c r="L28" s="58" t="s">
        <v>26</v>
      </c>
      <c r="M28" s="59" t="s">
        <v>26</v>
      </c>
      <c r="N28" s="94">
        <v>1.95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8.8922000000000008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2.3757000000000001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2.6654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5.9772999999999996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3.4215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H30" sqref="H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44011</v>
      </c>
      <c r="E2" s="360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0.70472754729644693</v>
      </c>
      <c r="C6" s="12" t="s">
        <v>26</v>
      </c>
      <c r="D6" s="13" t="s">
        <v>26</v>
      </c>
      <c r="E6" s="11">
        <f>E20/$B$33</f>
        <v>0.74667561558790219</v>
      </c>
      <c r="F6" s="12" t="s">
        <v>26</v>
      </c>
      <c r="G6" s="13" t="s">
        <v>26</v>
      </c>
      <c r="H6" s="11">
        <f>H20/$B$33</f>
        <v>0.80540291119593932</v>
      </c>
      <c r="I6" s="12" t="s">
        <v>26</v>
      </c>
      <c r="J6" s="13" t="s">
        <v>26</v>
      </c>
      <c r="K6" s="11">
        <f>K20/$B$33</f>
        <v>0.74667561558790219</v>
      </c>
      <c r="L6" s="12" t="s">
        <v>26</v>
      </c>
      <c r="M6" s="13" t="s">
        <v>26</v>
      </c>
      <c r="N6" s="11">
        <f>N20/$B$33</f>
        <v>0.39431184193967861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0.61437997399219757</v>
      </c>
      <c r="C7" s="16">
        <f t="shared" ref="C7:C12" si="0">B7-B$6</f>
        <v>-9.0347573304249362E-2</v>
      </c>
      <c r="D7" s="17">
        <f t="shared" ref="D7:D12" si="1">B7/B$6*100</f>
        <v>87.179786904761897</v>
      </c>
      <c r="E7" s="11">
        <f>E21*$B$36/100/$B$33</f>
        <v>0.67745265321531933</v>
      </c>
      <c r="F7" s="16">
        <f t="shared" ref="F7:F15" si="2">E7-E$6</f>
        <v>-6.9222962372582852E-2</v>
      </c>
      <c r="G7" s="17">
        <f t="shared" ref="G7:G15" si="3">E7/E$6*100</f>
        <v>90.729178651685388</v>
      </c>
      <c r="H7" s="11">
        <f>H21*$B$36/100/$B$33</f>
        <v>0.76193532446830825</v>
      </c>
      <c r="I7" s="16">
        <f t="shared" ref="I7:I15" si="4">H7-H$6</f>
        <v>-4.3467586727631069E-2</v>
      </c>
      <c r="J7" s="17">
        <f t="shared" ref="J7:J15" si="5">H7/H$6*100</f>
        <v>94.603001041666673</v>
      </c>
      <c r="K7" s="11">
        <f>K21*$B$36/100/$B$33</f>
        <v>0.68121386803137718</v>
      </c>
      <c r="L7" s="16">
        <f t="shared" ref="L7:L15" si="6">K7-K$6</f>
        <v>-6.5461747556525007E-2</v>
      </c>
      <c r="M7" s="17">
        <f t="shared" ref="M7:M15" si="7">K7/K$6*100</f>
        <v>91.232906741573032</v>
      </c>
      <c r="N7" s="11">
        <f>N21*$B$36/100/$B$33</f>
        <v>0.34935899156843819</v>
      </c>
      <c r="O7" s="16">
        <f t="shared" ref="O7:O15" si="8">N7-N$6</f>
        <v>-4.4952850371240416E-2</v>
      </c>
      <c r="P7" s="17">
        <f t="shared" ref="P7:P15" si="9">N7/N$6*100</f>
        <v>88.599670212765957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0.61539260875036694</v>
      </c>
      <c r="C8" s="16">
        <f t="shared" si="0"/>
        <v>-8.9334938546079989E-2</v>
      </c>
      <c r="D8" s="17">
        <f t="shared" si="1"/>
        <v>87.323478571428566</v>
      </c>
      <c r="E8" s="11">
        <f>E22*$B$36/100/$B$33</f>
        <v>0.66819427828348499</v>
      </c>
      <c r="F8" s="16">
        <f t="shared" si="2"/>
        <v>-7.8481337304417198E-2</v>
      </c>
      <c r="G8" s="17">
        <f t="shared" si="3"/>
        <v>89.489232584269658</v>
      </c>
      <c r="H8" s="11">
        <f>H22*$B$36/100/$B$33</f>
        <v>0.74356323671294922</v>
      </c>
      <c r="I8" s="16">
        <f t="shared" si="4"/>
        <v>-6.1839674482990103E-2</v>
      </c>
      <c r="J8" s="17">
        <f t="shared" si="5"/>
        <v>92.321895833333329</v>
      </c>
      <c r="K8" s="11">
        <f>K22*$B$36/100/$B$33</f>
        <v>0.66862826460841462</v>
      </c>
      <c r="L8" s="16">
        <f t="shared" si="6"/>
        <v>-7.8047350979487562E-2</v>
      </c>
      <c r="M8" s="17">
        <f t="shared" si="7"/>
        <v>89.547355056179754</v>
      </c>
      <c r="N8" s="11">
        <f>N22*$B$36/100/$B$33</f>
        <v>0.34588710096900033</v>
      </c>
      <c r="O8" s="16">
        <f t="shared" si="8"/>
        <v>-4.8424740970678282E-2</v>
      </c>
      <c r="P8" s="17">
        <f t="shared" si="9"/>
        <v>87.719176595744685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0.62392767314065189</v>
      </c>
      <c r="C9" s="16">
        <f t="shared" si="0"/>
        <v>-8.0799874155795037E-2</v>
      </c>
      <c r="D9" s="17">
        <f t="shared" si="1"/>
        <v>88.534594047619066</v>
      </c>
      <c r="E9" s="11">
        <f>E23*$B$36/100/$B$33</f>
        <v>0.68034589538151757</v>
      </c>
      <c r="F9" s="16">
        <f t="shared" si="2"/>
        <v>-6.6329720206384613E-2</v>
      </c>
      <c r="G9" s="17">
        <f t="shared" si="3"/>
        <v>91.116661797752798</v>
      </c>
      <c r="H9" s="11">
        <f>H23*$B$36/100/$B$33</f>
        <v>0.73777675238055285</v>
      </c>
      <c r="I9" s="16">
        <f t="shared" si="4"/>
        <v>-6.7626158815386472E-2</v>
      </c>
      <c r="J9" s="17">
        <f t="shared" si="5"/>
        <v>91.603437500000013</v>
      </c>
      <c r="K9" s="11">
        <f>K23*$B$36/100/$B$33</f>
        <v>0.66486704979235711</v>
      </c>
      <c r="L9" s="16">
        <f t="shared" si="6"/>
        <v>-8.1808565795545074E-2</v>
      </c>
      <c r="M9" s="17">
        <f t="shared" si="7"/>
        <v>89.043626966292138</v>
      </c>
      <c r="N9" s="11">
        <f>N23*$B$36/100/$B$33</f>
        <v>0.38320992491295769</v>
      </c>
      <c r="O9" s="16">
        <f t="shared" si="8"/>
        <v>-1.110191702672092E-2</v>
      </c>
      <c r="P9" s="17">
        <f t="shared" si="9"/>
        <v>97.184482978723409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0.60917213809304072</v>
      </c>
      <c r="C10" s="16">
        <f t="shared" si="0"/>
        <v>-9.5555409203406216E-2</v>
      </c>
      <c r="D10" s="17">
        <f t="shared" si="1"/>
        <v>86.440801190476179</v>
      </c>
      <c r="E10" s="11">
        <f>E24*$B$36/100/$B$33</f>
        <v>0.66342042870925788</v>
      </c>
      <c r="F10" s="16">
        <f t="shared" si="2"/>
        <v>-8.3255186878644305E-2</v>
      </c>
      <c r="G10" s="17">
        <f t="shared" si="3"/>
        <v>88.849885393258418</v>
      </c>
      <c r="H10" s="11">
        <f>H24*$B$36/100/$B$33</f>
        <v>0.75079634212844493</v>
      </c>
      <c r="I10" s="16">
        <f t="shared" si="4"/>
        <v>-5.4606569067494393E-2</v>
      </c>
      <c r="J10" s="17">
        <f t="shared" si="5"/>
        <v>93.219968750000007</v>
      </c>
      <c r="K10" s="11">
        <f>K24*$B$36/100/$B$33</f>
        <v>0.6930761609127899</v>
      </c>
      <c r="L10" s="16">
        <f t="shared" si="6"/>
        <v>-5.359945467511229E-2</v>
      </c>
      <c r="M10" s="17">
        <f t="shared" si="7"/>
        <v>92.821587640449437</v>
      </c>
      <c r="N10" s="11">
        <f>N24*$B$36/100/$B$33</f>
        <v>0.30017387474306806</v>
      </c>
      <c r="O10" s="16">
        <f t="shared" si="8"/>
        <v>-9.413796719661055E-2</v>
      </c>
      <c r="P10" s="17">
        <f t="shared" si="9"/>
        <v>76.126010638297885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0.61571809849406423</v>
      </c>
      <c r="C11" s="96">
        <f t="shared" si="0"/>
        <v>-8.9009448802382707E-2</v>
      </c>
      <c r="D11" s="97">
        <f t="shared" si="1"/>
        <v>87.369665178571424</v>
      </c>
      <c r="E11" s="95">
        <f>AVERAGE(E7:E10)</f>
        <v>0.67235331389739494</v>
      </c>
      <c r="F11" s="96">
        <f t="shared" si="2"/>
        <v>-7.4322301690507242E-2</v>
      </c>
      <c r="G11" s="97">
        <f t="shared" si="3"/>
        <v>90.046239606741565</v>
      </c>
      <c r="H11" s="95">
        <f>AVERAGE(H7:H10)</f>
        <v>0.74851791392256384</v>
      </c>
      <c r="I11" s="96">
        <f t="shared" si="4"/>
        <v>-5.6884997273375482E-2</v>
      </c>
      <c r="J11" s="97">
        <f t="shared" si="5"/>
        <v>92.937075781250016</v>
      </c>
      <c r="K11" s="95">
        <f>AVERAGE(K7:K10)</f>
        <v>0.67694633583623465</v>
      </c>
      <c r="L11" s="96">
        <f t="shared" si="6"/>
        <v>-6.9729279751667539E-2</v>
      </c>
      <c r="M11" s="97">
        <f t="shared" si="7"/>
        <v>90.661369101123583</v>
      </c>
      <c r="N11" s="95">
        <f>AVERAGE(N7:N10)</f>
        <v>0.34465747304836608</v>
      </c>
      <c r="O11" s="96">
        <f t="shared" si="8"/>
        <v>-4.9654368891312528E-2</v>
      </c>
      <c r="P11" s="97">
        <f t="shared" si="9"/>
        <v>87.407335106382988</v>
      </c>
      <c r="Q11" s="18"/>
    </row>
    <row r="12" spans="1:19" s="5" customFormat="1" ht="15.75" x14ac:dyDescent="0.25">
      <c r="A12" s="19" t="s">
        <v>4</v>
      </c>
      <c r="B12" s="11">
        <f>B25*$B$32/100/$B$33</f>
        <v>0.83361665757791847</v>
      </c>
      <c r="C12" s="16">
        <f t="shared" si="0"/>
        <v>0.12888911028147154</v>
      </c>
      <c r="D12" s="17">
        <f t="shared" si="1"/>
        <v>118.28921130952381</v>
      </c>
      <c r="E12" s="11">
        <f>E25*$B$32/100/$B$33</f>
        <v>0.90667519610721903</v>
      </c>
      <c r="F12" s="16">
        <f t="shared" si="2"/>
        <v>0.15999958051931684</v>
      </c>
      <c r="G12" s="17">
        <f t="shared" si="3"/>
        <v>121.42825842696625</v>
      </c>
      <c r="H12" s="11">
        <f>H25*$B$32/100/$B$33</f>
        <v>1.0224448802382649</v>
      </c>
      <c r="I12" s="16">
        <f t="shared" si="4"/>
        <v>0.21704196904232553</v>
      </c>
      <c r="J12" s="17">
        <f t="shared" si="5"/>
        <v>126.94824739583332</v>
      </c>
      <c r="K12" s="11">
        <f>K25*$B$32/100/$B$33</f>
        <v>0.80551721968203349</v>
      </c>
      <c r="L12" s="16">
        <f t="shared" si="6"/>
        <v>5.8841604094131306E-2</v>
      </c>
      <c r="M12" s="17">
        <f t="shared" si="7"/>
        <v>107.88047752808987</v>
      </c>
      <c r="N12" s="11">
        <f>N25*$B$32/100/$B$33</f>
        <v>0.39489076723016903</v>
      </c>
      <c r="O12" s="16">
        <f t="shared" si="8"/>
        <v>5.7892529049041741E-4</v>
      </c>
      <c r="P12" s="17">
        <f t="shared" si="9"/>
        <v>100.14681914893617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1.2535383615084525</v>
      </c>
      <c r="F13" s="16">
        <f t="shared" si="2"/>
        <v>0.50686274592055036</v>
      </c>
      <c r="G13" s="17">
        <f t="shared" si="3"/>
        <v>167.88258988764045</v>
      </c>
      <c r="H13" s="11">
        <f>H26*$B$34/$B$33</f>
        <v>1.304039011703511</v>
      </c>
      <c r="I13" s="16">
        <f t="shared" si="4"/>
        <v>0.49863610050757168</v>
      </c>
      <c r="J13" s="17">
        <f t="shared" si="5"/>
        <v>161.91138541666669</v>
      </c>
      <c r="K13" s="11">
        <f>K26*$B$34/$B$33</f>
        <v>1.1525370611183352</v>
      </c>
      <c r="L13" s="16">
        <f t="shared" si="6"/>
        <v>0.40586144553043302</v>
      </c>
      <c r="M13" s="17">
        <f t="shared" si="7"/>
        <v>154.3557921348314</v>
      </c>
      <c r="N13" s="11">
        <f>N26*$B$34/$B$33</f>
        <v>0.54428478543563075</v>
      </c>
      <c r="O13" s="16">
        <f t="shared" si="8"/>
        <v>0.14997294349595214</v>
      </c>
      <c r="P13" s="17">
        <f t="shared" si="9"/>
        <v>138.03409574468088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1.1323368010403121</v>
      </c>
      <c r="F14" s="16">
        <f t="shared" si="2"/>
        <v>0.3856611854524099</v>
      </c>
      <c r="G14" s="17">
        <f t="shared" si="3"/>
        <v>151.65043258426968</v>
      </c>
      <c r="H14" s="11">
        <f>H27*$B$34/$B$33</f>
        <v>1.2613940182054617</v>
      </c>
      <c r="I14" s="16">
        <f t="shared" si="4"/>
        <v>0.45599110700952239</v>
      </c>
      <c r="J14" s="17">
        <f t="shared" si="5"/>
        <v>156.61652083333337</v>
      </c>
      <c r="K14" s="11">
        <f>K27*$B$34/$B$33</f>
        <v>1.0201131339401821</v>
      </c>
      <c r="L14" s="16">
        <f t="shared" si="6"/>
        <v>0.27343751835227992</v>
      </c>
      <c r="M14" s="17">
        <f t="shared" si="7"/>
        <v>136.62065730337079</v>
      </c>
      <c r="N14" s="11">
        <f>N27*$B$34/$B$33</f>
        <v>0.55999609882964885</v>
      </c>
      <c r="O14" s="16">
        <f t="shared" si="8"/>
        <v>0.16568425688997024</v>
      </c>
      <c r="P14" s="17">
        <f t="shared" si="9"/>
        <v>142.018585106383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1.0510756323671293</v>
      </c>
      <c r="F15" s="28">
        <f t="shared" si="2"/>
        <v>0.30440001677922712</v>
      </c>
      <c r="G15" s="29">
        <f t="shared" si="3"/>
        <v>140.76737078651684</v>
      </c>
      <c r="H15" s="27">
        <f>H28*$B$35/10/$B$33</f>
        <v>1.1089099374973781</v>
      </c>
      <c r="I15" s="28">
        <f t="shared" si="4"/>
        <v>0.30350702630143878</v>
      </c>
      <c r="J15" s="29">
        <f t="shared" si="5"/>
        <v>137.683875</v>
      </c>
      <c r="K15" s="27">
        <f>K28*$B$35/10/$B$33</f>
        <v>1.0485610973614663</v>
      </c>
      <c r="L15" s="28">
        <f t="shared" si="6"/>
        <v>0.30188548177356411</v>
      </c>
      <c r="M15" s="29">
        <f t="shared" si="7"/>
        <v>140.430606741573</v>
      </c>
      <c r="N15" s="27">
        <f>N28*$B$35/10/$B$33</f>
        <v>0.49033432610428279</v>
      </c>
      <c r="O15" s="28">
        <f t="shared" si="8"/>
        <v>9.6022484164604183E-2</v>
      </c>
      <c r="P15" s="29">
        <f t="shared" si="9"/>
        <v>124.35191489361701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1" t="s">
        <v>64</v>
      </c>
      <c r="X19" s="16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42.47</v>
      </c>
      <c r="C21" s="49" t="s">
        <v>26</v>
      </c>
      <c r="D21" s="50" t="s">
        <v>26</v>
      </c>
      <c r="E21" s="48">
        <v>46.83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47.09</v>
      </c>
      <c r="L21" s="49" t="s">
        <v>26</v>
      </c>
      <c r="M21" s="50" t="s">
        <v>26</v>
      </c>
      <c r="N21" s="48">
        <v>24.15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42.54</v>
      </c>
      <c r="C22" s="49" t="s">
        <v>26</v>
      </c>
      <c r="D22" s="50" t="s">
        <v>26</v>
      </c>
      <c r="E22" s="48">
        <v>46.19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46.22</v>
      </c>
      <c r="L22" s="49" t="s">
        <v>26</v>
      </c>
      <c r="M22" s="50" t="s">
        <v>26</v>
      </c>
      <c r="N22" s="48">
        <v>23.91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43.13</v>
      </c>
      <c r="C23" s="49" t="s">
        <v>26</v>
      </c>
      <c r="D23" s="50" t="s">
        <v>26</v>
      </c>
      <c r="E23" s="48">
        <v>47.03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45.96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42.11</v>
      </c>
      <c r="C24" s="49" t="s">
        <v>26</v>
      </c>
      <c r="D24" s="50" t="s">
        <v>26</v>
      </c>
      <c r="E24" s="48">
        <v>45.86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1.1619999999999999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0.48499999999999999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1.0089999999999999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0.90900000000000003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4.18</v>
      </c>
      <c r="F28" s="58" t="s">
        <v>26</v>
      </c>
      <c r="G28" s="59" t="s">
        <v>26</v>
      </c>
      <c r="H28" s="94">
        <v>4.41</v>
      </c>
      <c r="I28" s="58" t="s">
        <v>26</v>
      </c>
      <c r="J28" s="59" t="s">
        <v>26</v>
      </c>
      <c r="K28" s="94">
        <v>4.17</v>
      </c>
      <c r="L28" s="58" t="s">
        <v>26</v>
      </c>
      <c r="M28" s="59" t="s">
        <v>26</v>
      </c>
      <c r="N28" s="94">
        <v>1.95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8.9314999999999998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2.3839000000000001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2.6753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5.9943999999999997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3.4485999999999999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44018</v>
      </c>
      <c r="E2" s="360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0.69381349632444034</v>
      </c>
      <c r="C6" s="12" t="s">
        <v>26</v>
      </c>
      <c r="D6" s="13" t="s">
        <v>26</v>
      </c>
      <c r="E6" s="11">
        <f>E20/$B$33</f>
        <v>0.73511191872470472</v>
      </c>
      <c r="F6" s="12" t="s">
        <v>26</v>
      </c>
      <c r="G6" s="13" t="s">
        <v>26</v>
      </c>
      <c r="H6" s="11">
        <f>H20/$B$33</f>
        <v>0.79292971008507462</v>
      </c>
      <c r="I6" s="12" t="s">
        <v>26</v>
      </c>
      <c r="J6" s="13" t="s">
        <v>26</v>
      </c>
      <c r="K6" s="11">
        <f>K20/$B$33</f>
        <v>0.73511191872470472</v>
      </c>
      <c r="L6" s="12" t="s">
        <v>26</v>
      </c>
      <c r="M6" s="13" t="s">
        <v>26</v>
      </c>
      <c r="N6" s="11">
        <f>N20/$B$33</f>
        <v>0.38820517056248444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0.60249572148343933</v>
      </c>
      <c r="C7" s="16">
        <f t="shared" ref="C7:C12" si="0">B7-B$6</f>
        <v>-9.1317774841001009E-2</v>
      </c>
      <c r="D7" s="17">
        <f t="shared" ref="D7:D12" si="1">B7/B$6*100</f>
        <v>86.838282142857153</v>
      </c>
      <c r="E7" s="11">
        <f>E21*$B$36/100/$B$33</f>
        <v>0.66436292227636895</v>
      </c>
      <c r="F7" s="16">
        <f t="shared" ref="F7:F15" si="2">E7-E$6</f>
        <v>-7.0748996448335766E-2</v>
      </c>
      <c r="G7" s="17">
        <f t="shared" ref="G7:G15" si="3">E7/E$6*100</f>
        <v>90.37575168539324</v>
      </c>
      <c r="H7" s="11">
        <f>H21*$B$36/100/$B$33</f>
        <v>0.747372813248534</v>
      </c>
      <c r="I7" s="16">
        <f t="shared" ref="I7:I15" si="4">H7-H$6</f>
        <v>-4.5556896836540628E-2</v>
      </c>
      <c r="J7" s="17">
        <f t="shared" ref="J7:J15" si="5">H7/H$6*100</f>
        <v>94.254610937500033</v>
      </c>
      <c r="K7" s="11">
        <f>K21*$B$36/100/$B$33</f>
        <v>0.66847794251259596</v>
      </c>
      <c r="L7" s="16">
        <f t="shared" ref="L7:L15" si="6">K7-K$6</f>
        <v>-6.6633976212108759E-2</v>
      </c>
      <c r="M7" s="17">
        <f t="shared" ref="M7:M15" si="7">K7/K$6*100</f>
        <v>90.935533146067399</v>
      </c>
      <c r="N7" s="11">
        <f>N21*$B$36/100/$B$33</f>
        <v>0.34268185760303954</v>
      </c>
      <c r="O7" s="16">
        <f t="shared" ref="O7:O15" si="8">N7-N$6</f>
        <v>-4.5523312959444895E-2</v>
      </c>
      <c r="P7" s="17">
        <f t="shared" ref="P7:P15" si="9">N7/N$6*100</f>
        <v>88.273388297872359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0.60306331048153961</v>
      </c>
      <c r="C8" s="16">
        <f t="shared" si="0"/>
        <v>-9.0750185842900732E-2</v>
      </c>
      <c r="D8" s="17">
        <f t="shared" si="1"/>
        <v>86.920089285714297</v>
      </c>
      <c r="E8" s="11">
        <f>E22*$B$36/100/$B$33</f>
        <v>0.6508826835714876</v>
      </c>
      <c r="F8" s="16">
        <f t="shared" si="2"/>
        <v>-8.4229235153217119E-2</v>
      </c>
      <c r="G8" s="17">
        <f t="shared" si="3"/>
        <v>88.541984831460667</v>
      </c>
      <c r="H8" s="11">
        <f>H22*$B$36/100/$B$33</f>
        <v>0.73502775253985297</v>
      </c>
      <c r="I8" s="16">
        <f t="shared" si="4"/>
        <v>-5.790195754522165E-2</v>
      </c>
      <c r="J8" s="17">
        <f t="shared" si="5"/>
        <v>92.697718750000007</v>
      </c>
      <c r="K8" s="11">
        <f>K22*$B$36/100/$B$33</f>
        <v>0.65613288180391516</v>
      </c>
      <c r="L8" s="16">
        <f t="shared" si="6"/>
        <v>-7.8979036920789558E-2</v>
      </c>
      <c r="M8" s="17">
        <f t="shared" si="7"/>
        <v>89.25618876404495</v>
      </c>
      <c r="N8" s="11">
        <f>N22*$B$36/100/$B$33</f>
        <v>0.34935102833071774</v>
      </c>
      <c r="O8" s="16">
        <f t="shared" si="8"/>
        <v>-3.8854142231766697E-2</v>
      </c>
      <c r="P8" s="17">
        <f t="shared" si="9"/>
        <v>89.991338297872346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0.61129335095399351</v>
      </c>
      <c r="C9" s="16">
        <f t="shared" si="0"/>
        <v>-8.2520145370446829E-2</v>
      </c>
      <c r="D9" s="17">
        <f t="shared" si="1"/>
        <v>88.106292857142847</v>
      </c>
      <c r="E9" s="11">
        <f>E23*$B$36/100/$B$33</f>
        <v>0.66762655901544554</v>
      </c>
      <c r="F9" s="16">
        <f t="shared" si="2"/>
        <v>-6.7485359709259174E-2</v>
      </c>
      <c r="G9" s="17">
        <f t="shared" si="3"/>
        <v>90.819716292134828</v>
      </c>
      <c r="H9" s="11">
        <f>H23*$B$36/100/$B$33</f>
        <v>0.72353407532832248</v>
      </c>
      <c r="I9" s="16">
        <f t="shared" si="4"/>
        <v>-6.9395634756752145E-2</v>
      </c>
      <c r="J9" s="17">
        <f t="shared" si="5"/>
        <v>91.248198437500022</v>
      </c>
      <c r="K9" s="11">
        <f>K23*$B$36/100/$B$33</f>
        <v>0.6508826835714876</v>
      </c>
      <c r="L9" s="16">
        <f t="shared" si="6"/>
        <v>-8.4229235153217119E-2</v>
      </c>
      <c r="M9" s="17">
        <f t="shared" si="7"/>
        <v>88.541984831460667</v>
      </c>
      <c r="N9" s="11">
        <f>N23*$B$36/100/$B$33</f>
        <v>0.37588581399190546</v>
      </c>
      <c r="O9" s="16">
        <f t="shared" si="8"/>
        <v>-1.2319356570578976E-2</v>
      </c>
      <c r="P9" s="17">
        <f t="shared" si="9"/>
        <v>96.826586170212764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0.59752931775006202</v>
      </c>
      <c r="C10" s="16">
        <f t="shared" si="0"/>
        <v>-9.6284178574378321E-2</v>
      </c>
      <c r="D10" s="17">
        <f t="shared" si="1"/>
        <v>86.122469642857155</v>
      </c>
      <c r="E10" s="11">
        <f>E24*$B$36/100/$B$33</f>
        <v>0.65031509457338721</v>
      </c>
      <c r="F10" s="16">
        <f t="shared" si="2"/>
        <v>-8.4796824151317507E-2</v>
      </c>
      <c r="G10" s="17">
        <f t="shared" si="3"/>
        <v>88.464773595505605</v>
      </c>
      <c r="H10" s="11">
        <f>H24*$B$36/100/$B$33</f>
        <v>0.73644672503510367</v>
      </c>
      <c r="I10" s="16">
        <f t="shared" si="4"/>
        <v>-5.6482985049970957E-2</v>
      </c>
      <c r="J10" s="17">
        <f t="shared" si="5"/>
        <v>92.876671875000014</v>
      </c>
      <c r="K10" s="11">
        <f>K24*$B$36/100/$B$33</f>
        <v>0.67982972247460138</v>
      </c>
      <c r="L10" s="16">
        <f t="shared" si="6"/>
        <v>-5.5282196250103333E-2</v>
      </c>
      <c r="M10" s="17">
        <f t="shared" si="7"/>
        <v>92.479757865168537</v>
      </c>
      <c r="N10" s="11">
        <f>N24*$B$36/100/$B$33</f>
        <v>0.2944367927645164</v>
      </c>
      <c r="O10" s="16">
        <f t="shared" si="8"/>
        <v>-9.3768377797968039E-2</v>
      </c>
      <c r="P10" s="17">
        <f t="shared" si="9"/>
        <v>75.845664893617041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0.60359542516725861</v>
      </c>
      <c r="C11" s="96">
        <f t="shared" si="0"/>
        <v>-9.0218071157181723E-2</v>
      </c>
      <c r="D11" s="97">
        <f t="shared" si="1"/>
        <v>86.996783482142874</v>
      </c>
      <c r="E11" s="95">
        <f>AVERAGE(E7:E10)</f>
        <v>0.65829681485917235</v>
      </c>
      <c r="F11" s="96">
        <f t="shared" si="2"/>
        <v>-7.6815103865532364E-2</v>
      </c>
      <c r="G11" s="97">
        <f t="shared" si="3"/>
        <v>89.550556601123589</v>
      </c>
      <c r="H11" s="95">
        <f>AVERAGE(H7:H10)</f>
        <v>0.73559534153795325</v>
      </c>
      <c r="I11" s="96">
        <f t="shared" si="4"/>
        <v>-5.7334368547121373E-2</v>
      </c>
      <c r="J11" s="97">
        <f t="shared" si="5"/>
        <v>92.769300000000015</v>
      </c>
      <c r="K11" s="95">
        <f>AVERAGE(K7:K10)</f>
        <v>0.66383080759065005</v>
      </c>
      <c r="L11" s="96">
        <f t="shared" si="6"/>
        <v>-7.1281111134054664E-2</v>
      </c>
      <c r="M11" s="97">
        <f t="shared" si="7"/>
        <v>90.303366151685395</v>
      </c>
      <c r="N11" s="95">
        <f>AVERAGE(N7:N10)</f>
        <v>0.34058887317254477</v>
      </c>
      <c r="O11" s="96">
        <f t="shared" si="8"/>
        <v>-4.7616297389939666E-2</v>
      </c>
      <c r="P11" s="97">
        <f t="shared" si="9"/>
        <v>87.734244414893624</v>
      </c>
      <c r="Q11" s="18"/>
    </row>
    <row r="12" spans="1:19" s="5" customFormat="1" ht="15.75" x14ac:dyDescent="0.25">
      <c r="A12" s="19" t="s">
        <v>4</v>
      </c>
      <c r="B12" s="11">
        <f>B25*$B$32/100/$B$33</f>
        <v>0.81863901048979926</v>
      </c>
      <c r="C12" s="16">
        <f t="shared" si="0"/>
        <v>0.12482551416535892</v>
      </c>
      <c r="D12" s="17">
        <f t="shared" si="1"/>
        <v>117.99122023809525</v>
      </c>
      <c r="E12" s="11">
        <f>E25*$B$32/100/$B$33</f>
        <v>0.8903849012967705</v>
      </c>
      <c r="F12" s="16">
        <f t="shared" si="2"/>
        <v>0.15527298257206579</v>
      </c>
      <c r="G12" s="17">
        <f t="shared" si="3"/>
        <v>121.12235955056181</v>
      </c>
      <c r="H12" s="11">
        <f>H25*$B$32/100/$B$33</f>
        <v>1.0224709259106302</v>
      </c>
      <c r="I12" s="16">
        <f t="shared" si="4"/>
        <v>0.22954121582555553</v>
      </c>
      <c r="J12" s="17">
        <f t="shared" si="5"/>
        <v>128.94849479166669</v>
      </c>
      <c r="K12" s="11">
        <f>K25*$B$32/100/$B$33</f>
        <v>0.79104443710250272</v>
      </c>
      <c r="L12" s="16">
        <f t="shared" si="6"/>
        <v>5.5932518377798002E-2</v>
      </c>
      <c r="M12" s="17">
        <f t="shared" si="7"/>
        <v>107.60870786516854</v>
      </c>
      <c r="N12" s="11">
        <f>N25*$B$32/100/$B$33</f>
        <v>0.38779573800280825</v>
      </c>
      <c r="O12" s="16">
        <f t="shared" si="8"/>
        <v>-4.0943255967618164E-4</v>
      </c>
      <c r="P12" s="17">
        <f t="shared" si="9"/>
        <v>99.894531914893619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1.2598656562319317</v>
      </c>
      <c r="F13" s="16">
        <f t="shared" si="2"/>
        <v>0.52475373750722698</v>
      </c>
      <c r="G13" s="17">
        <f t="shared" si="3"/>
        <v>171.38419662921345</v>
      </c>
      <c r="H13" s="11">
        <f>H26*$B$34/$B$33</f>
        <v>1.3106212108697446</v>
      </c>
      <c r="I13" s="16">
        <f t="shared" si="4"/>
        <v>0.51769150078466997</v>
      </c>
      <c r="J13" s="17">
        <f t="shared" si="5"/>
        <v>165.28844791666666</v>
      </c>
      <c r="K13" s="11">
        <f>K26*$B$34/$B$33</f>
        <v>1.1583545469563061</v>
      </c>
      <c r="L13" s="16">
        <f t="shared" si="6"/>
        <v>0.42324262823160141</v>
      </c>
      <c r="M13" s="17">
        <f t="shared" si="7"/>
        <v>157.57526404494379</v>
      </c>
      <c r="N13" s="11">
        <f>N26*$B$34/$B$33</f>
        <v>0.54703208887420496</v>
      </c>
      <c r="O13" s="16">
        <f t="shared" si="8"/>
        <v>0.15882691831172052</v>
      </c>
      <c r="P13" s="17">
        <f t="shared" si="9"/>
        <v>140.91313829787237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1.1606103493846534</v>
      </c>
      <c r="F14" s="16">
        <f t="shared" si="2"/>
        <v>0.42549843065994863</v>
      </c>
      <c r="G14" s="17">
        <f t="shared" si="3"/>
        <v>157.88212921348313</v>
      </c>
      <c r="H14" s="11">
        <f>H27*$B$34/$B$33</f>
        <v>1.2903189890146194</v>
      </c>
      <c r="I14" s="16">
        <f t="shared" si="4"/>
        <v>0.49738927892954476</v>
      </c>
      <c r="J14" s="17">
        <f t="shared" si="5"/>
        <v>162.72804166666666</v>
      </c>
      <c r="K14" s="11">
        <f>K27*$B$34/$B$33</f>
        <v>1.0444365243247706</v>
      </c>
      <c r="L14" s="16">
        <f t="shared" si="6"/>
        <v>0.30932460560006592</v>
      </c>
      <c r="M14" s="17">
        <f t="shared" si="7"/>
        <v>142.07857303370784</v>
      </c>
      <c r="N14" s="11">
        <f>N27*$B$34/$B$33</f>
        <v>0.56282270587263561</v>
      </c>
      <c r="O14" s="16">
        <f t="shared" si="8"/>
        <v>0.17461753531015117</v>
      </c>
      <c r="P14" s="17">
        <f t="shared" si="9"/>
        <v>144.98073404255319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1.0660667382505986</v>
      </c>
      <c r="F15" s="28">
        <f t="shared" si="2"/>
        <v>0.3309548195258939</v>
      </c>
      <c r="G15" s="29">
        <f t="shared" si="3"/>
        <v>145.02101123595503</v>
      </c>
      <c r="H15" s="27">
        <f>H28*$B$35/10/$B$33</f>
        <v>1.1342747997026514</v>
      </c>
      <c r="I15" s="28">
        <f t="shared" si="4"/>
        <v>0.34134508961757681</v>
      </c>
      <c r="J15" s="29">
        <f t="shared" si="5"/>
        <v>143.04859375000004</v>
      </c>
      <c r="K15" s="27">
        <f>K28*$B$35/10/$B$33</f>
        <v>1.0584880647559263</v>
      </c>
      <c r="L15" s="28">
        <f t="shared" si="6"/>
        <v>0.32337614603122156</v>
      </c>
      <c r="M15" s="29">
        <f t="shared" si="7"/>
        <v>143.99005617977528</v>
      </c>
      <c r="N15" s="27">
        <f>N28*$B$35/10/$B$33</f>
        <v>0.49514000165193678</v>
      </c>
      <c r="O15" s="28">
        <f t="shared" si="8"/>
        <v>0.10693483108945234</v>
      </c>
      <c r="P15" s="29">
        <f t="shared" si="9"/>
        <v>127.5459574468085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3" t="s">
        <v>64</v>
      </c>
      <c r="X19" s="16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42.46</v>
      </c>
      <c r="C21" s="49" t="s">
        <v>26</v>
      </c>
      <c r="D21" s="50" t="s">
        <v>26</v>
      </c>
      <c r="E21" s="48">
        <v>46.82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47.11</v>
      </c>
      <c r="L21" s="49" t="s">
        <v>26</v>
      </c>
      <c r="M21" s="50" t="s">
        <v>26</v>
      </c>
      <c r="N21" s="48">
        <v>24.15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42.5</v>
      </c>
      <c r="C22" s="49" t="s">
        <v>26</v>
      </c>
      <c r="D22" s="50" t="s">
        <v>26</v>
      </c>
      <c r="E22" s="48">
        <v>45.87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24.62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43.08</v>
      </c>
      <c r="C23" s="49" t="s">
        <v>26</v>
      </c>
      <c r="D23" s="50" t="s">
        <v>26</v>
      </c>
      <c r="E23" s="48">
        <v>47.05</v>
      </c>
      <c r="F23" s="49" t="s">
        <v>26</v>
      </c>
      <c r="G23" s="50" t="s">
        <v>26</v>
      </c>
      <c r="H23" s="48">
        <v>50.99</v>
      </c>
      <c r="I23" s="49" t="s">
        <v>26</v>
      </c>
      <c r="J23" s="50" t="s">
        <v>26</v>
      </c>
      <c r="K23" s="48">
        <v>45.87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42.11</v>
      </c>
      <c r="C24" s="49" t="s">
        <v>26</v>
      </c>
      <c r="D24" s="50" t="s">
        <v>26</v>
      </c>
      <c r="E24" s="48">
        <v>45.83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1.1619999999999999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0.48499999999999999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1.0289999999999999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0.92600000000000005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4.22</v>
      </c>
      <c r="F28" s="58" t="s">
        <v>26</v>
      </c>
      <c r="G28" s="59" t="s">
        <v>26</v>
      </c>
      <c r="H28" s="94">
        <v>4.49</v>
      </c>
      <c r="I28" s="58" t="s">
        <v>26</v>
      </c>
      <c r="J28" s="59" t="s">
        <v>26</v>
      </c>
      <c r="K28" s="94">
        <v>4.1900000000000004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8.9090000000000007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2.4214000000000002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2.7311000000000001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6.117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3.4359000000000002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L31" sqref="L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44025</v>
      </c>
      <c r="E2" s="360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0.69135802469135799</v>
      </c>
      <c r="C6" s="12" t="s">
        <v>26</v>
      </c>
      <c r="D6" s="13" t="s">
        <v>26</v>
      </c>
      <c r="E6" s="11">
        <f>E20/$B$33</f>
        <v>0.73251028806584362</v>
      </c>
      <c r="F6" s="12" t="s">
        <v>26</v>
      </c>
      <c r="G6" s="13" t="s">
        <v>26</v>
      </c>
      <c r="H6" s="11">
        <f>H20/$B$33</f>
        <v>0.79012345679012341</v>
      </c>
      <c r="I6" s="12" t="s">
        <v>26</v>
      </c>
      <c r="J6" s="13" t="s">
        <v>26</v>
      </c>
      <c r="K6" s="11">
        <f>K20/$B$33</f>
        <v>0.73251028806584362</v>
      </c>
      <c r="L6" s="12" t="s">
        <v>26</v>
      </c>
      <c r="M6" s="13" t="s">
        <v>26</v>
      </c>
      <c r="N6" s="11">
        <f>N20/$B$33</f>
        <v>0.38683127572016457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0.59994326748971194</v>
      </c>
      <c r="C7" s="16">
        <f t="shared" ref="C7:C12" si="0">B7-B$6</f>
        <v>-9.1414757201646046E-2</v>
      </c>
      <c r="D7" s="17">
        <f t="shared" ref="D7:D12" si="1">B7/B$6*100</f>
        <v>86.777508333333344</v>
      </c>
      <c r="E7" s="11">
        <f>E21*$B$36/100/$B$33</f>
        <v>0.66228232921810692</v>
      </c>
      <c r="F7" s="16">
        <f t="shared" ref="F7:F15" si="2">E7-E$6</f>
        <v>-7.0227958847736693E-2</v>
      </c>
      <c r="G7" s="17">
        <f t="shared" ref="G7:G15" si="3">E7/E$6*100</f>
        <v>90.412699999999987</v>
      </c>
      <c r="H7" s="11">
        <f>H21*$B$36/100/$B$33</f>
        <v>0.73950413991769548</v>
      </c>
      <c r="I7" s="16">
        <f t="shared" ref="I7:I15" si="4">H7-H$6</f>
        <v>-5.0619316872427933E-2</v>
      </c>
      <c r="J7" s="17">
        <f t="shared" ref="J7:J15" si="5">H7/H$6*100</f>
        <v>93.593492708333343</v>
      </c>
      <c r="K7" s="11">
        <f>K21*$B$36/100/$B$33</f>
        <v>0.66354595884773659</v>
      </c>
      <c r="L7" s="16">
        <f t="shared" ref="L7:L15" si="6">K7-K$6</f>
        <v>-6.8964329218107023E-2</v>
      </c>
      <c r="M7" s="17">
        <f t="shared" ref="M7:M15" si="7">K7/K$6*100</f>
        <v>90.585206741573032</v>
      </c>
      <c r="N7" s="11">
        <f>N21*$B$36/100/$B$33</f>
        <v>0.33570427160493826</v>
      </c>
      <c r="O7" s="16">
        <f t="shared" ref="O7:O15" si="8">N7-N$6</f>
        <v>-5.1127004115226304E-2</v>
      </c>
      <c r="P7" s="17">
        <f t="shared" ref="P7:P15" si="9">N7/N$6*100</f>
        <v>86.783125531914891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0.5967139917695472</v>
      </c>
      <c r="C8" s="16">
        <f t="shared" si="0"/>
        <v>-9.4644032921810783E-2</v>
      </c>
      <c r="D8" s="17">
        <f t="shared" si="1"/>
        <v>86.310416666666654</v>
      </c>
      <c r="E8" s="11">
        <f>E22*$B$36/100/$B$33</f>
        <v>0.64402990123456771</v>
      </c>
      <c r="F8" s="16">
        <f t="shared" si="2"/>
        <v>-8.8480386831275903E-2</v>
      </c>
      <c r="G8" s="17">
        <f t="shared" si="3"/>
        <v>87.920935955056152</v>
      </c>
      <c r="H8" s="11">
        <f>H22*$B$36/100/$B$33</f>
        <v>0.72728905349794226</v>
      </c>
      <c r="I8" s="16">
        <f t="shared" si="4"/>
        <v>-6.2834403292181151E-2</v>
      </c>
      <c r="J8" s="17">
        <f t="shared" si="5"/>
        <v>92.047520833333323</v>
      </c>
      <c r="K8" s="11">
        <f>K22*$B$36/100/$B$33</f>
        <v>0.64922482304526741</v>
      </c>
      <c r="L8" s="16">
        <f t="shared" si="6"/>
        <v>-8.328546502057621E-2</v>
      </c>
      <c r="M8" s="17">
        <f t="shared" si="7"/>
        <v>88.63013033707864</v>
      </c>
      <c r="N8" s="11">
        <f>N22*$B$36/100/$B$33</f>
        <v>0.34567290534979417</v>
      </c>
      <c r="O8" s="16">
        <f t="shared" si="8"/>
        <v>-4.1158370370370401E-2</v>
      </c>
      <c r="P8" s="17">
        <f t="shared" si="9"/>
        <v>89.360123404255305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0.60710383539094648</v>
      </c>
      <c r="C9" s="16">
        <f t="shared" si="0"/>
        <v>-8.4254189300411508E-2</v>
      </c>
      <c r="D9" s="17">
        <f t="shared" si="1"/>
        <v>87.813233333333329</v>
      </c>
      <c r="E9" s="11">
        <f>E23*$B$36/100/$B$33</f>
        <v>0.6514712757201645</v>
      </c>
      <c r="F9" s="16">
        <f t="shared" si="2"/>
        <v>-8.1039012345679118E-2</v>
      </c>
      <c r="G9" s="17">
        <f t="shared" si="3"/>
        <v>88.936808988764028</v>
      </c>
      <c r="H9" s="11">
        <f>H23*$B$36/100/$B$33</f>
        <v>0.7160567901234568</v>
      </c>
      <c r="I9" s="16">
        <f t="shared" si="4"/>
        <v>-7.4066666666666614E-2</v>
      </c>
      <c r="J9" s="17">
        <f t="shared" si="5"/>
        <v>90.625937500000006</v>
      </c>
      <c r="K9" s="11">
        <f>K23*$B$36/100/$B$33</f>
        <v>0.64683796707818919</v>
      </c>
      <c r="L9" s="16">
        <f t="shared" si="6"/>
        <v>-8.5672320987654427E-2</v>
      </c>
      <c r="M9" s="17">
        <f t="shared" si="7"/>
        <v>88.304284269662901</v>
      </c>
      <c r="N9" s="11">
        <f>N23*$B$36/100/$B$33</f>
        <v>0.37192832098765427</v>
      </c>
      <c r="O9" s="16">
        <f t="shared" si="8"/>
        <v>-1.4902954732510298E-2</v>
      </c>
      <c r="P9" s="17">
        <f t="shared" si="9"/>
        <v>96.147427659574475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0.59685439506172833</v>
      </c>
      <c r="C10" s="16">
        <f t="shared" si="0"/>
        <v>-9.450362962962966E-2</v>
      </c>
      <c r="D10" s="17">
        <f t="shared" si="1"/>
        <v>86.330725000000001</v>
      </c>
      <c r="E10" s="11">
        <f>E24*$B$36/100/$B$33</f>
        <v>0.63911578600823038</v>
      </c>
      <c r="F10" s="16">
        <f t="shared" si="2"/>
        <v>-9.3394502057613238E-2</v>
      </c>
      <c r="G10" s="17">
        <f t="shared" si="3"/>
        <v>87.250076404494365</v>
      </c>
      <c r="H10" s="11">
        <f>H24*$B$36/100/$B$33</f>
        <v>0.72869308641975294</v>
      </c>
      <c r="I10" s="16">
        <f t="shared" si="4"/>
        <v>-6.1430370370370468E-2</v>
      </c>
      <c r="J10" s="17">
        <f t="shared" si="5"/>
        <v>92.225218749999982</v>
      </c>
      <c r="K10" s="11">
        <f>K24*$B$36/100/$B$33</f>
        <v>0.67337418930041149</v>
      </c>
      <c r="L10" s="16">
        <f t="shared" si="6"/>
        <v>-5.9136098765432132E-2</v>
      </c>
      <c r="M10" s="17">
        <f t="shared" si="7"/>
        <v>91.926925842696633</v>
      </c>
      <c r="N10" s="11">
        <f>N24*$B$36/100/$B$33</f>
        <v>0.29695296296296286</v>
      </c>
      <c r="O10" s="16">
        <f t="shared" si="8"/>
        <v>-8.9878312757201706E-2</v>
      </c>
      <c r="P10" s="17">
        <f t="shared" si="9"/>
        <v>76.765499999999989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0.60015387242798346</v>
      </c>
      <c r="C11" s="96">
        <f t="shared" si="0"/>
        <v>-9.1204152263374527E-2</v>
      </c>
      <c r="D11" s="97">
        <f t="shared" si="1"/>
        <v>86.807970833333329</v>
      </c>
      <c r="E11" s="95">
        <f>AVERAGE(E7:E10)</f>
        <v>0.64922482304526741</v>
      </c>
      <c r="F11" s="96">
        <f t="shared" si="2"/>
        <v>-8.328546502057621E-2</v>
      </c>
      <c r="G11" s="97">
        <f t="shared" si="3"/>
        <v>88.63013033707864</v>
      </c>
      <c r="H11" s="95">
        <f>AVERAGE(H7:H10)</f>
        <v>0.7278857674897119</v>
      </c>
      <c r="I11" s="96">
        <f t="shared" si="4"/>
        <v>-6.2237689300411514E-2</v>
      </c>
      <c r="J11" s="97">
        <f t="shared" si="5"/>
        <v>92.123042447916674</v>
      </c>
      <c r="K11" s="95">
        <f>AVERAGE(K7:K10)</f>
        <v>0.65824573456790114</v>
      </c>
      <c r="L11" s="96">
        <f t="shared" si="6"/>
        <v>-7.4264553497942476E-2</v>
      </c>
      <c r="M11" s="97">
        <f t="shared" si="7"/>
        <v>89.861636797752794</v>
      </c>
      <c r="N11" s="95">
        <f>AVERAGE(N7:N10)</f>
        <v>0.33756461522633741</v>
      </c>
      <c r="O11" s="96">
        <f t="shared" si="8"/>
        <v>-4.9266660493827164E-2</v>
      </c>
      <c r="P11" s="97">
        <f t="shared" si="9"/>
        <v>87.264044148936165</v>
      </c>
      <c r="Q11" s="18"/>
    </row>
    <row r="12" spans="1:19" s="5" customFormat="1" ht="15.75" x14ac:dyDescent="0.25">
      <c r="A12" s="19" t="s">
        <v>4</v>
      </c>
      <c r="B12" s="11">
        <f>B25*$B$32/100/$B$33</f>
        <v>0.82541090534979422</v>
      </c>
      <c r="C12" s="16">
        <f t="shared" si="0"/>
        <v>0.13405288065843624</v>
      </c>
      <c r="D12" s="17">
        <f t="shared" si="1"/>
        <v>119.38979166666668</v>
      </c>
      <c r="E12" s="11">
        <f>E25*$B$32/100/$B$33</f>
        <v>0.89775028806584345</v>
      </c>
      <c r="F12" s="16">
        <f t="shared" si="2"/>
        <v>0.16523999999999983</v>
      </c>
      <c r="G12" s="17">
        <f t="shared" si="3"/>
        <v>122.55804494382021</v>
      </c>
      <c r="H12" s="11">
        <f>H25*$B$32/100/$B$33</f>
        <v>1.0309289465020575</v>
      </c>
      <c r="I12" s="16">
        <f t="shared" si="4"/>
        <v>0.24080548971193405</v>
      </c>
      <c r="J12" s="17">
        <f t="shared" si="5"/>
        <v>130.47694479166665</v>
      </c>
      <c r="K12" s="11">
        <f>K25*$B$32/100/$B$33</f>
        <v>0.80129777777777778</v>
      </c>
      <c r="L12" s="16">
        <f t="shared" si="6"/>
        <v>6.8787489711934158E-2</v>
      </c>
      <c r="M12" s="17">
        <f t="shared" si="7"/>
        <v>109.39065168539327</v>
      </c>
      <c r="N12" s="11">
        <f>N25*$B$32/100/$B$33</f>
        <v>0.39100363786008224</v>
      </c>
      <c r="O12" s="16">
        <f t="shared" si="8"/>
        <v>4.1723621399176736E-3</v>
      </c>
      <c r="P12" s="17">
        <f t="shared" si="9"/>
        <v>101.07859999999999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1.2723969135802469</v>
      </c>
      <c r="F13" s="16">
        <f t="shared" si="2"/>
        <v>0.53988662551440325</v>
      </c>
      <c r="G13" s="17">
        <f t="shared" si="3"/>
        <v>173.70362359550563</v>
      </c>
      <c r="H13" s="11">
        <f>H26*$B$34/$B$33</f>
        <v>1.3232024691358024</v>
      </c>
      <c r="I13" s="16">
        <f t="shared" si="4"/>
        <v>0.533079012345679</v>
      </c>
      <c r="J13" s="17">
        <f t="shared" si="5"/>
        <v>167.46781250000001</v>
      </c>
      <c r="K13" s="11">
        <f>K26*$B$34/$B$33</f>
        <v>1.1707858024691356</v>
      </c>
      <c r="L13" s="16">
        <f t="shared" si="6"/>
        <v>0.43827551440329193</v>
      </c>
      <c r="M13" s="17">
        <f t="shared" si="7"/>
        <v>159.83199438202246</v>
      </c>
      <c r="N13" s="11">
        <f>N26*$B$34/$B$33</f>
        <v>0.57015123456790118</v>
      </c>
      <c r="O13" s="16">
        <f t="shared" si="8"/>
        <v>0.18331995884773661</v>
      </c>
      <c r="P13" s="17">
        <f t="shared" si="9"/>
        <v>147.39015957446807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1.1628827160493829</v>
      </c>
      <c r="F14" s="16">
        <f t="shared" si="2"/>
        <v>0.43037242798353925</v>
      </c>
      <c r="G14" s="17">
        <f t="shared" si="3"/>
        <v>158.75308988764047</v>
      </c>
      <c r="H14" s="11">
        <f>H27*$B$34/$B$33</f>
        <v>1.2915901234567899</v>
      </c>
      <c r="I14" s="16">
        <f t="shared" si="4"/>
        <v>0.50146666666666651</v>
      </c>
      <c r="J14" s="17">
        <f t="shared" si="5"/>
        <v>163.46687499999999</v>
      </c>
      <c r="K14" s="11">
        <f>K27*$B$34/$B$33</f>
        <v>1.0274012345679011</v>
      </c>
      <c r="L14" s="16">
        <f t="shared" si="6"/>
        <v>0.29489094650205749</v>
      </c>
      <c r="M14" s="17">
        <f t="shared" si="7"/>
        <v>140.25758426966291</v>
      </c>
      <c r="N14" s="11">
        <f>N27*$B$34/$B$33</f>
        <v>0.56337716049382713</v>
      </c>
      <c r="O14" s="16">
        <f t="shared" si="8"/>
        <v>0.17654588477366256</v>
      </c>
      <c r="P14" s="17">
        <f t="shared" si="9"/>
        <v>145.63898936170213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1.0746419753086418</v>
      </c>
      <c r="F15" s="28">
        <f t="shared" si="2"/>
        <v>0.34213168724279819</v>
      </c>
      <c r="G15" s="29">
        <f t="shared" si="3"/>
        <v>146.7067415730337</v>
      </c>
      <c r="H15" s="27">
        <f>H28*$B$35/10/$B$33</f>
        <v>1.1377078189300409</v>
      </c>
      <c r="I15" s="28">
        <f t="shared" si="4"/>
        <v>0.3475843621399175</v>
      </c>
      <c r="J15" s="29">
        <f t="shared" si="5"/>
        <v>143.99114583333329</v>
      </c>
      <c r="K15" s="27">
        <f>K28*$B$35/10/$B$33</f>
        <v>1.0620288065843622</v>
      </c>
      <c r="L15" s="28">
        <f t="shared" si="6"/>
        <v>0.32951851851851854</v>
      </c>
      <c r="M15" s="29">
        <f t="shared" si="7"/>
        <v>144.98483146067414</v>
      </c>
      <c r="N15" s="27">
        <f>N28*$B$35/10/$B$33</f>
        <v>0.49443621399176946</v>
      </c>
      <c r="O15" s="28">
        <f t="shared" si="8"/>
        <v>0.10760493827160489</v>
      </c>
      <c r="P15" s="29">
        <f t="shared" si="9"/>
        <v>127.81702127659574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7" t="s">
        <v>64</v>
      </c>
      <c r="X19" s="16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42.73</v>
      </c>
      <c r="C21" s="49" t="s">
        <v>26</v>
      </c>
      <c r="D21" s="50" t="s">
        <v>26</v>
      </c>
      <c r="E21" s="48">
        <v>47.17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47.26</v>
      </c>
      <c r="L21" s="49" t="s">
        <v>26</v>
      </c>
      <c r="M21" s="50" t="s">
        <v>26</v>
      </c>
      <c r="N21" s="48">
        <v>23.91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42.5</v>
      </c>
      <c r="C22" s="49" t="s">
        <v>26</v>
      </c>
      <c r="D22" s="50" t="s">
        <v>26</v>
      </c>
      <c r="E22" s="48">
        <v>45.87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24.62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43.24</v>
      </c>
      <c r="C23" s="49" t="s">
        <v>26</v>
      </c>
      <c r="D23" s="50" t="s">
        <v>26</v>
      </c>
      <c r="E23" s="48">
        <v>46.4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46.07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42.51</v>
      </c>
      <c r="C24" s="49" t="s">
        <v>26</v>
      </c>
      <c r="D24" s="50" t="s">
        <v>26</v>
      </c>
      <c r="E24" s="48">
        <v>45.52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47.96</v>
      </c>
      <c r="L24" s="49" t="s">
        <v>26</v>
      </c>
      <c r="M24" s="50" t="s">
        <v>26</v>
      </c>
      <c r="N24" s="48">
        <v>21.15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21.6</v>
      </c>
      <c r="L25" s="49" t="s">
        <v>26</v>
      </c>
      <c r="M25" s="50" t="s">
        <v>26</v>
      </c>
      <c r="N25" s="48">
        <v>10.54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1.127</v>
      </c>
      <c r="F26" s="49" t="s">
        <v>26</v>
      </c>
      <c r="G26" s="50" t="s">
        <v>26</v>
      </c>
      <c r="H26" s="54">
        <v>1.1719999999999999</v>
      </c>
      <c r="I26" s="49" t="s">
        <v>26</v>
      </c>
      <c r="J26" s="50" t="s">
        <v>26</v>
      </c>
      <c r="K26" s="54">
        <v>1.0369999999999999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0.91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4.26</v>
      </c>
      <c r="F28" s="58" t="s">
        <v>26</v>
      </c>
      <c r="G28" s="59" t="s">
        <v>26</v>
      </c>
      <c r="H28" s="94">
        <v>4.51</v>
      </c>
      <c r="I28" s="58" t="s">
        <v>26</v>
      </c>
      <c r="J28" s="59" t="s">
        <v>26</v>
      </c>
      <c r="K28" s="94">
        <v>4.21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9.0145999999999997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2.4300000000000002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2.7435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6.13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3.4117999999999999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2" sqref="I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44032</v>
      </c>
      <c r="E2" s="360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0.7001750437609402</v>
      </c>
      <c r="C6" s="12" t="s">
        <v>26</v>
      </c>
      <c r="D6" s="13" t="s">
        <v>26</v>
      </c>
      <c r="E6" s="11">
        <f>E20/$B$33</f>
        <v>0.74185212969909142</v>
      </c>
      <c r="F6" s="12" t="s">
        <v>26</v>
      </c>
      <c r="G6" s="13" t="s">
        <v>26</v>
      </c>
      <c r="H6" s="11">
        <f>H20/$B$33</f>
        <v>0.80020005001250305</v>
      </c>
      <c r="I6" s="12" t="s">
        <v>26</v>
      </c>
      <c r="J6" s="13" t="s">
        <v>26</v>
      </c>
      <c r="K6" s="11">
        <f>K20/$B$33</f>
        <v>0.74185212969909142</v>
      </c>
      <c r="L6" s="12" t="s">
        <v>26</v>
      </c>
      <c r="M6" s="13" t="s">
        <v>26</v>
      </c>
      <c r="N6" s="11">
        <f>N20/$B$33</f>
        <v>0.39176460781862132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0.59683142035508885</v>
      </c>
      <c r="C7" s="16">
        <f t="shared" ref="C7:C12" si="0">B7-B$6</f>
        <v>-0.10334362340585135</v>
      </c>
      <c r="D7" s="17">
        <f t="shared" ref="D7:D12" si="1">B7/B$6*100</f>
        <v>85.240316071428595</v>
      </c>
      <c r="E7" s="11">
        <f>E21*$B$36/100/$B$33</f>
        <v>0.65817358923064095</v>
      </c>
      <c r="F7" s="16">
        <f t="shared" ref="F7:F15" si="2">E7-E$6</f>
        <v>-8.3678540468450469E-2</v>
      </c>
      <c r="G7" s="17">
        <f t="shared" ref="G7:G15" si="3">E7/E$6*100</f>
        <v>88.720320786516851</v>
      </c>
      <c r="H7" s="11">
        <f>H21*$B$36/100/$B$33</f>
        <v>0.73429364424439447</v>
      </c>
      <c r="I7" s="16">
        <f t="shared" ref="I7:I15" si="4">H7-H$6</f>
        <v>-6.5906405768108578E-2</v>
      </c>
      <c r="J7" s="17">
        <f t="shared" ref="J7:J15" si="5">H7/H$6*100</f>
        <v>91.763758854166682</v>
      </c>
      <c r="K7" s="11">
        <f>K21*$B$36/100/$B$33</f>
        <v>0.65901007335167128</v>
      </c>
      <c r="L7" s="16">
        <f t="shared" ref="L7:L15" si="6">K7-K$6</f>
        <v>-8.2842056347420145E-2</v>
      </c>
      <c r="M7" s="17">
        <f t="shared" ref="M7:M15" si="7">K7/K$6*100</f>
        <v>88.83307696629214</v>
      </c>
      <c r="N7" s="11">
        <f>N21*$B$36/100/$B$33</f>
        <v>0.33459364841210304</v>
      </c>
      <c r="O7" s="16">
        <f t="shared" ref="O7:O15" si="8">N7-N$6</f>
        <v>-5.7170959406518285E-2</v>
      </c>
      <c r="P7" s="17">
        <f t="shared" ref="P7:P15" si="9">N7/N$6*100</f>
        <v>85.406808510638299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0.59878321663749268</v>
      </c>
      <c r="C8" s="16">
        <f t="shared" si="0"/>
        <v>-0.10139182712344752</v>
      </c>
      <c r="D8" s="17">
        <f t="shared" si="1"/>
        <v>85.519074404761909</v>
      </c>
      <c r="E8" s="11">
        <f>E22*$B$36/100/$B$33</f>
        <v>0.64478984329415678</v>
      </c>
      <c r="F8" s="16">
        <f t="shared" si="2"/>
        <v>-9.7062286404934639E-2</v>
      </c>
      <c r="G8" s="17">
        <f t="shared" si="3"/>
        <v>86.916221910112341</v>
      </c>
      <c r="H8" s="11">
        <f>H22*$B$36/100/$B$33</f>
        <v>0.72216462448945562</v>
      </c>
      <c r="I8" s="16">
        <f t="shared" si="4"/>
        <v>-7.803542552304743E-2</v>
      </c>
      <c r="J8" s="17">
        <f t="shared" si="5"/>
        <v>90.248010416666673</v>
      </c>
      <c r="K8" s="11">
        <f>K22*$B$36/100/$B$33</f>
        <v>0.64478984329415678</v>
      </c>
      <c r="L8" s="16">
        <f t="shared" si="6"/>
        <v>-9.7062286404934639E-2</v>
      </c>
      <c r="M8" s="17">
        <f t="shared" si="7"/>
        <v>86.916221910112341</v>
      </c>
      <c r="N8" s="11">
        <f>N22*$B$36/100/$B$33</f>
        <v>0.34574677002583976</v>
      </c>
      <c r="O8" s="16">
        <f t="shared" si="8"/>
        <v>-4.6017837792781568E-2</v>
      </c>
      <c r="P8" s="17">
        <f t="shared" si="9"/>
        <v>88.253702127659565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0.60617215970659322</v>
      </c>
      <c r="C9" s="16">
        <f t="shared" si="0"/>
        <v>-9.400288405434698E-2</v>
      </c>
      <c r="D9" s="17">
        <f t="shared" si="1"/>
        <v>86.574373809523792</v>
      </c>
      <c r="E9" s="11">
        <f>E23*$B$36/100/$B$33</f>
        <v>0.65008757606068179</v>
      </c>
      <c r="F9" s="16">
        <f t="shared" si="2"/>
        <v>-9.1764553638409629E-2</v>
      </c>
      <c r="G9" s="17">
        <f t="shared" si="3"/>
        <v>87.630344382022457</v>
      </c>
      <c r="H9" s="11">
        <f>H23*$B$36/100/$B$33</f>
        <v>0.71798220388430445</v>
      </c>
      <c r="I9" s="16">
        <f t="shared" si="4"/>
        <v>-8.2217846128198602E-2</v>
      </c>
      <c r="J9" s="17">
        <f t="shared" si="5"/>
        <v>89.725338541666673</v>
      </c>
      <c r="K9" s="11">
        <f>K23*$B$36/100/$B$33</f>
        <v>0.6449292573143286</v>
      </c>
      <c r="L9" s="16">
        <f t="shared" si="6"/>
        <v>-9.6922872384762826E-2</v>
      </c>
      <c r="M9" s="17">
        <f t="shared" si="7"/>
        <v>86.935014606741575</v>
      </c>
      <c r="N9" s="11">
        <f>N23*$B$36/100/$B$33</f>
        <v>0.36930773943485867</v>
      </c>
      <c r="O9" s="16">
        <f t="shared" si="8"/>
        <v>-2.2456868383762651E-2</v>
      </c>
      <c r="P9" s="17">
        <f t="shared" si="9"/>
        <v>94.267764893617013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0.59306724181045267</v>
      </c>
      <c r="C10" s="16">
        <f t="shared" si="0"/>
        <v>-0.10710780195048752</v>
      </c>
      <c r="D10" s="17">
        <f t="shared" si="1"/>
        <v>84.702710714285729</v>
      </c>
      <c r="E10" s="11">
        <f>E24*$B$36/100/$B$33</f>
        <v>0.63489144786196539</v>
      </c>
      <c r="F10" s="16">
        <f t="shared" si="2"/>
        <v>-0.10696068183712604</v>
      </c>
      <c r="G10" s="17">
        <f t="shared" si="3"/>
        <v>85.581940449438193</v>
      </c>
      <c r="H10" s="11">
        <f>H24*$B$36/100/$B$33</f>
        <v>0.72355876469117275</v>
      </c>
      <c r="I10" s="16">
        <f t="shared" si="4"/>
        <v>-7.6641285321330299E-2</v>
      </c>
      <c r="J10" s="17">
        <f t="shared" si="5"/>
        <v>90.422234375000002</v>
      </c>
      <c r="K10" s="11">
        <f>K24*$B$36/100/$B$33</f>
        <v>0.66793257064266065</v>
      </c>
      <c r="L10" s="16">
        <f t="shared" si="6"/>
        <v>-7.3919559056430773E-2</v>
      </c>
      <c r="M10" s="17">
        <f t="shared" si="7"/>
        <v>90.035809550561794</v>
      </c>
      <c r="N10" s="11">
        <f>N24*$B$36/100/$B$33</f>
        <v>0.31409978744686173</v>
      </c>
      <c r="O10" s="16">
        <f t="shared" si="8"/>
        <v>-7.7664820371759591E-2</v>
      </c>
      <c r="P10" s="17">
        <f t="shared" si="9"/>
        <v>80.175641489361709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0.59871350962740688</v>
      </c>
      <c r="C11" s="96">
        <f t="shared" si="0"/>
        <v>-0.10146153413353332</v>
      </c>
      <c r="D11" s="97">
        <f t="shared" si="1"/>
        <v>85.509118750000013</v>
      </c>
      <c r="E11" s="95">
        <f>AVERAGE(E7:E10)</f>
        <v>0.64698561411186128</v>
      </c>
      <c r="F11" s="96">
        <f t="shared" si="2"/>
        <v>-9.4866515587230138E-2</v>
      </c>
      <c r="G11" s="97">
        <f t="shared" si="3"/>
        <v>87.212206882022471</v>
      </c>
      <c r="H11" s="95">
        <f>AVERAGE(H7:H10)</f>
        <v>0.72449980932733182</v>
      </c>
      <c r="I11" s="96">
        <f t="shared" si="4"/>
        <v>-7.5700240685171227E-2</v>
      </c>
      <c r="J11" s="97">
        <f t="shared" si="5"/>
        <v>90.539835546874997</v>
      </c>
      <c r="K11" s="95">
        <f>AVERAGE(K7:K10)</f>
        <v>0.65416543615070433</v>
      </c>
      <c r="L11" s="96">
        <f t="shared" si="6"/>
        <v>-8.7686693548387096E-2</v>
      </c>
      <c r="M11" s="97">
        <f t="shared" si="7"/>
        <v>88.180030758426966</v>
      </c>
      <c r="N11" s="95">
        <f>AVERAGE(N7:N10)</f>
        <v>0.34093698632991576</v>
      </c>
      <c r="O11" s="96">
        <f t="shared" si="8"/>
        <v>-5.0827621488705566E-2</v>
      </c>
      <c r="P11" s="97">
        <f t="shared" si="9"/>
        <v>87.025979255319129</v>
      </c>
      <c r="Q11" s="18"/>
    </row>
    <row r="12" spans="1:19" s="5" customFormat="1" ht="15.75" x14ac:dyDescent="0.25">
      <c r="A12" s="19" t="s">
        <v>4</v>
      </c>
      <c r="B12" s="11">
        <f>B25*$B$32/100/$B$33</f>
        <v>0.81185515128782182</v>
      </c>
      <c r="C12" s="16">
        <f t="shared" si="0"/>
        <v>0.11168010752688162</v>
      </c>
      <c r="D12" s="17">
        <f t="shared" si="1"/>
        <v>115.95031249999998</v>
      </c>
      <c r="E12" s="11">
        <f>E25*$B$32/100/$B$33</f>
        <v>0.89139871217804445</v>
      </c>
      <c r="F12" s="16">
        <f t="shared" si="2"/>
        <v>0.14954658247895303</v>
      </c>
      <c r="G12" s="17">
        <f t="shared" si="3"/>
        <v>120.15854325842696</v>
      </c>
      <c r="H12" s="11">
        <f>H25*$B$32/100/$B$33</f>
        <v>1.0139979619904975</v>
      </c>
      <c r="I12" s="16">
        <f t="shared" si="4"/>
        <v>0.21379791197799447</v>
      </c>
      <c r="J12" s="17">
        <f t="shared" si="5"/>
        <v>126.71805781250001</v>
      </c>
      <c r="K12" s="11">
        <f>K25*$B$32/100/$B$33</f>
        <v>0.79726000250062523</v>
      </c>
      <c r="L12" s="16">
        <f t="shared" si="6"/>
        <v>5.5407872801533808E-2</v>
      </c>
      <c r="M12" s="17">
        <f t="shared" si="7"/>
        <v>107.46885674157305</v>
      </c>
      <c r="N12" s="11">
        <f>N25*$B$32/100/$B$33</f>
        <v>0.38640656414103525</v>
      </c>
      <c r="O12" s="16">
        <f t="shared" si="8"/>
        <v>-5.3580436775860774E-3</v>
      </c>
      <c r="P12" s="17">
        <f t="shared" si="9"/>
        <v>98.632330851063827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1.3139170625989831</v>
      </c>
      <c r="F13" s="16">
        <f t="shared" si="2"/>
        <v>0.57206493289989169</v>
      </c>
      <c r="G13" s="17">
        <f t="shared" si="3"/>
        <v>177.11306741573034</v>
      </c>
      <c r="H13" s="11">
        <f>H26*$B$34/$B$33</f>
        <v>1.3765387596899226</v>
      </c>
      <c r="I13" s="16">
        <f t="shared" si="4"/>
        <v>0.57633870967741951</v>
      </c>
      <c r="J13" s="17">
        <f t="shared" si="5"/>
        <v>172.02432812500004</v>
      </c>
      <c r="K13" s="11">
        <f>K26*$B$34/$B$33</f>
        <v>1.2000594315245479</v>
      </c>
      <c r="L13" s="16">
        <f t="shared" si="6"/>
        <v>0.45820730182545644</v>
      </c>
      <c r="M13" s="17">
        <f t="shared" si="7"/>
        <v>161.76531460674158</v>
      </c>
      <c r="N13" s="11">
        <f>N26*$B$34/$B$33</f>
        <v>0.57498103692589808</v>
      </c>
      <c r="O13" s="16">
        <f t="shared" si="8"/>
        <v>0.18321642910727676</v>
      </c>
      <c r="P13" s="17">
        <f t="shared" si="9"/>
        <v>146.76696808510636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1.1727336000666835</v>
      </c>
      <c r="F14" s="16">
        <f t="shared" si="2"/>
        <v>0.43088147036759206</v>
      </c>
      <c r="G14" s="17">
        <f t="shared" si="3"/>
        <v>158.08185393258429</v>
      </c>
      <c r="H14" s="11">
        <f>H27*$B$34/$B$33</f>
        <v>1.3013927231807951</v>
      </c>
      <c r="I14" s="16">
        <f t="shared" si="4"/>
        <v>0.50119267316829208</v>
      </c>
      <c r="J14" s="17">
        <f t="shared" si="5"/>
        <v>162.63342187500001</v>
      </c>
      <c r="K14" s="11">
        <f>K27*$B$34/$B$33</f>
        <v>1.0361044427773611</v>
      </c>
      <c r="L14" s="16">
        <f t="shared" si="6"/>
        <v>0.29425231307826971</v>
      </c>
      <c r="M14" s="17">
        <f t="shared" si="7"/>
        <v>139.66455056179777</v>
      </c>
      <c r="N14" s="11">
        <f>N27*$B$34/$B$33</f>
        <v>0.56814957906143204</v>
      </c>
      <c r="O14" s="16">
        <f t="shared" si="8"/>
        <v>0.17638497124281072</v>
      </c>
      <c r="P14" s="17">
        <f t="shared" si="9"/>
        <v>145.02320212765957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1.0894610319246478</v>
      </c>
      <c r="F15" s="28">
        <f t="shared" si="2"/>
        <v>0.3476089022255564</v>
      </c>
      <c r="G15" s="29">
        <f t="shared" si="3"/>
        <v>146.8568988764045</v>
      </c>
      <c r="H15" s="27">
        <f>H28*$B$35/10/$B$33</f>
        <v>1.1530977744436111</v>
      </c>
      <c r="I15" s="28">
        <f t="shared" si="4"/>
        <v>0.35289772443110801</v>
      </c>
      <c r="J15" s="29">
        <f t="shared" si="5"/>
        <v>144.10118750000004</v>
      </c>
      <c r="K15" s="27">
        <f>K28*$B$35/10/$B$33</f>
        <v>1.0792791531216137</v>
      </c>
      <c r="L15" s="28">
        <f t="shared" si="6"/>
        <v>0.33742702342252229</v>
      </c>
      <c r="M15" s="29">
        <f t="shared" si="7"/>
        <v>145.48440449438203</v>
      </c>
      <c r="N15" s="27">
        <f>N28*$B$35/10/$B$33</f>
        <v>0.50400300075018756</v>
      </c>
      <c r="O15" s="28">
        <f t="shared" si="8"/>
        <v>0.11223839293156623</v>
      </c>
      <c r="P15" s="29">
        <f t="shared" si="9"/>
        <v>128.64944680851065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7" t="s">
        <v>64</v>
      </c>
      <c r="X19" s="16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42.81</v>
      </c>
      <c r="C21" s="49" t="s">
        <v>26</v>
      </c>
      <c r="D21" s="50" t="s">
        <v>26</v>
      </c>
      <c r="E21" s="48">
        <v>47.21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47.27</v>
      </c>
      <c r="L21" s="49" t="s">
        <v>26</v>
      </c>
      <c r="M21" s="50" t="s">
        <v>26</v>
      </c>
      <c r="N21" s="48">
        <v>24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42.95</v>
      </c>
      <c r="C22" s="49" t="s">
        <v>26</v>
      </c>
      <c r="D22" s="50" t="s">
        <v>26</v>
      </c>
      <c r="E22" s="48">
        <v>46.25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46.25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43.48</v>
      </c>
      <c r="C23" s="49" t="s">
        <v>26</v>
      </c>
      <c r="D23" s="50" t="s">
        <v>26</v>
      </c>
      <c r="E23" s="48">
        <v>46.63</v>
      </c>
      <c r="F23" s="49" t="s">
        <v>26</v>
      </c>
      <c r="G23" s="50" t="s">
        <v>26</v>
      </c>
      <c r="H23" s="48">
        <v>51.5</v>
      </c>
      <c r="I23" s="49" t="s">
        <v>26</v>
      </c>
      <c r="J23" s="50" t="s">
        <v>26</v>
      </c>
      <c r="K23" s="48">
        <v>46.26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42.54</v>
      </c>
      <c r="C24" s="49" t="s">
        <v>26</v>
      </c>
      <c r="D24" s="50" t="s">
        <v>26</v>
      </c>
      <c r="E24" s="48">
        <v>45.54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22.53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21.85</v>
      </c>
      <c r="L25" s="49" t="s">
        <v>26</v>
      </c>
      <c r="M25" s="50" t="s">
        <v>26</v>
      </c>
      <c r="N25" s="48">
        <v>10.59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1.2090000000000001</v>
      </c>
      <c r="I26" s="49" t="s">
        <v>26</v>
      </c>
      <c r="J26" s="50" t="s">
        <v>26</v>
      </c>
      <c r="K26" s="54">
        <v>1.054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</v>
      </c>
      <c r="F27" s="49" t="s">
        <v>26</v>
      </c>
      <c r="G27" s="50" t="s">
        <v>26</v>
      </c>
      <c r="H27" s="54">
        <v>1.143</v>
      </c>
      <c r="I27" s="49" t="s">
        <v>26</v>
      </c>
      <c r="J27" s="50" t="s">
        <v>26</v>
      </c>
      <c r="K27" s="54">
        <v>0.91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4.28</v>
      </c>
      <c r="F28" s="58" t="s">
        <v>26</v>
      </c>
      <c r="G28" s="59" t="s">
        <v>26</v>
      </c>
      <c r="H28" s="94">
        <v>4.53</v>
      </c>
      <c r="I28" s="58" t="s">
        <v>26</v>
      </c>
      <c r="J28" s="59" t="s">
        <v>26</v>
      </c>
      <c r="K28" s="94">
        <v>4.24</v>
      </c>
      <c r="L28" s="58" t="s">
        <v>26</v>
      </c>
      <c r="M28" s="59" t="s">
        <v>26</v>
      </c>
      <c r="N28" s="94">
        <v>1.98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8.7548999999999992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2.3994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2.7319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6.1075999999999997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3.3451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D11" sqref="D11:M1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44039</v>
      </c>
      <c r="E2" s="360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0.70298769771528991</v>
      </c>
      <c r="C6" s="12" t="s">
        <v>26</v>
      </c>
      <c r="D6" s="13" t="s">
        <v>26</v>
      </c>
      <c r="E6" s="11">
        <f>E20/$B$33</f>
        <v>0.74483220353167623</v>
      </c>
      <c r="F6" s="12" t="s">
        <v>26</v>
      </c>
      <c r="G6" s="13" t="s">
        <v>26</v>
      </c>
      <c r="H6" s="11">
        <f>H20/$B$33</f>
        <v>0.80341451167461708</v>
      </c>
      <c r="I6" s="12" t="s">
        <v>26</v>
      </c>
      <c r="J6" s="13" t="s">
        <v>26</v>
      </c>
      <c r="K6" s="11">
        <f>K20/$B$33</f>
        <v>0.74483220353167623</v>
      </c>
      <c r="L6" s="12" t="s">
        <v>26</v>
      </c>
      <c r="M6" s="13" t="s">
        <v>26</v>
      </c>
      <c r="N6" s="11">
        <f>N20/$B$33</f>
        <v>0.39333835467403128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0.60123231232739138</v>
      </c>
      <c r="C7" s="16">
        <f t="shared" ref="C7:C12" si="0">B7-B$6</f>
        <v>-0.10175538538789852</v>
      </c>
      <c r="D7" s="17">
        <f t="shared" ref="D7:D12" si="1">B7/B$6*100</f>
        <v>85.525296428571423</v>
      </c>
      <c r="E7" s="11">
        <f>E21*$B$36/100/$B$33</f>
        <v>0.66356369570675366</v>
      </c>
      <c r="F7" s="16">
        <f t="shared" ref="F7:F15" si="2">E7-E$6</f>
        <v>-8.1268507824922565E-2</v>
      </c>
      <c r="G7" s="17">
        <f t="shared" ref="G7:G15" si="3">E7/E$6*100</f>
        <v>89.089017977528101</v>
      </c>
      <c r="H7" s="11">
        <f>H21*$B$36/100/$B$33</f>
        <v>0.73609730102937487</v>
      </c>
      <c r="I7" s="16">
        <f t="shared" ref="I7:I15" si="4">H7-H$6</f>
        <v>-6.7317210645242209E-2</v>
      </c>
      <c r="J7" s="17">
        <f t="shared" ref="J7:J15" si="5">H7/H$6*100</f>
        <v>91.621110937500006</v>
      </c>
      <c r="K7" s="11">
        <f>K21*$B$36/100/$B$33</f>
        <v>0.66034929701230227</v>
      </c>
      <c r="L7" s="16">
        <f t="shared" ref="L7:L15" si="6">K7-K$6</f>
        <v>-8.4482906519373957E-2</v>
      </c>
      <c r="M7" s="17">
        <f t="shared" ref="M7:M15" si="7">K7/K$6*100</f>
        <v>88.657457865168539</v>
      </c>
      <c r="N7" s="11">
        <f>N21*$B$36/100/$B$33</f>
        <v>0.33122282199347225</v>
      </c>
      <c r="O7" s="16">
        <f t="shared" ref="O7:O15" si="8">N7-N$6</f>
        <v>-6.2115532680559027E-2</v>
      </c>
      <c r="P7" s="17">
        <f t="shared" ref="P7:P15" si="9">N7/N$6*100</f>
        <v>84.208117021276593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0.60249012051217676</v>
      </c>
      <c r="C8" s="16">
        <f t="shared" si="0"/>
        <v>-0.10049757720311314</v>
      </c>
      <c r="D8" s="17">
        <f t="shared" si="1"/>
        <v>85.704219642857154</v>
      </c>
      <c r="E8" s="11">
        <f>E22*$B$36/100/$B$33</f>
        <v>0.65000731860406724</v>
      </c>
      <c r="F8" s="16">
        <f t="shared" si="2"/>
        <v>-9.4824884927608988E-2</v>
      </c>
      <c r="G8" s="17">
        <f t="shared" si="3"/>
        <v>87.268960112359551</v>
      </c>
      <c r="H8" s="11">
        <f>H22*$B$36/100/$B$33</f>
        <v>0.72393848857644993</v>
      </c>
      <c r="I8" s="16">
        <f t="shared" si="4"/>
        <v>-7.9476023098167148E-2</v>
      </c>
      <c r="J8" s="17">
        <f t="shared" si="5"/>
        <v>90.107718750000004</v>
      </c>
      <c r="K8" s="11">
        <f>K22*$B$36/100/$B$33</f>
        <v>0.64539535525985425</v>
      </c>
      <c r="L8" s="16">
        <f t="shared" si="6"/>
        <v>-9.9436848271821976E-2</v>
      </c>
      <c r="M8" s="17">
        <f t="shared" si="7"/>
        <v>86.649765168539318</v>
      </c>
      <c r="N8" s="11">
        <f>N22*$B$36/100/$B$33</f>
        <v>0.34659603314084858</v>
      </c>
      <c r="O8" s="16">
        <f t="shared" si="8"/>
        <v>-4.6742321533182696E-2</v>
      </c>
      <c r="P8" s="17">
        <f t="shared" si="9"/>
        <v>88.116510638297868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0.60612378860155658</v>
      </c>
      <c r="C9" s="16">
        <f t="shared" si="0"/>
        <v>-9.6863909113733326E-2</v>
      </c>
      <c r="D9" s="17">
        <f t="shared" si="1"/>
        <v>86.221108928571439</v>
      </c>
      <c r="E9" s="11">
        <f>E23*$B$36/100/$B$33</f>
        <v>0.6508458573939242</v>
      </c>
      <c r="F9" s="16">
        <f t="shared" si="2"/>
        <v>-9.398634613775203E-2</v>
      </c>
      <c r="G9" s="17">
        <f t="shared" si="3"/>
        <v>87.381541011235967</v>
      </c>
      <c r="H9" s="11">
        <f>H23*$B$36/100/$B$33</f>
        <v>0.71974579462716548</v>
      </c>
      <c r="I9" s="16">
        <f t="shared" si="4"/>
        <v>-8.3668717047451602E-2</v>
      </c>
      <c r="J9" s="17">
        <f t="shared" si="5"/>
        <v>89.585859375000013</v>
      </c>
      <c r="K9" s="11">
        <f>K23*$B$36/100/$B$33</f>
        <v>0.64707243283956806</v>
      </c>
      <c r="L9" s="16">
        <f t="shared" si="6"/>
        <v>-9.7759770692108172E-2</v>
      </c>
      <c r="M9" s="17">
        <f t="shared" si="7"/>
        <v>86.874926966292136</v>
      </c>
      <c r="N9" s="11">
        <f>N23*$B$36/100/$B$33</f>
        <v>0.37021487572181766</v>
      </c>
      <c r="O9" s="16">
        <f t="shared" si="8"/>
        <v>-2.3123478952213616E-2</v>
      </c>
      <c r="P9" s="17">
        <f t="shared" si="9"/>
        <v>94.121224468085103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0.59801791363293999</v>
      </c>
      <c r="C10" s="16">
        <f t="shared" si="0"/>
        <v>-0.10496978408234992</v>
      </c>
      <c r="D10" s="17">
        <f t="shared" si="1"/>
        <v>85.068048214285724</v>
      </c>
      <c r="E10" s="11">
        <f>E24*$B$36/100/$B$33</f>
        <v>0.63631118503640471</v>
      </c>
      <c r="F10" s="16">
        <f t="shared" si="2"/>
        <v>-0.10852101849527152</v>
      </c>
      <c r="G10" s="17">
        <f t="shared" si="3"/>
        <v>85.430138764044955</v>
      </c>
      <c r="H10" s="11">
        <f>H24*$B$36/100/$B$33</f>
        <v>0.72813118252573439</v>
      </c>
      <c r="I10" s="16">
        <f t="shared" si="4"/>
        <v>-7.5283329148882694E-2</v>
      </c>
      <c r="J10" s="17">
        <f t="shared" si="5"/>
        <v>90.629578125000009</v>
      </c>
      <c r="K10" s="11">
        <f>K24*$B$36/100/$B$33</f>
        <v>0.66957322370072792</v>
      </c>
      <c r="L10" s="16">
        <f t="shared" si="6"/>
        <v>-7.5258979830948314E-2</v>
      </c>
      <c r="M10" s="17">
        <f t="shared" si="7"/>
        <v>89.895847752808976</v>
      </c>
      <c r="N10" s="11">
        <f>N24*$B$36/100/$B$33</f>
        <v>0.31794595782073815</v>
      </c>
      <c r="O10" s="16">
        <f t="shared" si="8"/>
        <v>-7.5392396853293131E-2</v>
      </c>
      <c r="P10" s="17">
        <f t="shared" si="9"/>
        <v>80.832686170212781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0.60196603376851621</v>
      </c>
      <c r="C11" s="96">
        <f t="shared" si="0"/>
        <v>-0.1010216639467737</v>
      </c>
      <c r="D11" s="97">
        <f t="shared" si="1"/>
        <v>85.629668303571435</v>
      </c>
      <c r="E11" s="95">
        <f>AVERAGE(E7:E10)</f>
        <v>0.65018201418528743</v>
      </c>
      <c r="F11" s="96">
        <f t="shared" si="2"/>
        <v>-9.4650189346388802E-2</v>
      </c>
      <c r="G11" s="97">
        <f t="shared" si="3"/>
        <v>87.292414466292129</v>
      </c>
      <c r="H11" s="95">
        <f>AVERAGE(H7:H10)</f>
        <v>0.72697819168968114</v>
      </c>
      <c r="I11" s="96">
        <f t="shared" si="4"/>
        <v>-7.6436319984935941E-2</v>
      </c>
      <c r="J11" s="97">
        <f t="shared" si="5"/>
        <v>90.486066796875008</v>
      </c>
      <c r="K11" s="95">
        <f>AVERAGE(K7:K10)</f>
        <v>0.65559757720311307</v>
      </c>
      <c r="L11" s="96">
        <f t="shared" si="6"/>
        <v>-8.923462632856316E-2</v>
      </c>
      <c r="M11" s="97">
        <f t="shared" si="7"/>
        <v>88.019499438202232</v>
      </c>
      <c r="N11" s="95">
        <f>AVERAGE(N7:N10)</f>
        <v>0.34149492216921917</v>
      </c>
      <c r="O11" s="96">
        <f t="shared" si="8"/>
        <v>-5.1843432504812104E-2</v>
      </c>
      <c r="P11" s="97">
        <f t="shared" si="9"/>
        <v>86.819634574468083</v>
      </c>
      <c r="Q11" s="18"/>
    </row>
    <row r="12" spans="1:19" s="5" customFormat="1" ht="15.75" x14ac:dyDescent="0.25">
      <c r="A12" s="19" t="s">
        <v>4</v>
      </c>
      <c r="B12" s="11">
        <f>B25*$B$32/100/$B$33</f>
        <v>0.80014530504644721</v>
      </c>
      <c r="C12" s="16">
        <f t="shared" si="0"/>
        <v>9.7157607331157303E-2</v>
      </c>
      <c r="D12" s="17">
        <f t="shared" si="1"/>
        <v>113.82066964285713</v>
      </c>
      <c r="E12" s="11">
        <f>E25*$B$32/100/$B$33</f>
        <v>0.87854156414762719</v>
      </c>
      <c r="F12" s="16">
        <f t="shared" si="2"/>
        <v>0.13370936061595096</v>
      </c>
      <c r="G12" s="17">
        <f t="shared" si="3"/>
        <v>117.95160842696629</v>
      </c>
      <c r="H12" s="11">
        <f>H25*$B$32/100/$B$33</f>
        <v>0.99937249560632657</v>
      </c>
      <c r="I12" s="16">
        <f t="shared" si="4"/>
        <v>0.19595798393170949</v>
      </c>
      <c r="J12" s="17">
        <f t="shared" si="5"/>
        <v>124.39064531249997</v>
      </c>
      <c r="K12" s="11">
        <f>K25*$B$32/100/$B$33</f>
        <v>0.80014530504644721</v>
      </c>
      <c r="L12" s="16">
        <f t="shared" si="6"/>
        <v>5.5313101514770979E-2</v>
      </c>
      <c r="M12" s="17">
        <f t="shared" si="7"/>
        <v>107.42625</v>
      </c>
      <c r="N12" s="11">
        <f>N25*$B$32/100/$B$33</f>
        <v>0.38083320361536527</v>
      </c>
      <c r="O12" s="16">
        <f t="shared" si="8"/>
        <v>-1.2505151058666009E-2</v>
      </c>
      <c r="P12" s="17">
        <f t="shared" si="9"/>
        <v>96.820764893617024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1.3381242781822746</v>
      </c>
      <c r="F13" s="16">
        <f t="shared" si="2"/>
        <v>0.59329207465059841</v>
      </c>
      <c r="G13" s="17">
        <f t="shared" si="3"/>
        <v>179.65446067415732</v>
      </c>
      <c r="H13" s="11">
        <f>H26*$B$34/$B$33</f>
        <v>1.4076974642229476</v>
      </c>
      <c r="I13" s="16">
        <f t="shared" si="4"/>
        <v>0.60428295254833053</v>
      </c>
      <c r="J13" s="17">
        <f t="shared" si="5"/>
        <v>175.21434375000001</v>
      </c>
      <c r="K13" s="11">
        <f>K26*$B$34/$B$33</f>
        <v>1.2221689681144867</v>
      </c>
      <c r="L13" s="16">
        <f t="shared" si="6"/>
        <v>0.47733676458281049</v>
      </c>
      <c r="M13" s="17">
        <f t="shared" si="7"/>
        <v>164.08648314606745</v>
      </c>
      <c r="N13" s="11">
        <f>N26*$B$34/$B$33</f>
        <v>0.58557431584232988</v>
      </c>
      <c r="O13" s="16">
        <f t="shared" si="8"/>
        <v>0.19223596116829861</v>
      </c>
      <c r="P13" s="17">
        <f t="shared" si="9"/>
        <v>148.87292553191489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1.2059352247049964</v>
      </c>
      <c r="F14" s="16">
        <f t="shared" si="2"/>
        <v>0.46110302117332014</v>
      </c>
      <c r="G14" s="17">
        <f t="shared" si="3"/>
        <v>161.90696629213485</v>
      </c>
      <c r="H14" s="11">
        <f>H27*$B$34/$B$33</f>
        <v>1.3033376851619383</v>
      </c>
      <c r="I14" s="16">
        <f t="shared" si="4"/>
        <v>0.49992317348732118</v>
      </c>
      <c r="J14" s="17">
        <f t="shared" si="5"/>
        <v>162.22481250000001</v>
      </c>
      <c r="K14" s="11">
        <f>K27*$B$34/$B$33</f>
        <v>1.0667888526236506</v>
      </c>
      <c r="L14" s="16">
        <f t="shared" si="6"/>
        <v>0.32195664909197441</v>
      </c>
      <c r="M14" s="17">
        <f t="shared" si="7"/>
        <v>143.225393258427</v>
      </c>
      <c r="N14" s="11">
        <f>N27*$B$34/$B$33</f>
        <v>0.57977655033894049</v>
      </c>
      <c r="O14" s="16">
        <f t="shared" si="8"/>
        <v>0.18643819566490921</v>
      </c>
      <c r="P14" s="17">
        <f t="shared" si="9"/>
        <v>147.39893617021278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1.141588166373755</v>
      </c>
      <c r="F15" s="28">
        <f t="shared" si="2"/>
        <v>0.39675596284207881</v>
      </c>
      <c r="G15" s="29">
        <f t="shared" si="3"/>
        <v>153.26783146067416</v>
      </c>
      <c r="H15" s="27">
        <f>H28*$B$35/10/$B$33</f>
        <v>1.1941959159762323</v>
      </c>
      <c r="I15" s="28">
        <f t="shared" si="4"/>
        <v>0.39078140430161523</v>
      </c>
      <c r="J15" s="29">
        <f t="shared" si="5"/>
        <v>148.64007291666667</v>
      </c>
      <c r="K15" s="27">
        <f>K28*$B$35/10/$B$33</f>
        <v>1.1258058414930121</v>
      </c>
      <c r="L15" s="28">
        <f t="shared" si="6"/>
        <v>0.38097363796133588</v>
      </c>
      <c r="M15" s="29">
        <f t="shared" si="7"/>
        <v>151.14892134831464</v>
      </c>
      <c r="N15" s="27">
        <f>N28*$B$35/10/$B$33</f>
        <v>0.52607749602477194</v>
      </c>
      <c r="O15" s="28">
        <f t="shared" si="8"/>
        <v>0.13273914135074066</v>
      </c>
      <c r="P15" s="29">
        <f t="shared" si="9"/>
        <v>133.74680851063829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7" t="s">
        <v>64</v>
      </c>
      <c r="X19" s="16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47.48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47.25</v>
      </c>
      <c r="L21" s="49" t="s">
        <v>26</v>
      </c>
      <c r="M21" s="50" t="s">
        <v>26</v>
      </c>
      <c r="N21" s="48">
        <v>23.7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43.11</v>
      </c>
      <c r="C22" s="49" t="s">
        <v>26</v>
      </c>
      <c r="D22" s="50" t="s">
        <v>26</v>
      </c>
      <c r="E22" s="48">
        <v>46.51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43.37</v>
      </c>
      <c r="C23" s="49" t="s">
        <v>26</v>
      </c>
      <c r="D23" s="50" t="s">
        <v>26</v>
      </c>
      <c r="E23" s="48">
        <v>46.57</v>
      </c>
      <c r="F23" s="49" t="s">
        <v>26</v>
      </c>
      <c r="G23" s="50" t="s">
        <v>26</v>
      </c>
      <c r="H23" s="48">
        <v>51.5</v>
      </c>
      <c r="I23" s="49" t="s">
        <v>26</v>
      </c>
      <c r="J23" s="50" t="s">
        <v>26</v>
      </c>
      <c r="K23" s="48">
        <v>46.3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42.79</v>
      </c>
      <c r="C24" s="49" t="s">
        <v>26</v>
      </c>
      <c r="D24" s="50" t="s">
        <v>26</v>
      </c>
      <c r="E24" s="48">
        <v>45.53</v>
      </c>
      <c r="F24" s="49" t="s">
        <v>26</v>
      </c>
      <c r="G24" s="50" t="s">
        <v>26</v>
      </c>
      <c r="H24" s="48">
        <v>52.1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22.25</v>
      </c>
      <c r="L25" s="49" t="s">
        <v>26</v>
      </c>
      <c r="M25" s="50" t="s">
        <v>26</v>
      </c>
      <c r="N25" s="48">
        <v>10.59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1.214</v>
      </c>
      <c r="I26" s="49" t="s">
        <v>26</v>
      </c>
      <c r="J26" s="50" t="s">
        <v>26</v>
      </c>
      <c r="K26" s="54">
        <v>1.054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0.92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4.34</v>
      </c>
      <c r="F28" s="58" t="s">
        <v>26</v>
      </c>
      <c r="G28" s="59" t="s">
        <v>26</v>
      </c>
      <c r="H28" s="94">
        <v>4.54</v>
      </c>
      <c r="I28" s="58" t="s">
        <v>26</v>
      </c>
      <c r="J28" s="59" t="s">
        <v>26</v>
      </c>
      <c r="K28" s="94">
        <v>4.28</v>
      </c>
      <c r="L28" s="58" t="s">
        <v>26</v>
      </c>
      <c r="M28" s="59" t="s">
        <v>26</v>
      </c>
      <c r="N28" s="94">
        <v>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8.5940999999999992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2.3898000000000001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2.7711000000000001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6.2861000000000002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3.3399000000000001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6" width="9.5703125" bestFit="1" customWidth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44046</v>
      </c>
      <c r="E2" s="36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0.6892307692307692</v>
      </c>
      <c r="C6" s="12" t="s">
        <v>26</v>
      </c>
      <c r="D6" s="13" t="s">
        <v>26</v>
      </c>
      <c r="E6" s="11">
        <f>E20/$B$33</f>
        <v>0.7302564102564103</v>
      </c>
      <c r="F6" s="12" t="s">
        <v>26</v>
      </c>
      <c r="G6" s="13" t="s">
        <v>26</v>
      </c>
      <c r="H6" s="11">
        <f>H20/$B$33</f>
        <v>0.78769230769230769</v>
      </c>
      <c r="I6" s="12" t="s">
        <v>26</v>
      </c>
      <c r="J6" s="13" t="s">
        <v>26</v>
      </c>
      <c r="K6" s="11">
        <f>K20/$B$33</f>
        <v>0.7302564102564103</v>
      </c>
      <c r="L6" s="12" t="s">
        <v>26</v>
      </c>
      <c r="M6" s="13" t="s">
        <v>26</v>
      </c>
      <c r="N6" s="11">
        <f>N20/$B$33</f>
        <v>0.38564102564102559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0.5851778953846154</v>
      </c>
      <c r="C7" s="16">
        <f t="shared" ref="C7:C12" si="0">B7-B$6</f>
        <v>-0.1040528738461538</v>
      </c>
      <c r="D7" s="17">
        <f t="shared" ref="D7:D12" si="1">B7/B$6*100</f>
        <v>84.903042857142864</v>
      </c>
      <c r="E7" s="11">
        <f>E21*$B$36/100/$B$33</f>
        <v>0.64530077538461528</v>
      </c>
      <c r="F7" s="16">
        <f t="shared" ref="F7:F15" si="2">E7-E$6</f>
        <v>-8.4955634871795027E-2</v>
      </c>
      <c r="G7" s="17">
        <f t="shared" ref="G7:G15" si="3">E7/E$6*100</f>
        <v>88.366328089887631</v>
      </c>
      <c r="H7" s="11">
        <f>H21*$B$36/100/$B$33</f>
        <v>0.71644164923076925</v>
      </c>
      <c r="I7" s="16">
        <f t="shared" ref="I7:I15" si="4">H7-H$6</f>
        <v>-7.1250658461538441E-2</v>
      </c>
      <c r="J7" s="17">
        <f t="shared" ref="J7:J15" si="5">H7/H$6*100</f>
        <v>90.954506249999994</v>
      </c>
      <c r="K7" s="11">
        <f>K21*$B$36/100/$B$33</f>
        <v>0.64407655384615392</v>
      </c>
      <c r="L7" s="16">
        <f t="shared" ref="L7:L15" si="6">K7-K$6</f>
        <v>-8.6179856410256384E-2</v>
      </c>
      <c r="M7" s="17">
        <f t="shared" ref="M7:M15" si="7">K7/K$6*100</f>
        <v>88.19868539325843</v>
      </c>
      <c r="N7" s="11">
        <f>N21*$B$36/100/$B$33</f>
        <v>0.31584915692307691</v>
      </c>
      <c r="O7" s="16">
        <f t="shared" ref="O7:O15" si="8">N7-N$6</f>
        <v>-6.979186871794868E-2</v>
      </c>
      <c r="P7" s="17">
        <f t="shared" ref="P7:P15" si="9">N7/N$6*100</f>
        <v>81.902374468085114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0.58653814153846162</v>
      </c>
      <c r="C8" s="16">
        <f t="shared" si="0"/>
        <v>-0.10269262769230758</v>
      </c>
      <c r="D8" s="17">
        <f t="shared" si="1"/>
        <v>85.100400000000022</v>
      </c>
      <c r="E8" s="11">
        <f>E22*$B$36/100/$B$33</f>
        <v>0.63278651076923076</v>
      </c>
      <c r="F8" s="16">
        <f t="shared" si="2"/>
        <v>-9.7469899487179545E-2</v>
      </c>
      <c r="G8" s="17">
        <f t="shared" si="3"/>
        <v>86.652647191011241</v>
      </c>
      <c r="H8" s="11">
        <f>H22*$B$36/100/$B$33</f>
        <v>0.70460750769230762</v>
      </c>
      <c r="I8" s="16">
        <f t="shared" si="4"/>
        <v>-8.308480000000007E-2</v>
      </c>
      <c r="J8" s="17">
        <f t="shared" si="5"/>
        <v>89.452124999999995</v>
      </c>
      <c r="K8" s="11">
        <f>K22*$B$36/100/$B$33</f>
        <v>0.6289778215384616</v>
      </c>
      <c r="L8" s="16">
        <f t="shared" si="6"/>
        <v>-0.1012785887179487</v>
      </c>
      <c r="M8" s="17">
        <f t="shared" si="7"/>
        <v>86.131092134831462</v>
      </c>
      <c r="N8" s="11">
        <f>N22*$B$36/100/$B$33</f>
        <v>0.33734104615384614</v>
      </c>
      <c r="O8" s="16">
        <f t="shared" si="8"/>
        <v>-4.8299979487179456E-2</v>
      </c>
      <c r="P8" s="17">
        <f t="shared" si="9"/>
        <v>87.475404255319162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0.59401949538461529</v>
      </c>
      <c r="C9" s="16">
        <f t="shared" si="0"/>
        <v>-9.521127384615391E-2</v>
      </c>
      <c r="D9" s="17">
        <f t="shared" si="1"/>
        <v>86.185864285714274</v>
      </c>
      <c r="E9" s="11">
        <f>E23*$B$36/100/$B$33</f>
        <v>0.63686724923076921</v>
      </c>
      <c r="F9" s="16">
        <f t="shared" si="2"/>
        <v>-9.3389161025641099E-2</v>
      </c>
      <c r="G9" s="17">
        <f t="shared" si="3"/>
        <v>87.211456179775269</v>
      </c>
      <c r="H9" s="11">
        <f>H23*$B$36/100/$B$33</f>
        <v>0.70311123692307698</v>
      </c>
      <c r="I9" s="16">
        <f t="shared" si="4"/>
        <v>-8.4581070769230715E-2</v>
      </c>
      <c r="J9" s="17">
        <f t="shared" si="5"/>
        <v>89.262168750000001</v>
      </c>
      <c r="K9" s="11">
        <f>K23*$B$36/100/$B$33</f>
        <v>0.63156228923076918</v>
      </c>
      <c r="L9" s="16">
        <f t="shared" si="6"/>
        <v>-9.8694121025641124E-2</v>
      </c>
      <c r="M9" s="17">
        <f t="shared" si="7"/>
        <v>86.485004494382011</v>
      </c>
      <c r="N9" s="11">
        <f>N23*$B$36/100/$B$33</f>
        <v>0.35366400000000003</v>
      </c>
      <c r="O9" s="16">
        <f t="shared" si="8"/>
        <v>-3.1977025641025558E-2</v>
      </c>
      <c r="P9" s="17">
        <f t="shared" si="9"/>
        <v>91.708085106382995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0.57932883692307691</v>
      </c>
      <c r="C10" s="16">
        <f t="shared" si="0"/>
        <v>-0.1099019323076923</v>
      </c>
      <c r="D10" s="17">
        <f t="shared" si="1"/>
        <v>84.054407142857144</v>
      </c>
      <c r="E10" s="11">
        <f>E24*$B$36/100/$B$33</f>
        <v>0.62040827076923077</v>
      </c>
      <c r="F10" s="16">
        <f t="shared" si="2"/>
        <v>-0.10984813948717953</v>
      </c>
      <c r="G10" s="17">
        <f t="shared" si="3"/>
        <v>84.957593258426968</v>
      </c>
      <c r="H10" s="11">
        <f>H24*$B$36/100/$B$33</f>
        <v>0.70868824615384618</v>
      </c>
      <c r="I10" s="16">
        <f t="shared" si="4"/>
        <v>-7.9004061538461512E-2</v>
      </c>
      <c r="J10" s="17">
        <f t="shared" si="5"/>
        <v>89.970187499999994</v>
      </c>
      <c r="K10" s="11">
        <f>K24*$B$36/100/$B$33</f>
        <v>0.65169393230769224</v>
      </c>
      <c r="L10" s="16">
        <f t="shared" si="6"/>
        <v>-7.8562477948718068E-2</v>
      </c>
      <c r="M10" s="17">
        <f t="shared" si="7"/>
        <v>89.241795505617958</v>
      </c>
      <c r="N10" s="11">
        <f>N24*$B$36/100/$B$33</f>
        <v>0.31734542769230767</v>
      </c>
      <c r="O10" s="16">
        <f t="shared" si="8"/>
        <v>-6.8295597948717923E-2</v>
      </c>
      <c r="P10" s="17">
        <f t="shared" si="9"/>
        <v>82.290370212765964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0.58626609230769233</v>
      </c>
      <c r="C11" s="96">
        <f t="shared" si="0"/>
        <v>-0.10296467692307687</v>
      </c>
      <c r="D11" s="97">
        <f t="shared" si="1"/>
        <v>85.060928571428576</v>
      </c>
      <c r="E11" s="95">
        <f>AVERAGE(E7:E10)</f>
        <v>0.6338407015384615</v>
      </c>
      <c r="F11" s="96">
        <f t="shared" si="2"/>
        <v>-9.64157087179488E-2</v>
      </c>
      <c r="G11" s="97">
        <f t="shared" si="3"/>
        <v>86.797006179775266</v>
      </c>
      <c r="H11" s="95">
        <f>AVERAGE(H7:H10)</f>
        <v>0.70821215999999998</v>
      </c>
      <c r="I11" s="96">
        <f t="shared" si="4"/>
        <v>-7.9480147692307712E-2</v>
      </c>
      <c r="J11" s="97">
        <f t="shared" si="5"/>
        <v>89.909746874999996</v>
      </c>
      <c r="K11" s="95">
        <f>AVERAGE(K7:K10)</f>
        <v>0.63907764923076926</v>
      </c>
      <c r="L11" s="96">
        <f t="shared" si="6"/>
        <v>-9.1178761025641042E-2</v>
      </c>
      <c r="M11" s="97">
        <f t="shared" si="7"/>
        <v>87.514144382022479</v>
      </c>
      <c r="N11" s="95">
        <f>AVERAGE(N7:N10)</f>
        <v>0.33104990769230769</v>
      </c>
      <c r="O11" s="96">
        <f t="shared" si="8"/>
        <v>-5.4591117948717904E-2</v>
      </c>
      <c r="P11" s="97">
        <f t="shared" si="9"/>
        <v>85.844058510638305</v>
      </c>
      <c r="Q11" s="18"/>
    </row>
    <row r="12" spans="1:19" s="5" customFormat="1" ht="15.75" x14ac:dyDescent="0.25">
      <c r="A12" s="19" t="s">
        <v>4</v>
      </c>
      <c r="B12" s="11">
        <f>B25*$B$32/100/$B$33</f>
        <v>0.82100666666666677</v>
      </c>
      <c r="C12" s="16">
        <f t="shared" si="0"/>
        <v>0.13177589743589757</v>
      </c>
      <c r="D12" s="17">
        <f t="shared" si="1"/>
        <v>119.11927083333336</v>
      </c>
      <c r="E12" s="11">
        <f>E25*$B$32/100/$B$33</f>
        <v>0.88163485128205132</v>
      </c>
      <c r="F12" s="16">
        <f t="shared" si="2"/>
        <v>0.15137844102564102</v>
      </c>
      <c r="G12" s="17">
        <f t="shared" si="3"/>
        <v>120.7294915730337</v>
      </c>
      <c r="H12" s="11">
        <f>H25*$B$32/100/$B$33</f>
        <v>1.0028912205128206</v>
      </c>
      <c r="I12" s="16">
        <f t="shared" si="4"/>
        <v>0.21519891282051296</v>
      </c>
      <c r="J12" s="17">
        <f t="shared" si="5"/>
        <v>127.32017447916668</v>
      </c>
      <c r="K12" s="11">
        <f>K25*$B$32/100/$B$33</f>
        <v>0.82100666666666677</v>
      </c>
      <c r="L12" s="16">
        <f t="shared" si="6"/>
        <v>9.0750256410256469E-2</v>
      </c>
      <c r="M12" s="17">
        <f t="shared" si="7"/>
        <v>112.42717696629214</v>
      </c>
      <c r="N12" s="11">
        <f>N25*$B$32/100/$B$33</f>
        <v>0.38758732307692312</v>
      </c>
      <c r="O12" s="16">
        <f t="shared" si="8"/>
        <v>1.946297435897526E-3</v>
      </c>
      <c r="P12" s="17">
        <f t="shared" si="9"/>
        <v>100.50469148936172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1.3843839999999998</v>
      </c>
      <c r="F13" s="16">
        <f t="shared" si="2"/>
        <v>0.65412758974358953</v>
      </c>
      <c r="G13" s="17">
        <f t="shared" si="3"/>
        <v>189.57505617977523</v>
      </c>
      <c r="H13" s="11">
        <f>H26*$B$34/$B$33</f>
        <v>1.4616906666666669</v>
      </c>
      <c r="I13" s="16">
        <f t="shared" si="4"/>
        <v>0.67399835897435922</v>
      </c>
      <c r="J13" s="17">
        <f t="shared" si="5"/>
        <v>185.56619791666671</v>
      </c>
      <c r="K13" s="11">
        <f>K26*$B$34/$B$33</f>
        <v>1.2654506666666667</v>
      </c>
      <c r="L13" s="16">
        <f t="shared" si="6"/>
        <v>0.53519425641025642</v>
      </c>
      <c r="M13" s="17">
        <f t="shared" si="7"/>
        <v>173.28853932584269</v>
      </c>
      <c r="N13" s="11">
        <f>N26*$B$34/$B$33</f>
        <v>0.60061333333333333</v>
      </c>
      <c r="O13" s="16">
        <f t="shared" si="8"/>
        <v>0.21497230769230774</v>
      </c>
      <c r="P13" s="17">
        <f t="shared" si="9"/>
        <v>155.74414893617023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1.2369066666666668</v>
      </c>
      <c r="F14" s="16">
        <f t="shared" si="2"/>
        <v>0.50665025641025652</v>
      </c>
      <c r="G14" s="17">
        <f t="shared" si="3"/>
        <v>169.37977528089888</v>
      </c>
      <c r="H14" s="11">
        <f>H27*$B$34/$B$33</f>
        <v>1.3724906666666665</v>
      </c>
      <c r="I14" s="16">
        <f t="shared" si="4"/>
        <v>0.58479835897435883</v>
      </c>
      <c r="J14" s="17">
        <f t="shared" si="5"/>
        <v>174.24197916666662</v>
      </c>
      <c r="K14" s="11">
        <f>K27*$B$34/$B$33</f>
        <v>1.1060800000000002</v>
      </c>
      <c r="L14" s="16">
        <f t="shared" si="6"/>
        <v>0.37582358974358987</v>
      </c>
      <c r="M14" s="17">
        <f t="shared" si="7"/>
        <v>151.46460674157305</v>
      </c>
      <c r="N14" s="11">
        <f>N27*$B$34/$B$33</f>
        <v>0.59466666666666668</v>
      </c>
      <c r="O14" s="16">
        <f t="shared" si="8"/>
        <v>0.20902564102564108</v>
      </c>
      <c r="P14" s="17">
        <f t="shared" si="9"/>
        <v>154.20212765957447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1.1736672820512821</v>
      </c>
      <c r="F15" s="28">
        <f t="shared" si="2"/>
        <v>0.44341087179487182</v>
      </c>
      <c r="G15" s="29">
        <f t="shared" si="3"/>
        <v>160.71988764044946</v>
      </c>
      <c r="H15" s="27">
        <f>H28*$B$35/10/$B$33</f>
        <v>1.2571161025641024</v>
      </c>
      <c r="I15" s="28">
        <f t="shared" si="4"/>
        <v>0.46942379487179475</v>
      </c>
      <c r="J15" s="29">
        <f t="shared" si="5"/>
        <v>159.59481770833332</v>
      </c>
      <c r="K15" s="27">
        <f>K28*$B$35/10/$B$33</f>
        <v>1.1548239999999999</v>
      </c>
      <c r="L15" s="28">
        <f t="shared" si="6"/>
        <v>0.42456758974358955</v>
      </c>
      <c r="M15" s="29">
        <f t="shared" si="7"/>
        <v>158.13952247191008</v>
      </c>
      <c r="N15" s="27">
        <f>N28*$B$35/10/$B$33</f>
        <v>0.53299569230769228</v>
      </c>
      <c r="O15" s="28">
        <f t="shared" si="8"/>
        <v>0.14735466666666669</v>
      </c>
      <c r="P15" s="29">
        <f t="shared" si="9"/>
        <v>138.21031914893618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9" t="s">
        <v>64</v>
      </c>
      <c r="X19" s="16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47.44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47.35</v>
      </c>
      <c r="L21" s="49" t="s">
        <v>26</v>
      </c>
      <c r="M21" s="50" t="s">
        <v>26</v>
      </c>
      <c r="N21" s="48">
        <v>23.22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43.12</v>
      </c>
      <c r="C22" s="49" t="s">
        <v>26</v>
      </c>
      <c r="D22" s="50" t="s">
        <v>26</v>
      </c>
      <c r="E22" s="48">
        <v>46.52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43.67</v>
      </c>
      <c r="C23" s="49" t="s">
        <v>26</v>
      </c>
      <c r="D23" s="50" t="s">
        <v>26</v>
      </c>
      <c r="E23" s="48">
        <v>46.82</v>
      </c>
      <c r="F23" s="49" t="s">
        <v>26</v>
      </c>
      <c r="G23" s="50" t="s">
        <v>26</v>
      </c>
      <c r="H23" s="48">
        <v>51.69</v>
      </c>
      <c r="I23" s="49" t="s">
        <v>26</v>
      </c>
      <c r="J23" s="50" t="s">
        <v>26</v>
      </c>
      <c r="K23" s="48">
        <v>46.43</v>
      </c>
      <c r="L23" s="49" t="s">
        <v>26</v>
      </c>
      <c r="M23" s="50" t="s">
        <v>26</v>
      </c>
      <c r="N23" s="48">
        <v>26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42.59</v>
      </c>
      <c r="C24" s="49" t="s">
        <v>26</v>
      </c>
      <c r="D24" s="50" t="s">
        <v>26</v>
      </c>
      <c r="E24" s="48">
        <v>45.61</v>
      </c>
      <c r="F24" s="49" t="s">
        <v>26</v>
      </c>
      <c r="G24" s="50" t="s">
        <v>26</v>
      </c>
      <c r="H24" s="48">
        <v>52.1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23.33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22.75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22.75</v>
      </c>
      <c r="L25" s="49" t="s">
        <v>26</v>
      </c>
      <c r="M25" s="50" t="s">
        <v>26</v>
      </c>
      <c r="N25" s="48">
        <v>10.74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1.1639999999999999</v>
      </c>
      <c r="F26" s="49" t="s">
        <v>26</v>
      </c>
      <c r="G26" s="50" t="s">
        <v>26</v>
      </c>
      <c r="H26" s="54">
        <v>1.2290000000000001</v>
      </c>
      <c r="I26" s="49" t="s">
        <v>26</v>
      </c>
      <c r="J26" s="50" t="s">
        <v>26</v>
      </c>
      <c r="K26" s="54">
        <v>1.0640000000000001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0.93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4.3600000000000003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4.29</v>
      </c>
      <c r="L28" s="58" t="s">
        <v>26</v>
      </c>
      <c r="M28" s="59" t="s">
        <v>26</v>
      </c>
      <c r="N28" s="94">
        <v>1.98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8.7965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2.4375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2.899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6.5614999999999997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3.3155999999999999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5" sqref="N2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44053</v>
      </c>
      <c r="E2" s="36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0.68621844620537542</v>
      </c>
      <c r="C6" s="12" t="s">
        <v>26</v>
      </c>
      <c r="D6" s="13" t="s">
        <v>26</v>
      </c>
      <c r="E6" s="11">
        <f>E20/$B$33</f>
        <v>0.72706478228902871</v>
      </c>
      <c r="F6" s="12" t="s">
        <v>26</v>
      </c>
      <c r="G6" s="13" t="s">
        <v>26</v>
      </c>
      <c r="H6" s="11">
        <f>H20/$B$33</f>
        <v>0.78424965280614323</v>
      </c>
      <c r="I6" s="12" t="s">
        <v>26</v>
      </c>
      <c r="J6" s="13" t="s">
        <v>26</v>
      </c>
      <c r="K6" s="11">
        <f>K20/$B$33</f>
        <v>0.72706478228902871</v>
      </c>
      <c r="L6" s="12" t="s">
        <v>26</v>
      </c>
      <c r="M6" s="13" t="s">
        <v>26</v>
      </c>
      <c r="N6" s="11">
        <f>N20/$B$33</f>
        <v>0.383955559186341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0.58411873621436161</v>
      </c>
      <c r="C7" s="16">
        <f t="shared" ref="C7:C12" si="0">B7-B$6</f>
        <v>-0.10209970999101381</v>
      </c>
      <c r="D7" s="17">
        <f t="shared" ref="D7:D12" si="1">B7/B$6*100</f>
        <v>85.121398214285719</v>
      </c>
      <c r="E7" s="11">
        <f>E21*$B$36/100/$B$33</f>
        <v>0.6448257985458703</v>
      </c>
      <c r="F7" s="16">
        <f t="shared" ref="F7:F15" si="2">E7-E$6</f>
        <v>-8.2238983743158411E-2</v>
      </c>
      <c r="G7" s="17">
        <f t="shared" ref="G7:G15" si="3">E7/E$6*100</f>
        <v>88.688905617977511</v>
      </c>
      <c r="H7" s="11">
        <f>H21*$B$36/100/$B$33</f>
        <v>0.71531117964218616</v>
      </c>
      <c r="I7" s="16">
        <f t="shared" ref="I7:I15" si="4">H7-H$6</f>
        <v>-6.893847316395707E-2</v>
      </c>
      <c r="J7" s="17">
        <f t="shared" ref="J7:J15" si="5">H7/H$6*100</f>
        <v>91.209626562500006</v>
      </c>
      <c r="K7" s="11">
        <f>K21*$B$36/100/$B$33</f>
        <v>0.64319607875173601</v>
      </c>
      <c r="L7" s="16">
        <f t="shared" ref="L7:L15" si="6">K7-K$6</f>
        <v>-8.3868703537292699E-2</v>
      </c>
      <c r="M7" s="17">
        <f t="shared" ref="M7:M15" si="7">K7/K$6*100</f>
        <v>88.464755056179783</v>
      </c>
      <c r="N7" s="11">
        <f>N21*$B$36/100/$B$33</f>
        <v>0.31507916019933019</v>
      </c>
      <c r="O7" s="16">
        <f t="shared" ref="O7:O15" si="8">N7-N$6</f>
        <v>-6.8876398987010812E-2</v>
      </c>
      <c r="P7" s="17">
        <f t="shared" ref="P7:P15" si="9">N7/N$6*100</f>
        <v>82.061361702127684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0.58534102605996241</v>
      </c>
      <c r="C8" s="16">
        <f t="shared" si="0"/>
        <v>-0.10087742014541301</v>
      </c>
      <c r="D8" s="17">
        <f t="shared" si="1"/>
        <v>85.299517857142845</v>
      </c>
      <c r="E8" s="11">
        <f>E22*$B$36/100/$B$33</f>
        <v>0.63151642022710563</v>
      </c>
      <c r="F8" s="16">
        <f t="shared" si="2"/>
        <v>-9.5548362061923076E-2</v>
      </c>
      <c r="G8" s="17">
        <f t="shared" si="3"/>
        <v>86.858342696629208</v>
      </c>
      <c r="H8" s="11">
        <f>H22*$B$36/100/$B$33</f>
        <v>0.69806331182092962</v>
      </c>
      <c r="I8" s="16">
        <f t="shared" si="4"/>
        <v>-8.6186340985213605E-2</v>
      </c>
      <c r="J8" s="17">
        <f t="shared" si="5"/>
        <v>89.010343750000004</v>
      </c>
      <c r="K8" s="11">
        <f>K22*$B$36/100/$B$33</f>
        <v>0.62852860060452576</v>
      </c>
      <c r="L8" s="16">
        <f t="shared" si="6"/>
        <v>-9.8536181684502955E-2</v>
      </c>
      <c r="M8" s="17">
        <f t="shared" si="7"/>
        <v>86.447400000000002</v>
      </c>
      <c r="N8" s="11">
        <f>N22*$B$36/100/$B$33</f>
        <v>0.33680875745445638</v>
      </c>
      <c r="O8" s="16">
        <f t="shared" si="8"/>
        <v>-4.7146801731884624E-2</v>
      </c>
      <c r="P8" s="17">
        <f t="shared" si="9"/>
        <v>87.720765957446815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0.59267476513356754</v>
      </c>
      <c r="C9" s="16">
        <f t="shared" si="0"/>
        <v>-9.3543681071807883E-2</v>
      </c>
      <c r="D9" s="17">
        <f t="shared" si="1"/>
        <v>86.368235714285717</v>
      </c>
      <c r="E9" s="11">
        <f>E23*$B$36/100/$B$33</f>
        <v>0.63559071971244174</v>
      </c>
      <c r="F9" s="16">
        <f t="shared" si="2"/>
        <v>-9.1474062576586967E-2</v>
      </c>
      <c r="G9" s="17">
        <f t="shared" si="3"/>
        <v>87.418719101123585</v>
      </c>
      <c r="H9" s="11">
        <f>H23*$B$36/100/$B$33</f>
        <v>0.70213761130626584</v>
      </c>
      <c r="I9" s="16">
        <f t="shared" si="4"/>
        <v>-8.2112041499877386E-2</v>
      </c>
      <c r="J9" s="17">
        <f t="shared" si="5"/>
        <v>89.529859375000015</v>
      </c>
      <c r="K9" s="11">
        <f>K23*$B$36/100/$B$33</f>
        <v>0.63056575034719387</v>
      </c>
      <c r="L9" s="16">
        <f t="shared" si="6"/>
        <v>-9.6499031941834845E-2</v>
      </c>
      <c r="M9" s="17">
        <f t="shared" si="7"/>
        <v>86.72758820224719</v>
      </c>
      <c r="N9" s="11">
        <f>N23*$B$36/100/$B$33</f>
        <v>0.35310595539580097</v>
      </c>
      <c r="O9" s="16">
        <f t="shared" si="8"/>
        <v>-3.0849603790540026E-2</v>
      </c>
      <c r="P9" s="17">
        <f t="shared" si="9"/>
        <v>91.96531914893616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0.57841471693489099</v>
      </c>
      <c r="C10" s="16">
        <f t="shared" si="0"/>
        <v>-0.10780372927048443</v>
      </c>
      <c r="D10" s="17">
        <f t="shared" si="1"/>
        <v>84.290173214285716</v>
      </c>
      <c r="E10" s="11">
        <f>E24*$B$36/100/$B$33</f>
        <v>0.61942933175394166</v>
      </c>
      <c r="F10" s="16">
        <f t="shared" si="2"/>
        <v>-0.10763545053508705</v>
      </c>
      <c r="G10" s="17">
        <f t="shared" si="3"/>
        <v>85.195892696629201</v>
      </c>
      <c r="H10" s="11">
        <f>H24*$B$36/100/$B$33</f>
        <v>0.70757001062004743</v>
      </c>
      <c r="I10" s="16">
        <f t="shared" si="4"/>
        <v>-7.6679642186095798E-2</v>
      </c>
      <c r="J10" s="17">
        <f t="shared" si="5"/>
        <v>90.222546875000006</v>
      </c>
      <c r="K10" s="11">
        <f>K24*$B$36/100/$B$33</f>
        <v>0.65066562780818549</v>
      </c>
      <c r="L10" s="16">
        <f t="shared" si="6"/>
        <v>-7.6399154480843223E-2</v>
      </c>
      <c r="M10" s="17">
        <f t="shared" si="7"/>
        <v>89.492111797752798</v>
      </c>
      <c r="N10" s="11">
        <f>N24*$B$36/100/$B$33</f>
        <v>0.3168446899763091</v>
      </c>
      <c r="O10" s="16">
        <f t="shared" si="8"/>
        <v>-6.7110869210031898E-2</v>
      </c>
      <c r="P10" s="17">
        <f t="shared" si="9"/>
        <v>82.521188297872328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0.58513731108569567</v>
      </c>
      <c r="C11" s="96">
        <f t="shared" si="0"/>
        <v>-0.10108113511967975</v>
      </c>
      <c r="D11" s="97">
        <f t="shared" si="1"/>
        <v>85.26983125000001</v>
      </c>
      <c r="E11" s="95">
        <f>AVERAGE(E7:E10)</f>
        <v>0.63284056755983986</v>
      </c>
      <c r="F11" s="96">
        <f t="shared" si="2"/>
        <v>-9.4224214729188849E-2</v>
      </c>
      <c r="G11" s="97">
        <f t="shared" si="3"/>
        <v>87.040465028089869</v>
      </c>
      <c r="H11" s="95">
        <f>AVERAGE(H7:H10)</f>
        <v>0.70577052834735721</v>
      </c>
      <c r="I11" s="96">
        <f t="shared" si="4"/>
        <v>-7.847912445878602E-2</v>
      </c>
      <c r="J11" s="97">
        <f t="shared" si="5"/>
        <v>89.993094140625004</v>
      </c>
      <c r="K11" s="95">
        <f>AVERAGE(K7:K10)</f>
        <v>0.63823901437791031</v>
      </c>
      <c r="L11" s="96">
        <f t="shared" si="6"/>
        <v>-8.8825767911118403E-2</v>
      </c>
      <c r="M11" s="97">
        <f t="shared" si="7"/>
        <v>87.782963764044936</v>
      </c>
      <c r="N11" s="95">
        <f>AVERAGE(N7:N10)</f>
        <v>0.33045964075647416</v>
      </c>
      <c r="O11" s="96">
        <f t="shared" si="8"/>
        <v>-5.349591842986684E-2</v>
      </c>
      <c r="P11" s="97">
        <f t="shared" si="9"/>
        <v>86.067158776595747</v>
      </c>
      <c r="Q11" s="18"/>
    </row>
    <row r="12" spans="1:19" s="5" customFormat="1" ht="15.75" x14ac:dyDescent="0.25">
      <c r="A12" s="19" t="s">
        <v>4</v>
      </c>
      <c r="B12" s="11">
        <f>B25*$B$32/100/$B$33</f>
        <v>0.83929188791765374</v>
      </c>
      <c r="C12" s="16">
        <f t="shared" si="0"/>
        <v>0.15307344171227832</v>
      </c>
      <c r="D12" s="17">
        <f t="shared" si="1"/>
        <v>122.30680952380951</v>
      </c>
      <c r="E12" s="11">
        <f>E25*$B$32/100/$B$33</f>
        <v>0.88378882852708118</v>
      </c>
      <c r="F12" s="16">
        <f t="shared" si="2"/>
        <v>0.15672404623805247</v>
      </c>
      <c r="G12" s="17">
        <f t="shared" si="3"/>
        <v>121.55571966292136</v>
      </c>
      <c r="H12" s="11">
        <f>H25*$B$32/100/$B$33</f>
        <v>1.0053414467772241</v>
      </c>
      <c r="I12" s="16">
        <f t="shared" si="4"/>
        <v>0.22109179397108092</v>
      </c>
      <c r="J12" s="17">
        <f t="shared" si="5"/>
        <v>128.19150677083334</v>
      </c>
      <c r="K12" s="11">
        <f>K25*$B$32/100/$B$33</f>
        <v>0.83748306919369331</v>
      </c>
      <c r="L12" s="16">
        <f t="shared" si="6"/>
        <v>0.1104182869046646</v>
      </c>
      <c r="M12" s="17">
        <f t="shared" si="7"/>
        <v>115.18685674157302</v>
      </c>
      <c r="N12" s="11">
        <f>N25*$B$32/100/$B$33</f>
        <v>0.38853426190670698</v>
      </c>
      <c r="O12" s="16">
        <f t="shared" si="8"/>
        <v>4.5787027203659791E-3</v>
      </c>
      <c r="P12" s="17">
        <f t="shared" si="9"/>
        <v>101.19250851063831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1.1928260763009557</v>
      </c>
      <c r="F13" s="16">
        <f t="shared" si="2"/>
        <v>0.46576129401192701</v>
      </c>
      <c r="G13" s="17">
        <f t="shared" si="3"/>
        <v>164.06049438202245</v>
      </c>
      <c r="H13" s="11">
        <f>H26*$B$34/$B$33</f>
        <v>1.3537629278653704</v>
      </c>
      <c r="I13" s="16">
        <f t="shared" si="4"/>
        <v>0.56951327505922722</v>
      </c>
      <c r="J13" s="17">
        <f t="shared" si="5"/>
        <v>172.618875</v>
      </c>
      <c r="K13" s="11">
        <f>K26*$B$34/$B$33</f>
        <v>1.1916427170982762</v>
      </c>
      <c r="L13" s="16">
        <f t="shared" si="6"/>
        <v>0.46457793480924747</v>
      </c>
      <c r="M13" s="17">
        <f t="shared" si="7"/>
        <v>163.89773595505616</v>
      </c>
      <c r="N13" s="11">
        <f>N26*$B$34/$B$33</f>
        <v>0.59759639735315739</v>
      </c>
      <c r="O13" s="16">
        <f t="shared" si="8"/>
        <v>0.21364083816681639</v>
      </c>
      <c r="P13" s="17">
        <f t="shared" si="9"/>
        <v>155.6420744680851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1.2496273180295727</v>
      </c>
      <c r="F14" s="16">
        <f t="shared" si="2"/>
        <v>0.52256253574054401</v>
      </c>
      <c r="G14" s="17">
        <f t="shared" si="3"/>
        <v>171.87289887640449</v>
      </c>
      <c r="H14" s="11">
        <f>H27*$B$34/$B$33</f>
        <v>1.3655965198921656</v>
      </c>
      <c r="I14" s="16">
        <f t="shared" si="4"/>
        <v>0.58134686708602235</v>
      </c>
      <c r="J14" s="17">
        <f t="shared" si="5"/>
        <v>174.12778125</v>
      </c>
      <c r="K14" s="11">
        <f>K27*$B$34/$B$33</f>
        <v>1.1194578057348257</v>
      </c>
      <c r="L14" s="16">
        <f t="shared" si="6"/>
        <v>0.39239302344579696</v>
      </c>
      <c r="M14" s="17">
        <f t="shared" si="7"/>
        <v>153.96947191011236</v>
      </c>
      <c r="N14" s="11">
        <f>N27*$B$34/$B$33</f>
        <v>0.59167960133975983</v>
      </c>
      <c r="O14" s="16">
        <f t="shared" si="8"/>
        <v>0.20772404215341883</v>
      </c>
      <c r="P14" s="17">
        <f t="shared" si="9"/>
        <v>154.10106382978722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1.1732181194346867</v>
      </c>
      <c r="F15" s="28">
        <f t="shared" si="2"/>
        <v>0.44615333714565797</v>
      </c>
      <c r="G15" s="29">
        <f t="shared" si="3"/>
        <v>161.36362921348314</v>
      </c>
      <c r="H15" s="27">
        <f>H28*$B$35/10/$B$33</f>
        <v>1.2508969446940608</v>
      </c>
      <c r="I15" s="28">
        <f t="shared" si="4"/>
        <v>0.46664729188791754</v>
      </c>
      <c r="J15" s="29">
        <f t="shared" si="5"/>
        <v>159.50239062499998</v>
      </c>
      <c r="K15" s="27">
        <f>K28*$B$35/10/$B$33</f>
        <v>1.1598252185278981</v>
      </c>
      <c r="L15" s="28">
        <f t="shared" si="6"/>
        <v>0.43276043623886939</v>
      </c>
      <c r="M15" s="29">
        <f t="shared" si="7"/>
        <v>159.52157865168539</v>
      </c>
      <c r="N15" s="27">
        <f>N28*$B$35/10/$B$33</f>
        <v>0.53303745609018871</v>
      </c>
      <c r="O15" s="28">
        <f t="shared" si="8"/>
        <v>0.14908189690384771</v>
      </c>
      <c r="P15" s="29">
        <f t="shared" si="9"/>
        <v>138.82790425531914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9" t="s">
        <v>64</v>
      </c>
      <c r="X19" s="16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43.01</v>
      </c>
      <c r="C21" s="49" t="s">
        <v>26</v>
      </c>
      <c r="D21" s="50" t="s">
        <v>26</v>
      </c>
      <c r="E21" s="48">
        <v>47.48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47.36</v>
      </c>
      <c r="L21" s="49" t="s">
        <v>26</v>
      </c>
      <c r="M21" s="50" t="s">
        <v>26</v>
      </c>
      <c r="N21" s="48">
        <v>23.2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</v>
      </c>
      <c r="C22" s="49" t="s">
        <v>26</v>
      </c>
      <c r="D22" s="50" t="s">
        <v>26</v>
      </c>
      <c r="E22" s="48">
        <v>46.5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51.7</v>
      </c>
      <c r="I23" s="49" t="s">
        <v>26</v>
      </c>
      <c r="J23" s="50" t="s">
        <v>26</v>
      </c>
      <c r="K23" s="48">
        <v>46.43</v>
      </c>
      <c r="L23" s="49" t="s">
        <v>26</v>
      </c>
      <c r="M23" s="50" t="s">
        <v>26</v>
      </c>
      <c r="N23" s="48">
        <v>26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42.59</v>
      </c>
      <c r="C24" s="49" t="s">
        <v>26</v>
      </c>
      <c r="D24" s="50" t="s">
        <v>26</v>
      </c>
      <c r="E24" s="48">
        <v>45.61</v>
      </c>
      <c r="F24" s="49" t="s">
        <v>26</v>
      </c>
      <c r="G24" s="50" t="s">
        <v>26</v>
      </c>
      <c r="H24" s="48">
        <v>52.1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23.33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23.15</v>
      </c>
      <c r="L25" s="49" t="s">
        <v>26</v>
      </c>
      <c r="M25" s="50" t="s">
        <v>26</v>
      </c>
      <c r="N25" s="48">
        <v>10.74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1.008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1.0069999999999999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1.056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0.94599999999999995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4.38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4.33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8.8567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2.4481999999999999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2.8971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6.5576999999999996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3.3249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44060</v>
      </c>
      <c r="E2" s="36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0.68392769907181239</v>
      </c>
      <c r="C6" s="12" t="s">
        <v>26</v>
      </c>
      <c r="D6" s="13" t="s">
        <v>26</v>
      </c>
      <c r="E6" s="11">
        <f>E20/$B$33</f>
        <v>0.72463768115942029</v>
      </c>
      <c r="F6" s="12" t="s">
        <v>26</v>
      </c>
      <c r="G6" s="13" t="s">
        <v>26</v>
      </c>
      <c r="H6" s="11">
        <f>H20/$B$33</f>
        <v>0.7816316560820713</v>
      </c>
      <c r="I6" s="12" t="s">
        <v>26</v>
      </c>
      <c r="J6" s="13" t="s">
        <v>26</v>
      </c>
      <c r="K6" s="11">
        <f>K20/$B$33</f>
        <v>0.72463768115942029</v>
      </c>
      <c r="L6" s="12" t="s">
        <v>26</v>
      </c>
      <c r="M6" s="13" t="s">
        <v>26</v>
      </c>
      <c r="N6" s="11">
        <f>N20/$B$33</f>
        <v>0.38267383162351409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0.58723161944308744</v>
      </c>
      <c r="C7" s="16">
        <f t="shared" ref="C7:C12" si="0">B7-B$6</f>
        <v>-9.6696079628724951E-2</v>
      </c>
      <c r="D7" s="17">
        <f t="shared" ref="D7:D12" si="1">B7/B$6*100</f>
        <v>85.861651785714287</v>
      </c>
      <c r="E7" s="11">
        <f>E21*$B$36/100/$B$33</f>
        <v>0.64834745969711771</v>
      </c>
      <c r="F7" s="16">
        <f t="shared" ref="F7:F15" si="2">E7-E$6</f>
        <v>-7.6290221462302577E-2</v>
      </c>
      <c r="G7" s="17">
        <f t="shared" ref="G7:G15" si="3">E7/E$6*100</f>
        <v>89.471949438202245</v>
      </c>
      <c r="H7" s="11">
        <f>H21*$B$36/100/$B$33</f>
        <v>0.71069382022471905</v>
      </c>
      <c r="I7" s="16">
        <f t="shared" ref="I7:I15" si="4">H7-H$6</f>
        <v>-7.0937835857352249E-2</v>
      </c>
      <c r="J7" s="17">
        <f t="shared" ref="J7:J15" si="5">H7/H$6*100</f>
        <v>90.924390625000001</v>
      </c>
      <c r="K7" s="11">
        <f>K21*$B$36/100/$B$33</f>
        <v>0.64739038837322915</v>
      </c>
      <c r="L7" s="16">
        <f t="shared" ref="L7:L15" si="6">K7-K$6</f>
        <v>-7.7247292786191135E-2</v>
      </c>
      <c r="M7" s="17">
        <f t="shared" ref="M7:M15" si="7">K7/K$6*100</f>
        <v>89.339873595505622</v>
      </c>
      <c r="N7" s="11">
        <f>N21*$B$36/100/$B$33</f>
        <v>0.31911492427943333</v>
      </c>
      <c r="O7" s="16">
        <f t="shared" ref="O7:O15" si="8">N7-N$6</f>
        <v>-6.3558907344080762E-2</v>
      </c>
      <c r="P7" s="17">
        <f t="shared" ref="P7:P15" si="9">N7/N$6*100</f>
        <v>83.39084042553192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0.58941921104054706</v>
      </c>
      <c r="C8" s="16">
        <f t="shared" si="0"/>
        <v>-9.4508488031265325E-2</v>
      </c>
      <c r="D8" s="17">
        <f t="shared" si="1"/>
        <v>86.181508928571418</v>
      </c>
      <c r="E8" s="11">
        <f>E22*$B$36/100/$B$33</f>
        <v>0.63590553248656567</v>
      </c>
      <c r="F8" s="16">
        <f t="shared" si="2"/>
        <v>-8.8732148672854616E-2</v>
      </c>
      <c r="G8" s="17">
        <f t="shared" si="3"/>
        <v>87.754963483146071</v>
      </c>
      <c r="H8" s="11">
        <f>H22*$B$36/100/$B$33</f>
        <v>0.70276380068392763</v>
      </c>
      <c r="I8" s="16">
        <f t="shared" si="4"/>
        <v>-7.8867855398143671E-2</v>
      </c>
      <c r="J8" s="17">
        <f t="shared" si="5"/>
        <v>89.909843749999993</v>
      </c>
      <c r="K8" s="11">
        <f>K22*$B$36/100/$B$33</f>
        <v>0.63276086956521738</v>
      </c>
      <c r="L8" s="16">
        <f t="shared" si="6"/>
        <v>-9.1876811594202912E-2</v>
      </c>
      <c r="M8" s="17">
        <f t="shared" si="7"/>
        <v>87.320999999999998</v>
      </c>
      <c r="N8" s="11">
        <f>N22*$B$36/100/$B$33</f>
        <v>0.33907669760625309</v>
      </c>
      <c r="O8" s="16">
        <f t="shared" si="8"/>
        <v>-4.3597134017261008E-2</v>
      </c>
      <c r="P8" s="17">
        <f t="shared" si="9"/>
        <v>88.607234042553202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0.59666560820713244</v>
      </c>
      <c r="C9" s="16">
        <f t="shared" si="0"/>
        <v>-8.7262090864679953E-2</v>
      </c>
      <c r="D9" s="17">
        <f t="shared" si="1"/>
        <v>87.241035714285715</v>
      </c>
      <c r="E9" s="11">
        <f>E23*$B$36/100/$B$33</f>
        <v>0.65012487787005369</v>
      </c>
      <c r="F9" s="16">
        <f t="shared" si="2"/>
        <v>-7.4512803289366603E-2</v>
      </c>
      <c r="G9" s="17">
        <f t="shared" si="3"/>
        <v>89.717233146067414</v>
      </c>
      <c r="H9" s="11">
        <f>H23*$B$36/100/$B$33</f>
        <v>0.7068655349291646</v>
      </c>
      <c r="I9" s="16">
        <f t="shared" si="4"/>
        <v>-7.4766121152906706E-2</v>
      </c>
      <c r="J9" s="17">
        <f t="shared" si="5"/>
        <v>90.434609374999994</v>
      </c>
      <c r="K9" s="11">
        <f>K23*$B$36/100/$B$33</f>
        <v>0.6346750122129946</v>
      </c>
      <c r="L9" s="16">
        <f t="shared" si="6"/>
        <v>-8.9962668946425683E-2</v>
      </c>
      <c r="M9" s="17">
        <f t="shared" si="7"/>
        <v>87.585151685393257</v>
      </c>
      <c r="N9" s="11">
        <f>N23*$B$36/100/$B$33</f>
        <v>0.34454567659990226</v>
      </c>
      <c r="O9" s="16">
        <f t="shared" si="8"/>
        <v>-3.8128155023611832E-2</v>
      </c>
      <c r="P9" s="17">
        <f t="shared" si="9"/>
        <v>90.036382978723395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0.58271971177332671</v>
      </c>
      <c r="C10" s="16">
        <f t="shared" si="0"/>
        <v>-0.10120798729848568</v>
      </c>
      <c r="D10" s="17">
        <f t="shared" si="1"/>
        <v>85.201946428571418</v>
      </c>
      <c r="E10" s="11">
        <f>E24*$B$36/100/$B$33</f>
        <v>0.62373705422569614</v>
      </c>
      <c r="F10" s="16">
        <f t="shared" si="2"/>
        <v>-0.10090062693372415</v>
      </c>
      <c r="G10" s="17">
        <f t="shared" si="3"/>
        <v>86.07571348314606</v>
      </c>
      <c r="H10" s="11">
        <f>H24*$B$36/100/$B$33</f>
        <v>0.71766676844162192</v>
      </c>
      <c r="I10" s="16">
        <f t="shared" si="4"/>
        <v>-6.3964887640449386E-2</v>
      </c>
      <c r="J10" s="17">
        <f t="shared" si="5"/>
        <v>91.816492187500003</v>
      </c>
      <c r="K10" s="11">
        <f>K24*$B$36/100/$B$33</f>
        <v>0.65614075476306799</v>
      </c>
      <c r="L10" s="16">
        <f t="shared" si="6"/>
        <v>-6.8496926396352298E-2</v>
      </c>
      <c r="M10" s="17">
        <f t="shared" si="7"/>
        <v>90.547424157303382</v>
      </c>
      <c r="N10" s="11">
        <f>N24*$B$36/100/$B$33</f>
        <v>0.31897819980459208</v>
      </c>
      <c r="O10" s="16">
        <f t="shared" si="8"/>
        <v>-6.3695631818922016E-2</v>
      </c>
      <c r="P10" s="17">
        <f t="shared" si="9"/>
        <v>83.355111702127658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0.58900903761602341</v>
      </c>
      <c r="C11" s="96">
        <f t="shared" si="0"/>
        <v>-9.4918661455788977E-2</v>
      </c>
      <c r="D11" s="97">
        <f t="shared" si="1"/>
        <v>86.121535714285713</v>
      </c>
      <c r="E11" s="95">
        <f>AVERAGE(E7:E10)</f>
        <v>0.6395287310698583</v>
      </c>
      <c r="F11" s="96">
        <f t="shared" si="2"/>
        <v>-8.5108950089561985E-2</v>
      </c>
      <c r="G11" s="97">
        <f t="shared" si="3"/>
        <v>88.25496488764044</v>
      </c>
      <c r="H11" s="95">
        <f>AVERAGE(H7:H10)</f>
        <v>0.70949748106985822</v>
      </c>
      <c r="I11" s="96">
        <f t="shared" si="4"/>
        <v>-7.2134175012213086E-2</v>
      </c>
      <c r="J11" s="97">
        <f t="shared" si="5"/>
        <v>90.771333984374991</v>
      </c>
      <c r="K11" s="95">
        <f>AVERAGE(K7:K10)</f>
        <v>0.64274175622862728</v>
      </c>
      <c r="L11" s="96">
        <f t="shared" si="6"/>
        <v>-8.1895924930793007E-2</v>
      </c>
      <c r="M11" s="97">
        <f t="shared" si="7"/>
        <v>88.698362359550558</v>
      </c>
      <c r="N11" s="95">
        <f>AVERAGE(N7:N10)</f>
        <v>0.33042887457254522</v>
      </c>
      <c r="O11" s="96">
        <f t="shared" si="8"/>
        <v>-5.2244957050968877E-2</v>
      </c>
      <c r="P11" s="97">
        <f t="shared" si="9"/>
        <v>86.347392287234044</v>
      </c>
      <c r="Q11" s="18"/>
    </row>
    <row r="12" spans="1:19" s="5" customFormat="1" ht="15.75" x14ac:dyDescent="0.25">
      <c r="A12" s="19" t="s">
        <v>4</v>
      </c>
      <c r="B12" s="11">
        <f>B25*$B$32/100/$B$33</f>
        <v>0.84813548282038775</v>
      </c>
      <c r="C12" s="16">
        <f t="shared" si="0"/>
        <v>0.16420778374857536</v>
      </c>
      <c r="D12" s="17">
        <f t="shared" si="1"/>
        <v>124.00952380952384</v>
      </c>
      <c r="E12" s="11">
        <f>E25*$B$32/100/$B$33</f>
        <v>0.89310128643543407</v>
      </c>
      <c r="F12" s="16">
        <f t="shared" si="2"/>
        <v>0.16846360527601378</v>
      </c>
      <c r="G12" s="17">
        <f t="shared" si="3"/>
        <v>123.24797752808989</v>
      </c>
      <c r="H12" s="11">
        <f>H25*$B$32/100/$B$33</f>
        <v>1.0159347011887314</v>
      </c>
      <c r="I12" s="16">
        <f t="shared" si="4"/>
        <v>0.23430304510666011</v>
      </c>
      <c r="J12" s="17">
        <f t="shared" si="5"/>
        <v>129.97614583333333</v>
      </c>
      <c r="K12" s="11">
        <f>K25*$B$32/100/$B$33</f>
        <v>0.84630760462465404</v>
      </c>
      <c r="L12" s="16">
        <f t="shared" si="6"/>
        <v>0.12166992346523375</v>
      </c>
      <c r="M12" s="17">
        <f t="shared" si="7"/>
        <v>116.79044943820224</v>
      </c>
      <c r="N12" s="11">
        <f>N25*$B$32/100/$B$33</f>
        <v>0.39445611463930957</v>
      </c>
      <c r="O12" s="16">
        <f t="shared" si="8"/>
        <v>1.1782283015795481E-2</v>
      </c>
      <c r="P12" s="17">
        <f t="shared" si="9"/>
        <v>103.07893617021277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1.2799355153883734</v>
      </c>
      <c r="F13" s="16">
        <f t="shared" si="2"/>
        <v>0.55529783422895307</v>
      </c>
      <c r="G13" s="17">
        <f t="shared" si="3"/>
        <v>176.63110112359553</v>
      </c>
      <c r="H13" s="11">
        <f>H26*$B$34/$B$33</f>
        <v>1.3507806546165118</v>
      </c>
      <c r="I13" s="16">
        <f t="shared" si="4"/>
        <v>0.56914899853444045</v>
      </c>
      <c r="J13" s="17">
        <f t="shared" si="5"/>
        <v>172.81549999999999</v>
      </c>
      <c r="K13" s="11">
        <f>K26*$B$34/$B$33</f>
        <v>1.1890175867122617</v>
      </c>
      <c r="L13" s="16">
        <f t="shared" si="6"/>
        <v>0.46437990555284137</v>
      </c>
      <c r="M13" s="17">
        <f t="shared" si="7"/>
        <v>164.08442696629211</v>
      </c>
      <c r="N13" s="11">
        <f>N26*$B$34/$B$33</f>
        <v>0.59627992183683443</v>
      </c>
      <c r="O13" s="16">
        <f t="shared" si="8"/>
        <v>0.21360609021332033</v>
      </c>
      <c r="P13" s="17">
        <f t="shared" si="9"/>
        <v>155.81936170212768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1.2575012212994625</v>
      </c>
      <c r="F14" s="16">
        <f t="shared" si="2"/>
        <v>0.53286354014004222</v>
      </c>
      <c r="G14" s="17">
        <f t="shared" si="3"/>
        <v>173.53516853932581</v>
      </c>
      <c r="H14" s="11">
        <f>H27*$B$34/$B$33</f>
        <v>1.3625881778212017</v>
      </c>
      <c r="I14" s="16">
        <f t="shared" si="4"/>
        <v>0.58095652173913037</v>
      </c>
      <c r="J14" s="17">
        <f t="shared" si="5"/>
        <v>174.32612499999999</v>
      </c>
      <c r="K14" s="11">
        <f>K27*$B$34/$B$33</f>
        <v>1.116991695163654</v>
      </c>
      <c r="L14" s="16">
        <f t="shared" si="6"/>
        <v>0.39235401400423375</v>
      </c>
      <c r="M14" s="17">
        <f t="shared" si="7"/>
        <v>154.14485393258425</v>
      </c>
      <c r="N14" s="11">
        <f>N27*$B$34/$B$33</f>
        <v>0.56676111382510985</v>
      </c>
      <c r="O14" s="16">
        <f t="shared" si="8"/>
        <v>0.18408728220159576</v>
      </c>
      <c r="P14" s="17">
        <f t="shared" si="9"/>
        <v>148.10553191489359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1.1799788308093146</v>
      </c>
      <c r="F15" s="28">
        <f t="shared" si="2"/>
        <v>0.45534114964989436</v>
      </c>
      <c r="G15" s="29">
        <f t="shared" si="3"/>
        <v>162.83707865168543</v>
      </c>
      <c r="H15" s="27">
        <f>H28*$B$35/10/$B$33</f>
        <v>1.2577501628399286</v>
      </c>
      <c r="I15" s="28">
        <f t="shared" si="4"/>
        <v>0.47611850675785727</v>
      </c>
      <c r="J15" s="29">
        <f t="shared" si="5"/>
        <v>160.91341145833337</v>
      </c>
      <c r="K15" s="27">
        <f>K28*$B$35/10/$B$33</f>
        <v>1.1638882103891874</v>
      </c>
      <c r="L15" s="28">
        <f t="shared" si="6"/>
        <v>0.43925052922976715</v>
      </c>
      <c r="M15" s="29">
        <f t="shared" si="7"/>
        <v>160.61657303370788</v>
      </c>
      <c r="N15" s="27">
        <f>N28*$B$35/10/$B$33</f>
        <v>0.53367224393421275</v>
      </c>
      <c r="O15" s="28">
        <f t="shared" si="8"/>
        <v>0.15099841231069866</v>
      </c>
      <c r="P15" s="29">
        <f t="shared" si="9"/>
        <v>139.45877659574469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6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9" t="s">
        <v>64</v>
      </c>
      <c r="X19" s="16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42.95</v>
      </c>
      <c r="C21" s="49" t="s">
        <v>26</v>
      </c>
      <c r="D21" s="50" t="s">
        <v>26</v>
      </c>
      <c r="E21" s="48">
        <v>47.42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47.35</v>
      </c>
      <c r="L21" s="49" t="s">
        <v>26</v>
      </c>
      <c r="M21" s="50" t="s">
        <v>26</v>
      </c>
      <c r="N21" s="48">
        <v>23.34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43.11</v>
      </c>
      <c r="C22" s="49" t="s">
        <v>26</v>
      </c>
      <c r="D22" s="50" t="s">
        <v>26</v>
      </c>
      <c r="E22" s="48">
        <v>46.51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47.55</v>
      </c>
      <c r="F23" s="49" t="s">
        <v>26</v>
      </c>
      <c r="G23" s="50" t="s">
        <v>26</v>
      </c>
      <c r="H23" s="48">
        <v>51.7</v>
      </c>
      <c r="I23" s="49" t="s">
        <v>26</v>
      </c>
      <c r="J23" s="50" t="s">
        <v>26</v>
      </c>
      <c r="K23" s="48">
        <v>46.42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42.62</v>
      </c>
      <c r="C24" s="49" t="s">
        <v>26</v>
      </c>
      <c r="D24" s="50" t="s">
        <v>26</v>
      </c>
      <c r="E24" s="48">
        <v>45.62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47.99</v>
      </c>
      <c r="L24" s="49" t="s">
        <v>26</v>
      </c>
      <c r="M24" s="50" t="s">
        <v>26</v>
      </c>
      <c r="N24" s="48">
        <v>23.33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23.15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1.0069999999999999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0.94599999999999995</v>
      </c>
      <c r="L27" s="49" t="s">
        <v>26</v>
      </c>
      <c r="M27" s="50" t="s">
        <v>26</v>
      </c>
      <c r="N27" s="54">
        <v>0.48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4.4000000000000004</v>
      </c>
      <c r="F28" s="58" t="s">
        <v>26</v>
      </c>
      <c r="G28" s="59" t="s">
        <v>26</v>
      </c>
      <c r="H28" s="94">
        <v>4.6900000000000004</v>
      </c>
      <c r="I28" s="58" t="s">
        <v>26</v>
      </c>
      <c r="J28" s="59" t="s">
        <v>26</v>
      </c>
      <c r="K28" s="94">
        <v>4.34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2.4563999999999999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2.9003999999999999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6.5875000000000004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3.3584999999999998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44067</v>
      </c>
      <c r="E2" s="360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0.66624365482233505</v>
      </c>
      <c r="C6" s="12" t="s">
        <v>26</v>
      </c>
      <c r="D6" s="13" t="s">
        <v>26</v>
      </c>
      <c r="E6" s="11">
        <f>E20/$B$33</f>
        <v>0.70590101522842641</v>
      </c>
      <c r="F6" s="12" t="s">
        <v>26</v>
      </c>
      <c r="G6" s="13" t="s">
        <v>26</v>
      </c>
      <c r="H6" s="11">
        <f>H20/$B$33</f>
        <v>0.76142131979695438</v>
      </c>
      <c r="I6" s="12" t="s">
        <v>26</v>
      </c>
      <c r="J6" s="13" t="s">
        <v>26</v>
      </c>
      <c r="K6" s="11">
        <f>K20/$B$33</f>
        <v>0.70590101522842641</v>
      </c>
      <c r="L6" s="12" t="s">
        <v>26</v>
      </c>
      <c r="M6" s="13" t="s">
        <v>26</v>
      </c>
      <c r="N6" s="11">
        <f>N20/$B$33</f>
        <v>0.37277918781725888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0.58014558217005086</v>
      </c>
      <c r="C7" s="16">
        <f t="shared" ref="C7:C12" si="0">B7-B$6</f>
        <v>-8.6098072652284197E-2</v>
      </c>
      <c r="D7" s="17">
        <f t="shared" ref="D7:D12" si="1">B7/B$6*100</f>
        <v>87.077089285714294</v>
      </c>
      <c r="E7" s="11">
        <f>E21*$B$36/100/$B$33</f>
        <v>0.64096512135152295</v>
      </c>
      <c r="F7" s="16">
        <f t="shared" ref="F7:F15" si="2">E7-E$6</f>
        <v>-6.4935893876903461E-2</v>
      </c>
      <c r="G7" s="17">
        <f t="shared" ref="G7:G15" si="3">E7/E$6*100</f>
        <v>90.800991573033713</v>
      </c>
      <c r="H7" s="11">
        <f>H21*$B$36/100/$B$33</f>
        <v>0.70097553140862956</v>
      </c>
      <c r="I7" s="16">
        <f t="shared" ref="I7:I15" si="4">H7-H$6</f>
        <v>-6.0445788388324817E-2</v>
      </c>
      <c r="J7" s="17">
        <f t="shared" ref="J7:J15" si="5">H7/H$6*100</f>
        <v>92.061453125</v>
      </c>
      <c r="K7" s="11">
        <f>K21*$B$36/100/$B$33</f>
        <v>0.63799831456218281</v>
      </c>
      <c r="L7" s="16">
        <f t="shared" ref="L7:L15" si="6">K7-K$6</f>
        <v>-6.7902700666243598E-2</v>
      </c>
      <c r="M7" s="17">
        <f t="shared" ref="M7:M15" si="7">K7/K$6*100</f>
        <v>90.380705056179792</v>
      </c>
      <c r="N7" s="11">
        <f>N21*$B$36/100/$B$33</f>
        <v>0.31421180996192893</v>
      </c>
      <c r="O7" s="16">
        <f t="shared" ref="O7:O15" si="8">N7-N$6</f>
        <v>-5.856737785532995E-2</v>
      </c>
      <c r="P7" s="17">
        <f t="shared" ref="P7:P15" si="9">N7/N$6*100</f>
        <v>84.288989361702122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0.58189869527284266</v>
      </c>
      <c r="C8" s="16">
        <f t="shared" si="0"/>
        <v>-8.4344959549492393E-2</v>
      </c>
      <c r="D8" s="17">
        <f t="shared" si="1"/>
        <v>87.340223214285714</v>
      </c>
      <c r="E8" s="11">
        <f>E22*$B$36/100/$B$33</f>
        <v>0.62734478109137071</v>
      </c>
      <c r="F8" s="16">
        <f t="shared" si="2"/>
        <v>-7.8556234137055703E-2</v>
      </c>
      <c r="G8" s="17">
        <f t="shared" si="3"/>
        <v>88.87149438202249</v>
      </c>
      <c r="H8" s="11">
        <f>H22*$B$36/100/$B$33</f>
        <v>0.698548144035533</v>
      </c>
      <c r="I8" s="16">
        <f t="shared" si="4"/>
        <v>-6.2873175761421374E-2</v>
      </c>
      <c r="J8" s="17">
        <f t="shared" si="5"/>
        <v>91.742656249999996</v>
      </c>
      <c r="K8" s="11">
        <f>K22*$B$36/100/$B$33</f>
        <v>0.62410826459390867</v>
      </c>
      <c r="L8" s="16">
        <f t="shared" si="6"/>
        <v>-8.1792750634517741E-2</v>
      </c>
      <c r="M8" s="17">
        <f t="shared" si="7"/>
        <v>88.413000000000011</v>
      </c>
      <c r="N8" s="11">
        <f>N22*$B$36/100/$B$33</f>
        <v>0.33444003807106604</v>
      </c>
      <c r="O8" s="16">
        <f t="shared" si="8"/>
        <v>-3.8339149746192847E-2</v>
      </c>
      <c r="P8" s="17">
        <f t="shared" si="9"/>
        <v>89.715319148936175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0.58837172826776662</v>
      </c>
      <c r="C9" s="16">
        <f t="shared" si="0"/>
        <v>-7.7871926554568427E-2</v>
      </c>
      <c r="D9" s="17">
        <f t="shared" si="1"/>
        <v>88.311794642857151</v>
      </c>
      <c r="E9" s="11">
        <f>E23*$B$36/100/$B$33</f>
        <v>0.63098586215101526</v>
      </c>
      <c r="F9" s="16">
        <f t="shared" si="2"/>
        <v>-7.4915153077411145E-2</v>
      </c>
      <c r="G9" s="17">
        <f t="shared" si="3"/>
        <v>89.387300561797758</v>
      </c>
      <c r="H9" s="11">
        <f>H23*$B$36/100/$B$33</f>
        <v>0.69719959549492394</v>
      </c>
      <c r="I9" s="16">
        <f t="shared" si="4"/>
        <v>-6.4221724302030436E-2</v>
      </c>
      <c r="J9" s="17">
        <f t="shared" si="5"/>
        <v>91.56554687500001</v>
      </c>
      <c r="K9" s="11">
        <f>K23*$B$36/100/$B$33</f>
        <v>0.62599623255076153</v>
      </c>
      <c r="L9" s="16">
        <f t="shared" si="6"/>
        <v>-7.9904782677664876E-2</v>
      </c>
      <c r="M9" s="17">
        <f t="shared" si="7"/>
        <v>88.680455056179781</v>
      </c>
      <c r="N9" s="11">
        <f>N23*$B$36/100/$B$33</f>
        <v>0.33983423223350256</v>
      </c>
      <c r="O9" s="16">
        <f t="shared" si="8"/>
        <v>-3.2944955583756319E-2</v>
      </c>
      <c r="P9" s="17">
        <f t="shared" si="9"/>
        <v>91.162340425531923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0.57529080742385785</v>
      </c>
      <c r="C10" s="16">
        <f t="shared" si="0"/>
        <v>-9.0952847398477199E-2</v>
      </c>
      <c r="D10" s="17">
        <f t="shared" si="1"/>
        <v>86.348410714285706</v>
      </c>
      <c r="E10" s="11">
        <f>E24*$B$36/100/$B$33</f>
        <v>0.61615182820431469</v>
      </c>
      <c r="F10" s="16">
        <f t="shared" si="2"/>
        <v>-8.9749187024111721E-2</v>
      </c>
      <c r="G10" s="17">
        <f t="shared" si="3"/>
        <v>87.285867977528085</v>
      </c>
      <c r="H10" s="11">
        <f>H24*$B$36/100/$B$33</f>
        <v>0.70785312896573616</v>
      </c>
      <c r="I10" s="16">
        <f t="shared" si="4"/>
        <v>-5.3568190831218221E-2</v>
      </c>
      <c r="J10" s="17">
        <f t="shared" si="5"/>
        <v>92.964710937500001</v>
      </c>
      <c r="K10" s="11">
        <f>K24*$B$36/100/$B$33</f>
        <v>0.64770786405456859</v>
      </c>
      <c r="L10" s="16">
        <f t="shared" si="6"/>
        <v>-5.8193151173857816E-2</v>
      </c>
      <c r="M10" s="17">
        <f t="shared" si="7"/>
        <v>91.756188202247202</v>
      </c>
      <c r="N10" s="11">
        <f>N24*$B$36/100/$B$33</f>
        <v>0.30949189006979699</v>
      </c>
      <c r="O10" s="16">
        <f t="shared" si="8"/>
        <v>-6.328729774746189E-2</v>
      </c>
      <c r="P10" s="17">
        <f t="shared" si="9"/>
        <v>83.022845744680865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0.58142670328362944</v>
      </c>
      <c r="C11" s="96">
        <f t="shared" si="0"/>
        <v>-8.4816951538705609E-2</v>
      </c>
      <c r="D11" s="97">
        <f t="shared" si="1"/>
        <v>87.269379464285706</v>
      </c>
      <c r="E11" s="95">
        <f>AVERAGE(E7:E10)</f>
        <v>0.62886189819955596</v>
      </c>
      <c r="F11" s="96">
        <f t="shared" si="2"/>
        <v>-7.7039117028870452E-2</v>
      </c>
      <c r="G11" s="97">
        <f t="shared" si="3"/>
        <v>89.086413623595519</v>
      </c>
      <c r="H11" s="95">
        <f>AVERAGE(H7:H10)</f>
        <v>0.70114409997620575</v>
      </c>
      <c r="I11" s="96">
        <f t="shared" si="4"/>
        <v>-6.0277219820748629E-2</v>
      </c>
      <c r="J11" s="97">
        <f t="shared" si="5"/>
        <v>92.083591796875027</v>
      </c>
      <c r="K11" s="95">
        <f>AVERAGE(K7:K10)</f>
        <v>0.6339526689403554</v>
      </c>
      <c r="L11" s="96">
        <f t="shared" si="6"/>
        <v>-7.1948346288071008E-2</v>
      </c>
      <c r="M11" s="97">
        <f t="shared" si="7"/>
        <v>89.807587078651693</v>
      </c>
      <c r="N11" s="95">
        <f>AVERAGE(N7:N10)</f>
        <v>0.32449449258407365</v>
      </c>
      <c r="O11" s="96">
        <f t="shared" si="8"/>
        <v>-4.8284695233185237E-2</v>
      </c>
      <c r="P11" s="97">
        <f t="shared" si="9"/>
        <v>87.047373670212778</v>
      </c>
      <c r="Q11" s="18"/>
    </row>
    <row r="12" spans="1:19" s="5" customFormat="1" ht="15.75" x14ac:dyDescent="0.25">
      <c r="A12" s="19" t="s">
        <v>4</v>
      </c>
      <c r="B12" s="11">
        <f>B25*$B$32/100/$B$33</f>
        <v>0.8481879560596447</v>
      </c>
      <c r="C12" s="16">
        <f t="shared" si="0"/>
        <v>0.18194430123730965</v>
      </c>
      <c r="D12" s="17">
        <f t="shared" si="1"/>
        <v>127.30897321428571</v>
      </c>
      <c r="E12" s="11">
        <f>E25*$B$32/100/$B$33</f>
        <v>0.8912357749048222</v>
      </c>
      <c r="F12" s="16">
        <f t="shared" si="2"/>
        <v>0.18533475967639579</v>
      </c>
      <c r="G12" s="17">
        <f t="shared" si="3"/>
        <v>126.25506348314603</v>
      </c>
      <c r="H12" s="11">
        <f>H25*$B$32/100/$B$33</f>
        <v>1.0138126150063451</v>
      </c>
      <c r="I12" s="16">
        <f t="shared" si="4"/>
        <v>0.25239129520939074</v>
      </c>
      <c r="J12" s="17">
        <f t="shared" si="5"/>
        <v>133.14739010416665</v>
      </c>
      <c r="K12" s="11">
        <f>K25*$B$32/100/$B$33</f>
        <v>0.84782314403553294</v>
      </c>
      <c r="L12" s="16">
        <f t="shared" si="6"/>
        <v>0.14192212880710653</v>
      </c>
      <c r="M12" s="17">
        <f t="shared" si="7"/>
        <v>120.10510337078651</v>
      </c>
      <c r="N12" s="11">
        <f>N25*$B$32/100/$B$33</f>
        <v>0.39363217401649742</v>
      </c>
      <c r="O12" s="16">
        <f t="shared" si="8"/>
        <v>2.0852986199238532E-2</v>
      </c>
      <c r="P12" s="17">
        <f t="shared" si="9"/>
        <v>105.59392446808509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1.3327257693527919</v>
      </c>
      <c r="F13" s="16">
        <f t="shared" si="2"/>
        <v>0.62682475412436545</v>
      </c>
      <c r="G13" s="17">
        <f t="shared" si="3"/>
        <v>188.79782584269662</v>
      </c>
      <c r="H13" s="11">
        <f>H26*$B$34/$B$33</f>
        <v>1.4036783391497463</v>
      </c>
      <c r="I13" s="16">
        <f t="shared" si="4"/>
        <v>0.64225701935279189</v>
      </c>
      <c r="J13" s="17">
        <f t="shared" si="5"/>
        <v>184.34975520833333</v>
      </c>
      <c r="K13" s="11">
        <f>K26*$B$34/$B$33</f>
        <v>1.2144714863578681</v>
      </c>
      <c r="L13" s="16">
        <f t="shared" si="6"/>
        <v>0.50857047112944165</v>
      </c>
      <c r="M13" s="17">
        <f t="shared" si="7"/>
        <v>172.04557865168539</v>
      </c>
      <c r="N13" s="11">
        <f>N26*$B$34/$B$33</f>
        <v>0.59718412912436547</v>
      </c>
      <c r="O13" s="16">
        <f t="shared" si="8"/>
        <v>0.22440494130710659</v>
      </c>
      <c r="P13" s="17">
        <f t="shared" si="9"/>
        <v>160.19781914893616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1.259408113895939</v>
      </c>
      <c r="F14" s="16">
        <f t="shared" si="2"/>
        <v>0.55350709866751258</v>
      </c>
      <c r="G14" s="17">
        <f t="shared" si="3"/>
        <v>178.41143258426965</v>
      </c>
      <c r="H14" s="11">
        <f>H27*$B$34/$B$33</f>
        <v>1.3646544257614213</v>
      </c>
      <c r="I14" s="16">
        <f t="shared" si="4"/>
        <v>0.60323310596446689</v>
      </c>
      <c r="J14" s="17">
        <f t="shared" si="5"/>
        <v>179.22461458333331</v>
      </c>
      <c r="K14" s="11">
        <f>K27*$B$34/$B$33</f>
        <v>1.1293284026015229</v>
      </c>
      <c r="L14" s="16">
        <f t="shared" si="6"/>
        <v>0.42342738737309649</v>
      </c>
      <c r="M14" s="17">
        <f t="shared" si="7"/>
        <v>159.98396067415729</v>
      </c>
      <c r="N14" s="11">
        <f>N27*$B$34/$B$33</f>
        <v>0.59481904346446701</v>
      </c>
      <c r="O14" s="16">
        <f t="shared" si="8"/>
        <v>0.22203985564720813</v>
      </c>
      <c r="P14" s="17">
        <f t="shared" si="9"/>
        <v>159.56337234042553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1.1978081376903553</v>
      </c>
      <c r="F15" s="28">
        <f t="shared" si="2"/>
        <v>0.49190712246192891</v>
      </c>
      <c r="G15" s="29">
        <f t="shared" si="3"/>
        <v>169.685</v>
      </c>
      <c r="H15" s="27">
        <f>H28*$B$35/10/$B$33</f>
        <v>1.2570256186548223</v>
      </c>
      <c r="I15" s="28">
        <f t="shared" si="4"/>
        <v>0.49560429885786794</v>
      </c>
      <c r="J15" s="29">
        <f t="shared" si="5"/>
        <v>165.08936458333332</v>
      </c>
      <c r="K15" s="27">
        <f>K28*$B$35/10/$B$33</f>
        <v>1.1735828045685279</v>
      </c>
      <c r="L15" s="28">
        <f t="shared" si="6"/>
        <v>0.46768178934010152</v>
      </c>
      <c r="M15" s="29">
        <f t="shared" si="7"/>
        <v>166.25316853932583</v>
      </c>
      <c r="N15" s="27">
        <f>N28*$B$35/10/$B$33</f>
        <v>0.53564903236040606</v>
      </c>
      <c r="O15" s="28">
        <f t="shared" si="8"/>
        <v>0.16286984454314718</v>
      </c>
      <c r="P15" s="29">
        <f t="shared" si="9"/>
        <v>143.69070212765956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2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7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73" t="s">
        <v>64</v>
      </c>
      <c r="X19" s="17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47.53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23.3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43.15</v>
      </c>
      <c r="C22" s="49" t="s">
        <v>26</v>
      </c>
      <c r="D22" s="50" t="s">
        <v>26</v>
      </c>
      <c r="E22" s="48">
        <v>46.52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51.7</v>
      </c>
      <c r="I23" s="49" t="s">
        <v>26</v>
      </c>
      <c r="J23" s="50" t="s">
        <v>26</v>
      </c>
      <c r="K23" s="48">
        <v>46.42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42.66</v>
      </c>
      <c r="C24" s="49" t="s">
        <v>26</v>
      </c>
      <c r="D24" s="50" t="s">
        <v>26</v>
      </c>
      <c r="E24" s="48">
        <v>45.69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48.03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1.127</v>
      </c>
      <c r="F26" s="49" t="s">
        <v>26</v>
      </c>
      <c r="G26" s="50" t="s">
        <v>26</v>
      </c>
      <c r="H26" s="54">
        <v>1.1870000000000001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0.95499999999999996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4.45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4.3600000000000003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7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9.1990999999999996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2.5215999999999998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2.9819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6.7873999999999999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3.4005000000000001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C5" sqref="C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44074</v>
      </c>
      <c r="E2" s="360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0.63084375352033339</v>
      </c>
      <c r="C6" s="12" t="s">
        <v>26</v>
      </c>
      <c r="D6" s="13" t="s">
        <v>26</v>
      </c>
      <c r="E6" s="11">
        <f>E20/$B$33</f>
        <v>0.6683939769441628</v>
      </c>
      <c r="F6" s="12" t="s">
        <v>26</v>
      </c>
      <c r="G6" s="13" t="s">
        <v>26</v>
      </c>
      <c r="H6" s="11">
        <f>H20/$B$33</f>
        <v>0.72096428973752391</v>
      </c>
      <c r="I6" s="12" t="s">
        <v>26</v>
      </c>
      <c r="J6" s="13" t="s">
        <v>26</v>
      </c>
      <c r="K6" s="11">
        <f>K20/$B$33</f>
        <v>0.6683939769441628</v>
      </c>
      <c r="L6" s="12" t="s">
        <v>26</v>
      </c>
      <c r="M6" s="13" t="s">
        <v>26</v>
      </c>
      <c r="N6" s="11">
        <f>N20/$B$33</f>
        <v>0.35297210018399605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0.57740420562502337</v>
      </c>
      <c r="C7" s="16">
        <f t="shared" ref="C7:C12" si="0">B7-B$6</f>
        <v>-5.3439547895310024E-2</v>
      </c>
      <c r="D7" s="17">
        <f t="shared" ref="D7:D12" si="1">B7/B$6*100</f>
        <v>91.52887738095238</v>
      </c>
      <c r="E7" s="11">
        <f>E21*$B$36/100/$B$33</f>
        <v>0.63853638992152006</v>
      </c>
      <c r="F7" s="16">
        <f t="shared" ref="F7:F15" si="2">E7-E$6</f>
        <v>-2.985758702264274E-2</v>
      </c>
      <c r="G7" s="17">
        <f t="shared" ref="G7:G15" si="3">E7/E$6*100</f>
        <v>95.532935955056189</v>
      </c>
      <c r="H7" s="11">
        <f>H21*$B$36/100/$B$33</f>
        <v>0.69685327625699367</v>
      </c>
      <c r="I7" s="16">
        <f t="shared" ref="I7:I15" si="4">H7-H$6</f>
        <v>-2.4111013480530241E-2</v>
      </c>
      <c r="J7" s="17">
        <f t="shared" ref="J7:J15" si="5">H7/H$6*100</f>
        <v>96.655727083333332</v>
      </c>
      <c r="K7" s="11">
        <f>K21*$B$36/100/$B$33</f>
        <v>0.63438047388381946</v>
      </c>
      <c r="L7" s="16">
        <f t="shared" ref="L7:L15" si="6">K7-K$6</f>
        <v>-3.4013503060343342E-2</v>
      </c>
      <c r="M7" s="17">
        <f t="shared" ref="M7:M15" si="7">K7/K$6*100</f>
        <v>94.911159550561777</v>
      </c>
      <c r="N7" s="11">
        <f>N21*$B$36/100/$B$33</f>
        <v>0.32174833840261347</v>
      </c>
      <c r="O7" s="16">
        <f t="shared" ref="O7:O15" si="8">N7-N$6</f>
        <v>-3.1223761781382586E-2</v>
      </c>
      <c r="P7" s="17">
        <f t="shared" ref="P7:P15" si="9">N7/N$6*100</f>
        <v>91.154042553191488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0.57954919454770759</v>
      </c>
      <c r="C8" s="16">
        <f t="shared" si="0"/>
        <v>-5.1294558972625803E-2</v>
      </c>
      <c r="D8" s="17">
        <f t="shared" si="1"/>
        <v>91.868896428571446</v>
      </c>
      <c r="E8" s="11">
        <f>E22*$B$36/100/$B$33</f>
        <v>0.58893352108445041</v>
      </c>
      <c r="F8" s="16">
        <f t="shared" si="2"/>
        <v>-7.9460455859712398E-2</v>
      </c>
      <c r="G8" s="17">
        <f t="shared" si="3"/>
        <v>88.111733707865156</v>
      </c>
      <c r="H8" s="11">
        <f>H22*$B$36/100/$B$33</f>
        <v>0.69444016371897399</v>
      </c>
      <c r="I8" s="16">
        <f t="shared" si="4"/>
        <v>-2.6524126018549921E-2</v>
      </c>
      <c r="J8" s="17">
        <f t="shared" si="5"/>
        <v>96.321020833333321</v>
      </c>
      <c r="K8" s="11">
        <f>K22*$B$36/100/$B$33</f>
        <v>0.62043804588637308</v>
      </c>
      <c r="L8" s="16">
        <f t="shared" si="6"/>
        <v>-4.7955931057789725E-2</v>
      </c>
      <c r="M8" s="17">
        <f t="shared" si="7"/>
        <v>92.825200000000009</v>
      </c>
      <c r="N8" s="11">
        <f>N22*$B$36/100/$B$33</f>
        <v>0.33247328301603396</v>
      </c>
      <c r="O8" s="16">
        <f t="shared" si="8"/>
        <v>-2.0498817167962091E-2</v>
      </c>
      <c r="P8" s="17">
        <f t="shared" si="9"/>
        <v>94.19251063829789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0.58517979046975332</v>
      </c>
      <c r="C9" s="16">
        <f t="shared" si="0"/>
        <v>-4.566396305058007E-2</v>
      </c>
      <c r="D9" s="17">
        <f t="shared" si="1"/>
        <v>92.761446428571432</v>
      </c>
      <c r="E9" s="11">
        <f>E23*$B$36/100/$B$33</f>
        <v>0.62781144530809951</v>
      </c>
      <c r="F9" s="16">
        <f t="shared" si="2"/>
        <v>-4.058253163606329E-2</v>
      </c>
      <c r="G9" s="17">
        <f t="shared" si="3"/>
        <v>93.928351685393253</v>
      </c>
      <c r="H9" s="11">
        <f>H23*$B$36/100/$B$33</f>
        <v>0.69578078179565161</v>
      </c>
      <c r="I9" s="16">
        <f t="shared" si="4"/>
        <v>-2.5183507941872296E-2</v>
      </c>
      <c r="J9" s="17">
        <f t="shared" si="5"/>
        <v>96.506968749999999</v>
      </c>
      <c r="K9" s="11">
        <f>K23*$B$36/100/$B$33</f>
        <v>0.62191272577071832</v>
      </c>
      <c r="L9" s="16">
        <f t="shared" si="6"/>
        <v>-4.6481251173444482E-2</v>
      </c>
      <c r="M9" s="17">
        <f t="shared" si="7"/>
        <v>93.045830337078655</v>
      </c>
      <c r="N9" s="11">
        <f>N23*$B$36/100/$B$33</f>
        <v>0.33783575532274412</v>
      </c>
      <c r="O9" s="16">
        <f t="shared" si="8"/>
        <v>-1.5136344861251927E-2</v>
      </c>
      <c r="P9" s="17">
        <f t="shared" si="9"/>
        <v>95.711744680851069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0.57043299162630012</v>
      </c>
      <c r="C10" s="16">
        <f t="shared" si="0"/>
        <v>-6.0410761894033271E-2</v>
      </c>
      <c r="D10" s="17">
        <f t="shared" si="1"/>
        <v>90.42381547619047</v>
      </c>
      <c r="E10" s="11">
        <f>E24*$B$36/100/$B$33</f>
        <v>0.61078559573429458</v>
      </c>
      <c r="F10" s="16">
        <f t="shared" si="2"/>
        <v>-5.760838120986822E-2</v>
      </c>
      <c r="G10" s="17">
        <f t="shared" si="3"/>
        <v>91.38107415730336</v>
      </c>
      <c r="H10" s="11">
        <f>H24*$B$36/100/$B$33</f>
        <v>0.70369042844804919</v>
      </c>
      <c r="I10" s="16">
        <f t="shared" si="4"/>
        <v>-1.7273861289474723E-2</v>
      </c>
      <c r="J10" s="17">
        <f t="shared" si="5"/>
        <v>97.604061458333319</v>
      </c>
      <c r="K10" s="11">
        <f>K24*$B$36/100/$B$33</f>
        <v>0.64229012053621704</v>
      </c>
      <c r="L10" s="16">
        <f t="shared" si="6"/>
        <v>-2.6103856407945769E-2</v>
      </c>
      <c r="M10" s="17">
        <f t="shared" si="7"/>
        <v>96.094540449438185</v>
      </c>
      <c r="N10" s="11">
        <f>N24*$B$36/100/$B$33</f>
        <v>0.30767184859749913</v>
      </c>
      <c r="O10" s="16">
        <f t="shared" si="8"/>
        <v>-4.530025158649692E-2</v>
      </c>
      <c r="P10" s="17">
        <f t="shared" si="9"/>
        <v>87.166053191489368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0.5781415455671961</v>
      </c>
      <c r="C11" s="96">
        <f t="shared" si="0"/>
        <v>-5.2702207953137292E-2</v>
      </c>
      <c r="D11" s="97">
        <f t="shared" si="1"/>
        <v>91.645758928571425</v>
      </c>
      <c r="E11" s="95">
        <f>AVERAGE(E7:E10)</f>
        <v>0.61651673801209117</v>
      </c>
      <c r="F11" s="96">
        <f t="shared" si="2"/>
        <v>-5.1877238932071634E-2</v>
      </c>
      <c r="G11" s="97">
        <f t="shared" si="3"/>
        <v>92.2385238764045</v>
      </c>
      <c r="H11" s="95">
        <f>AVERAGE(H7:H10)</f>
        <v>0.69769116255491714</v>
      </c>
      <c r="I11" s="96">
        <f t="shared" si="4"/>
        <v>-2.3273127182606768E-2</v>
      </c>
      <c r="J11" s="97">
        <f t="shared" si="5"/>
        <v>96.77194453125</v>
      </c>
      <c r="K11" s="95">
        <f>AVERAGE(K7:K10)</f>
        <v>0.62975534151928192</v>
      </c>
      <c r="L11" s="96">
        <f t="shared" si="6"/>
        <v>-3.8638635424880885E-2</v>
      </c>
      <c r="M11" s="97">
        <f t="shared" si="7"/>
        <v>94.219182584269646</v>
      </c>
      <c r="N11" s="95">
        <f>AVERAGE(N7:N10)</f>
        <v>0.32493230633472264</v>
      </c>
      <c r="O11" s="96">
        <f t="shared" si="8"/>
        <v>-2.8039793849273409E-2</v>
      </c>
      <c r="P11" s="97">
        <f t="shared" si="9"/>
        <v>92.056087765957443</v>
      </c>
      <c r="Q11" s="18"/>
    </row>
    <row r="12" spans="1:19" s="5" customFormat="1" ht="15.75" x14ac:dyDescent="0.25">
      <c r="A12" s="19" t="s">
        <v>4</v>
      </c>
      <c r="B12" s="11">
        <f>B25*$B$32/100/$B$33</f>
        <v>0.8459783710713078</v>
      </c>
      <c r="C12" s="16">
        <f t="shared" si="0"/>
        <v>0.21513461755097441</v>
      </c>
      <c r="D12" s="17">
        <f t="shared" si="1"/>
        <v>134.10267857142856</v>
      </c>
      <c r="E12" s="11">
        <f>E25*$B$32/100/$B$33</f>
        <v>0.88891404753858283</v>
      </c>
      <c r="F12" s="16">
        <f t="shared" si="2"/>
        <v>0.22052007059442003</v>
      </c>
      <c r="G12" s="17">
        <f t="shared" si="3"/>
        <v>132.99252808988763</v>
      </c>
      <c r="H12" s="11">
        <f>H25*$B$32/100/$B$33</f>
        <v>1.0111715669708234</v>
      </c>
      <c r="I12" s="16">
        <f t="shared" si="4"/>
        <v>0.29020727723329953</v>
      </c>
      <c r="J12" s="17">
        <f t="shared" si="5"/>
        <v>140.25265625</v>
      </c>
      <c r="K12" s="11">
        <f>K25*$B$32/100/$B$33</f>
        <v>0.84561450940633087</v>
      </c>
      <c r="L12" s="16">
        <f t="shared" si="6"/>
        <v>0.17722053246216807</v>
      </c>
      <c r="M12" s="17">
        <f t="shared" si="7"/>
        <v>126.51438202247189</v>
      </c>
      <c r="N12" s="11">
        <f>N25*$B$32/100/$B$33</f>
        <v>0.39260673651008221</v>
      </c>
      <c r="O12" s="16">
        <f t="shared" si="8"/>
        <v>3.9634636326086159E-2</v>
      </c>
      <c r="P12" s="17">
        <f t="shared" si="9"/>
        <v>111.22882978723405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1.3401613157598287</v>
      </c>
      <c r="F13" s="16">
        <f t="shared" si="2"/>
        <v>0.67176733881566586</v>
      </c>
      <c r="G13" s="17">
        <f t="shared" si="3"/>
        <v>200.5046966292135</v>
      </c>
      <c r="H13" s="11">
        <f>H26*$B$34/$B$33</f>
        <v>1.4115097442829785</v>
      </c>
      <c r="I13" s="16">
        <f t="shared" si="4"/>
        <v>0.69054545454545457</v>
      </c>
      <c r="J13" s="17">
        <f t="shared" si="5"/>
        <v>195.78081250000002</v>
      </c>
      <c r="K13" s="11">
        <f>K26*$B$34/$B$33</f>
        <v>1.2093558634673875</v>
      </c>
      <c r="L13" s="16">
        <f t="shared" si="6"/>
        <v>0.54096188652322474</v>
      </c>
      <c r="M13" s="17">
        <f t="shared" si="7"/>
        <v>180.93458426966291</v>
      </c>
      <c r="N13" s="11">
        <f>N26*$B$34/$B$33</f>
        <v>0.60051594006984332</v>
      </c>
      <c r="O13" s="16">
        <f t="shared" si="8"/>
        <v>0.24754383988584727</v>
      </c>
      <c r="P13" s="17">
        <f t="shared" si="9"/>
        <v>170.13127659574468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1.254543201532049</v>
      </c>
      <c r="F14" s="16">
        <f t="shared" si="2"/>
        <v>0.58614922458788621</v>
      </c>
      <c r="G14" s="17">
        <f t="shared" si="3"/>
        <v>187.69516853932583</v>
      </c>
      <c r="H14" s="11">
        <f>H27*$B$34/$B$33</f>
        <v>1.372268108595246</v>
      </c>
      <c r="I14" s="16">
        <f t="shared" si="4"/>
        <v>0.65130381885772204</v>
      </c>
      <c r="J14" s="17">
        <f t="shared" si="5"/>
        <v>190.337875</v>
      </c>
      <c r="K14" s="11">
        <f>K27*$B$34/$B$33</f>
        <v>1.1237377492396079</v>
      </c>
      <c r="L14" s="16">
        <f t="shared" si="6"/>
        <v>0.45534377229544509</v>
      </c>
      <c r="M14" s="17">
        <f t="shared" si="7"/>
        <v>168.12505617977527</v>
      </c>
      <c r="N14" s="11">
        <f>N27*$B$34/$B$33</f>
        <v>0.5981376591190718</v>
      </c>
      <c r="O14" s="16">
        <f t="shared" si="8"/>
        <v>0.24516555893507574</v>
      </c>
      <c r="P14" s="17">
        <f t="shared" si="9"/>
        <v>169.45748936170216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1.2085163906725245</v>
      </c>
      <c r="F15" s="28">
        <f t="shared" si="2"/>
        <v>0.54012241372836167</v>
      </c>
      <c r="G15" s="29">
        <f t="shared" si="3"/>
        <v>180.80898876404495</v>
      </c>
      <c r="H15" s="27">
        <f>H28*$B$35/10/$B$33</f>
        <v>1.2734031767489016</v>
      </c>
      <c r="I15" s="28">
        <f t="shared" si="4"/>
        <v>0.55243888701137767</v>
      </c>
      <c r="J15" s="29">
        <f t="shared" si="5"/>
        <v>176.625</v>
      </c>
      <c r="K15" s="27">
        <f>K28*$B$35/10/$B$33</f>
        <v>1.1814802298073674</v>
      </c>
      <c r="L15" s="28">
        <f t="shared" si="6"/>
        <v>0.51308625286320464</v>
      </c>
      <c r="M15" s="29">
        <f t="shared" si="7"/>
        <v>176.76404494382024</v>
      </c>
      <c r="N15" s="27">
        <f>N28*$B$35/10/$B$33</f>
        <v>0.53261236904359577</v>
      </c>
      <c r="O15" s="28">
        <f t="shared" si="8"/>
        <v>0.17964026885959972</v>
      </c>
      <c r="P15" s="29">
        <f t="shared" si="9"/>
        <v>150.89361702127658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7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75" t="s">
        <v>64</v>
      </c>
      <c r="X19" s="17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43.07</v>
      </c>
      <c r="C21" s="49" t="s">
        <v>26</v>
      </c>
      <c r="D21" s="50" t="s">
        <v>26</v>
      </c>
      <c r="E21" s="48">
        <v>47.63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47.32</v>
      </c>
      <c r="L21" s="49" t="s">
        <v>26</v>
      </c>
      <c r="M21" s="50" t="s">
        <v>26</v>
      </c>
      <c r="N21" s="48">
        <v>24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43.23</v>
      </c>
      <c r="C22" s="49" t="s">
        <v>26</v>
      </c>
      <c r="D22" s="50" t="s">
        <v>26</v>
      </c>
      <c r="E22" s="48">
        <v>43.93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46.83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46.39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42.55</v>
      </c>
      <c r="C24" s="49" t="s">
        <v>26</v>
      </c>
      <c r="D24" s="50" t="s">
        <v>26</v>
      </c>
      <c r="E24" s="48">
        <v>45.56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1.127</v>
      </c>
      <c r="F26" s="49" t="s">
        <v>26</v>
      </c>
      <c r="G26" s="50" t="s">
        <v>26</v>
      </c>
      <c r="H26" s="54">
        <v>1.1870000000000001</v>
      </c>
      <c r="I26" s="49" t="s">
        <v>26</v>
      </c>
      <c r="J26" s="50" t="s">
        <v>26</v>
      </c>
      <c r="K26" s="54">
        <v>1.0169999999999999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1.0549999999999999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0.94499999999999995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4.47</v>
      </c>
      <c r="F28" s="58" t="s">
        <v>26</v>
      </c>
      <c r="G28" s="59" t="s">
        <v>26</v>
      </c>
      <c r="H28" s="94">
        <v>4.71</v>
      </c>
      <c r="I28" s="58" t="s">
        <v>26</v>
      </c>
      <c r="J28" s="59" t="s">
        <v>26</v>
      </c>
      <c r="K28" s="94">
        <v>4.37</v>
      </c>
      <c r="L28" s="58" t="s">
        <v>26</v>
      </c>
      <c r="M28" s="59" t="s">
        <v>26</v>
      </c>
      <c r="N28" s="94">
        <v>1.97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7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9.69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2.6631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3.1667999999999998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3.5701999999999998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44081</v>
      </c>
      <c r="E2" s="360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0.63776478627287225</v>
      </c>
      <c r="C6" s="12" t="s">
        <v>26</v>
      </c>
      <c r="D6" s="13" t="s">
        <v>26</v>
      </c>
      <c r="E6" s="11">
        <f>E20/$B$33</f>
        <v>0.67572697593197184</v>
      </c>
      <c r="F6" s="12" t="s">
        <v>26</v>
      </c>
      <c r="G6" s="13" t="s">
        <v>26</v>
      </c>
      <c r="H6" s="11">
        <f>H20/$B$33</f>
        <v>0.72887404145471113</v>
      </c>
      <c r="I6" s="12" t="s">
        <v>26</v>
      </c>
      <c r="J6" s="13" t="s">
        <v>26</v>
      </c>
      <c r="K6" s="11">
        <f>K20/$B$33</f>
        <v>0.67572697593197184</v>
      </c>
      <c r="L6" s="12" t="s">
        <v>26</v>
      </c>
      <c r="M6" s="13" t="s">
        <v>26</v>
      </c>
      <c r="N6" s="11">
        <f>N20/$B$33</f>
        <v>0.35684458279553566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0.57331406499126869</v>
      </c>
      <c r="C7" s="16">
        <f t="shared" ref="C7:C12" si="0">B7-B$6</f>
        <v>-6.4450721281603562E-2</v>
      </c>
      <c r="D7" s="17">
        <f t="shared" ref="D7:D12" si="1">B7/B$6*100</f>
        <v>89.894280357142847</v>
      </c>
      <c r="E7" s="11">
        <f>E21*$B$36/100/$B$33</f>
        <v>0.63313698276516595</v>
      </c>
      <c r="F7" s="16">
        <f t="shared" ref="F7:F15" si="2">E7-E$6</f>
        <v>-4.2589993166805895E-2</v>
      </c>
      <c r="G7" s="17">
        <f t="shared" ref="G7:G15" si="3">E7/E$6*100</f>
        <v>93.697159550561793</v>
      </c>
      <c r="H7" s="11">
        <f>H21*$B$36/100/$B$33</f>
        <v>0.69256019284792347</v>
      </c>
      <c r="I7" s="16">
        <f t="shared" ref="I7:I15" si="4">H7-H$6</f>
        <v>-3.6313848606787658E-2</v>
      </c>
      <c r="J7" s="17">
        <f t="shared" ref="J7:J15" si="5">H7/H$6*100</f>
        <v>95.017815624999997</v>
      </c>
      <c r="K7" s="11">
        <f>K21*$B$36/100/$B$33</f>
        <v>0.63060550072128174</v>
      </c>
      <c r="L7" s="16">
        <f t="shared" ref="L7:L15" si="6">K7-K$6</f>
        <v>-4.5121475210690098E-2</v>
      </c>
      <c r="M7" s="17">
        <f t="shared" ref="M7:M15" si="7">K7/K$6*100</f>
        <v>93.322528651685403</v>
      </c>
      <c r="N7" s="11">
        <f>N21*$B$36/100/$B$33</f>
        <v>0.32083204008807231</v>
      </c>
      <c r="O7" s="16">
        <f t="shared" ref="O7:O15" si="8">N7-N$6</f>
        <v>-3.6012542707463346E-2</v>
      </c>
      <c r="P7" s="17">
        <f t="shared" ref="P7:P15" si="9">N7/N$6*100</f>
        <v>89.908059574468098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0.5734473008883153</v>
      </c>
      <c r="C8" s="16">
        <f t="shared" si="0"/>
        <v>-6.4317485384556949E-2</v>
      </c>
      <c r="D8" s="17">
        <f t="shared" si="1"/>
        <v>89.915171428571441</v>
      </c>
      <c r="E8" s="11">
        <f>E22*$B$36/100/$B$33</f>
        <v>0.6234107622807683</v>
      </c>
      <c r="F8" s="16">
        <f t="shared" si="2"/>
        <v>-5.2316213651203536E-2</v>
      </c>
      <c r="G8" s="17">
        <f t="shared" si="3"/>
        <v>92.25778820224717</v>
      </c>
      <c r="H8" s="11">
        <f>H22*$B$36/100/$B$33</f>
        <v>0.69016194670108577</v>
      </c>
      <c r="I8" s="16">
        <f t="shared" si="4"/>
        <v>-3.8712094753625359E-2</v>
      </c>
      <c r="J8" s="17">
        <f t="shared" si="5"/>
        <v>94.688781250000005</v>
      </c>
      <c r="K8" s="11">
        <f>K22*$B$36/100/$B$33</f>
        <v>0.61528337256092935</v>
      </c>
      <c r="L8" s="16">
        <f t="shared" si="6"/>
        <v>-6.0443603371042487E-2</v>
      </c>
      <c r="M8" s="17">
        <f t="shared" si="7"/>
        <v>91.055025842696622</v>
      </c>
      <c r="N8" s="11">
        <f>N22*$B$36/100/$B$33</f>
        <v>0.33042502467542328</v>
      </c>
      <c r="O8" s="16">
        <f t="shared" si="8"/>
        <v>-2.6419558120112374E-2</v>
      </c>
      <c r="P8" s="17">
        <f t="shared" si="9"/>
        <v>92.596340425531906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0.57930968035836305</v>
      </c>
      <c r="C9" s="16">
        <f t="shared" si="0"/>
        <v>-5.8455105914509198E-2</v>
      </c>
      <c r="D9" s="17">
        <f t="shared" si="1"/>
        <v>90.834378571428559</v>
      </c>
      <c r="E9" s="11">
        <f>E23*$B$36/100/$B$33</f>
        <v>0.62327752638372191</v>
      </c>
      <c r="F9" s="16">
        <f t="shared" si="2"/>
        <v>-5.2449449548249927E-2</v>
      </c>
      <c r="G9" s="17">
        <f t="shared" si="3"/>
        <v>92.238070786516857</v>
      </c>
      <c r="H9" s="11">
        <f>H23*$B$36/100/$B$33</f>
        <v>0.69149430567155112</v>
      </c>
      <c r="I9" s="16">
        <f t="shared" si="4"/>
        <v>-3.7379735783160006E-2</v>
      </c>
      <c r="J9" s="17">
        <f t="shared" si="5"/>
        <v>94.871578124999999</v>
      </c>
      <c r="K9" s="11">
        <f>K23*$B$36/100/$B$33</f>
        <v>0.61661573153139482</v>
      </c>
      <c r="L9" s="16">
        <f t="shared" si="6"/>
        <v>-5.9111244400577023E-2</v>
      </c>
      <c r="M9" s="17">
        <f t="shared" si="7"/>
        <v>91.252200000000002</v>
      </c>
      <c r="N9" s="11">
        <f>N23*$B$36/100/$B$33</f>
        <v>0.33575446055728497</v>
      </c>
      <c r="O9" s="16">
        <f t="shared" si="8"/>
        <v>-2.1090122238250686E-2</v>
      </c>
      <c r="P9" s="17">
        <f t="shared" si="9"/>
        <v>94.089829787234052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0.57131552653557061</v>
      </c>
      <c r="C10" s="16">
        <f t="shared" si="0"/>
        <v>-6.6449259737301647E-2</v>
      </c>
      <c r="D10" s="17">
        <f t="shared" si="1"/>
        <v>89.580914285714286</v>
      </c>
      <c r="E10" s="11">
        <f>E24*$B$36/100/$B$33</f>
        <v>0.6070227469440439</v>
      </c>
      <c r="F10" s="16">
        <f t="shared" si="2"/>
        <v>-6.870422898792794E-2</v>
      </c>
      <c r="G10" s="17">
        <f t="shared" si="3"/>
        <v>89.832546067415748</v>
      </c>
      <c r="H10" s="11">
        <f>H24*$B$36/100/$B$33</f>
        <v>0.69935522359729707</v>
      </c>
      <c r="I10" s="16">
        <f t="shared" si="4"/>
        <v>-2.9518817857414059E-2</v>
      </c>
      <c r="J10" s="17">
        <f t="shared" si="5"/>
        <v>95.950079687499993</v>
      </c>
      <c r="K10" s="11">
        <f>K24*$B$36/100/$B$33</f>
        <v>0.63993201351453965</v>
      </c>
      <c r="L10" s="16">
        <f t="shared" si="6"/>
        <v>-3.5794962417432186E-2</v>
      </c>
      <c r="M10" s="17">
        <f t="shared" si="7"/>
        <v>94.702747752809003</v>
      </c>
      <c r="N10" s="11">
        <f>N24*$B$36/100/$B$33</f>
        <v>0.30577638372181309</v>
      </c>
      <c r="O10" s="16">
        <f t="shared" si="8"/>
        <v>-5.1068199073722564E-2</v>
      </c>
      <c r="P10" s="17">
        <f t="shared" si="9"/>
        <v>85.688952127659576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0.57434664319337947</v>
      </c>
      <c r="C11" s="96">
        <f t="shared" si="0"/>
        <v>-6.3418143079492784E-2</v>
      </c>
      <c r="D11" s="97">
        <f t="shared" si="1"/>
        <v>90.05618616071429</v>
      </c>
      <c r="E11" s="95">
        <f>AVERAGE(E7:E10)</f>
        <v>0.62171200459342502</v>
      </c>
      <c r="F11" s="96">
        <f t="shared" si="2"/>
        <v>-5.4014971338546824E-2</v>
      </c>
      <c r="G11" s="97">
        <f t="shared" si="3"/>
        <v>92.006391151685392</v>
      </c>
      <c r="H11" s="95">
        <f>AVERAGE(H7:H10)</f>
        <v>0.69339291720446439</v>
      </c>
      <c r="I11" s="96">
        <f t="shared" si="4"/>
        <v>-3.5481124250246743E-2</v>
      </c>
      <c r="J11" s="97">
        <f t="shared" si="5"/>
        <v>95.132063671875002</v>
      </c>
      <c r="K11" s="95">
        <f>AVERAGE(K7:K10)</f>
        <v>0.62560915458203636</v>
      </c>
      <c r="L11" s="96">
        <f t="shared" si="6"/>
        <v>-5.0117821349935476E-2</v>
      </c>
      <c r="M11" s="97">
        <f t="shared" si="7"/>
        <v>92.583125561797758</v>
      </c>
      <c r="N11" s="95">
        <f>AVERAGE(N7:N10)</f>
        <v>0.32319697726064844</v>
      </c>
      <c r="O11" s="96">
        <f t="shared" si="8"/>
        <v>-3.3647605534887215E-2</v>
      </c>
      <c r="P11" s="97">
        <f t="shared" si="9"/>
        <v>90.570795478723426</v>
      </c>
      <c r="Q11" s="18"/>
    </row>
    <row r="12" spans="1:19" s="5" customFormat="1" ht="15.75" x14ac:dyDescent="0.25">
      <c r="A12" s="19" t="s">
        <v>4</v>
      </c>
      <c r="B12" s="11">
        <f>B25*$B$32/100/$B$33</f>
        <v>0.83912535115025433</v>
      </c>
      <c r="C12" s="16">
        <f t="shared" si="0"/>
        <v>0.20136056487738208</v>
      </c>
      <c r="D12" s="17">
        <f t="shared" si="1"/>
        <v>131.57285714285715</v>
      </c>
      <c r="E12" s="11">
        <f>E25*$B$32/100/$B$33</f>
        <v>0.88171321843443928</v>
      </c>
      <c r="F12" s="16">
        <f t="shared" si="2"/>
        <v>0.20598624250246744</v>
      </c>
      <c r="G12" s="17">
        <f t="shared" si="3"/>
        <v>130.48364943820224</v>
      </c>
      <c r="H12" s="11">
        <f>H25*$B$32/100/$B$33</f>
        <v>1.0029803659555083</v>
      </c>
      <c r="I12" s="16">
        <f t="shared" si="4"/>
        <v>0.27410632450079719</v>
      </c>
      <c r="J12" s="17">
        <f t="shared" si="5"/>
        <v>137.60681666666665</v>
      </c>
      <c r="K12" s="11">
        <f>K25*$B$32/100/$B$33</f>
        <v>0.83876443702072723</v>
      </c>
      <c r="L12" s="16">
        <f t="shared" si="6"/>
        <v>0.16303746108875539</v>
      </c>
      <c r="M12" s="17">
        <f t="shared" si="7"/>
        <v>124.12771235955053</v>
      </c>
      <c r="N12" s="11">
        <f>N25*$B$32/100/$B$33</f>
        <v>0.38942634575962337</v>
      </c>
      <c r="O12" s="16">
        <f t="shared" si="8"/>
        <v>3.2581762964087713E-2</v>
      </c>
      <c r="P12" s="17">
        <f t="shared" si="9"/>
        <v>109.13051914893614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1.3234639359198239</v>
      </c>
      <c r="F13" s="16">
        <f t="shared" si="2"/>
        <v>0.64773695998785208</v>
      </c>
      <c r="G13" s="17">
        <f t="shared" si="3"/>
        <v>195.85779213483144</v>
      </c>
      <c r="H13" s="11">
        <f>H26*$B$34/$B$33</f>
        <v>1.3945542100068333</v>
      </c>
      <c r="I13" s="16">
        <f t="shared" si="4"/>
        <v>0.6656801685521222</v>
      </c>
      <c r="J13" s="17">
        <f t="shared" si="5"/>
        <v>191.32993229166669</v>
      </c>
      <c r="K13" s="11">
        <f>K26*$B$34/$B$33</f>
        <v>1.1931317667603067</v>
      </c>
      <c r="L13" s="16">
        <f t="shared" si="6"/>
        <v>0.5174047908283349</v>
      </c>
      <c r="M13" s="17">
        <f t="shared" si="7"/>
        <v>176.57009550561796</v>
      </c>
      <c r="N13" s="11">
        <f>N26*$B$34/$B$33</f>
        <v>0.5983431402323286</v>
      </c>
      <c r="O13" s="16">
        <f t="shared" si="8"/>
        <v>0.24149855743679294</v>
      </c>
      <c r="P13" s="17">
        <f t="shared" si="9"/>
        <v>167.67611702127658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1.2310465796067118</v>
      </c>
      <c r="F14" s="16">
        <f t="shared" si="2"/>
        <v>0.55531960367473998</v>
      </c>
      <c r="G14" s="17">
        <f t="shared" si="3"/>
        <v>182.18106179775279</v>
      </c>
      <c r="H14" s="11">
        <f>H27*$B$34/$B$33</f>
        <v>1.3566393971604283</v>
      </c>
      <c r="I14" s="16">
        <f t="shared" si="4"/>
        <v>0.62776535570571712</v>
      </c>
      <c r="J14" s="17">
        <f t="shared" si="5"/>
        <v>186.12809895833334</v>
      </c>
      <c r="K14" s="11">
        <f>K27*$B$34/$B$33</f>
        <v>1.1007144104471946</v>
      </c>
      <c r="L14" s="16">
        <f t="shared" si="6"/>
        <v>0.42498743451522281</v>
      </c>
      <c r="M14" s="17">
        <f t="shared" si="7"/>
        <v>162.8933651685393</v>
      </c>
      <c r="N14" s="11">
        <f>N27*$B$34/$B$33</f>
        <v>0.5912341128236277</v>
      </c>
      <c r="O14" s="16">
        <f t="shared" si="8"/>
        <v>0.23438953002809204</v>
      </c>
      <c r="P14" s="17">
        <f t="shared" si="9"/>
        <v>165.68392553191489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1.1898392680889833</v>
      </c>
      <c r="F15" s="28">
        <f t="shared" si="2"/>
        <v>0.51411229215701149</v>
      </c>
      <c r="G15" s="29">
        <f t="shared" si="3"/>
        <v>176.0828426966292</v>
      </c>
      <c r="H15" s="27">
        <f>H28*$B$35/10/$B$33</f>
        <v>1.2483995900083518</v>
      </c>
      <c r="I15" s="28">
        <f t="shared" si="4"/>
        <v>0.51952554855364064</v>
      </c>
      <c r="J15" s="29">
        <f t="shared" si="5"/>
        <v>171.27782291666668</v>
      </c>
      <c r="K15" s="27">
        <f>K28*$B$35/10/$B$33</f>
        <v>1.1685446055728494</v>
      </c>
      <c r="L15" s="28">
        <f t="shared" si="6"/>
        <v>0.49281762964087761</v>
      </c>
      <c r="M15" s="29">
        <f t="shared" si="7"/>
        <v>172.93147191011232</v>
      </c>
      <c r="N15" s="27">
        <f>N28*$B$35/10/$B$33</f>
        <v>0.53236656290334827</v>
      </c>
      <c r="O15" s="28">
        <f t="shared" si="8"/>
        <v>0.17552198010781261</v>
      </c>
      <c r="P15" s="29">
        <f t="shared" si="9"/>
        <v>149.18723404255317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7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79" t="s">
        <v>64</v>
      </c>
      <c r="X19" s="17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43.03</v>
      </c>
      <c r="C21" s="49" t="s">
        <v>26</v>
      </c>
      <c r="D21" s="50" t="s">
        <v>26</v>
      </c>
      <c r="E21" s="48">
        <v>47.52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47.33</v>
      </c>
      <c r="L21" s="49" t="s">
        <v>26</v>
      </c>
      <c r="M21" s="50" t="s">
        <v>26</v>
      </c>
      <c r="N21" s="48">
        <v>24.08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43.04</v>
      </c>
      <c r="C22" s="49" t="s">
        <v>26</v>
      </c>
      <c r="D22" s="50" t="s">
        <v>26</v>
      </c>
      <c r="E22" s="48">
        <v>46.79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43.48</v>
      </c>
      <c r="C23" s="49" t="s">
        <v>26</v>
      </c>
      <c r="D23" s="50" t="s">
        <v>26</v>
      </c>
      <c r="E23" s="48">
        <v>46.78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46.28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42.88</v>
      </c>
      <c r="C24" s="49" t="s">
        <v>26</v>
      </c>
      <c r="D24" s="50" t="s">
        <v>26</v>
      </c>
      <c r="E24" s="48">
        <v>45.56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48.03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1.177</v>
      </c>
      <c r="I26" s="49" t="s">
        <v>26</v>
      </c>
      <c r="J26" s="50" t="s">
        <v>26</v>
      </c>
      <c r="K26" s="54">
        <v>1.0069999999999999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1.145</v>
      </c>
      <c r="I27" s="49" t="s">
        <v>26</v>
      </c>
      <c r="J27" s="50" t="s">
        <v>26</v>
      </c>
      <c r="K27" s="54">
        <v>0.92900000000000005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4.47</v>
      </c>
      <c r="F28" s="58" t="s">
        <v>26</v>
      </c>
      <c r="G28" s="59" t="s">
        <v>26</v>
      </c>
      <c r="H28" s="94">
        <v>4.6900000000000004</v>
      </c>
      <c r="I28" s="58" t="s">
        <v>26</v>
      </c>
      <c r="J28" s="59" t="s">
        <v>26</v>
      </c>
      <c r="K28" s="94">
        <v>4.3899999999999997</v>
      </c>
      <c r="L28" s="58" t="s">
        <v>26</v>
      </c>
      <c r="M28" s="59" t="s">
        <v>26</v>
      </c>
      <c r="N28" s="94">
        <v>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7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9.5071999999999992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2.6341999999999999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3.1211000000000002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7.0118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3.5097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44088</v>
      </c>
      <c r="E2" s="360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0.64635272391505072</v>
      </c>
      <c r="C6" s="12" t="s">
        <v>26</v>
      </c>
      <c r="D6" s="13" t="s">
        <v>26</v>
      </c>
      <c r="E6" s="11">
        <f>E20/$B$33</f>
        <v>0.68482610033856572</v>
      </c>
      <c r="F6" s="12" t="s">
        <v>26</v>
      </c>
      <c r="G6" s="13" t="s">
        <v>26</v>
      </c>
      <c r="H6" s="11">
        <f>H20/$B$33</f>
        <v>0.73868882733148655</v>
      </c>
      <c r="I6" s="12" t="s">
        <v>26</v>
      </c>
      <c r="J6" s="13" t="s">
        <v>26</v>
      </c>
      <c r="K6" s="11">
        <f>K20/$B$33</f>
        <v>0.68482610033856572</v>
      </c>
      <c r="L6" s="12" t="s">
        <v>26</v>
      </c>
      <c r="M6" s="13" t="s">
        <v>26</v>
      </c>
      <c r="N6" s="11">
        <f>N20/$B$33</f>
        <v>0.36164973838104025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0.57446066481994451</v>
      </c>
      <c r="C7" s="16">
        <f t="shared" ref="C7:C12" si="0">B7-B$6</f>
        <v>-7.1892059095106209E-2</v>
      </c>
      <c r="D7" s="17">
        <f t="shared" ref="D7:D12" si="1">B7/B$6*100</f>
        <v>88.877271428571419</v>
      </c>
      <c r="E7" s="11">
        <f>E21*$B$36/100/$B$33</f>
        <v>0.63441715912588481</v>
      </c>
      <c r="F7" s="16">
        <f t="shared" ref="F7:F15" si="2">E7-E$6</f>
        <v>-5.0408941212680913E-2</v>
      </c>
      <c r="G7" s="17">
        <f t="shared" ref="G7:G15" si="3">E7/E$6*100</f>
        <v>92.639161797752806</v>
      </c>
      <c r="H7" s="11">
        <f>H21*$B$36/100/$B$33</f>
        <v>0.69410658664204361</v>
      </c>
      <c r="I7" s="16">
        <f t="shared" ref="I7:I15" si="4">H7-H$6</f>
        <v>-4.4582240689442942E-2</v>
      </c>
      <c r="J7" s="17">
        <f t="shared" ref="J7:J15" si="5">H7/H$6*100</f>
        <v>93.96467916666667</v>
      </c>
      <c r="K7" s="11">
        <f>K21*$B$36/100/$B$33</f>
        <v>0.63228062480763314</v>
      </c>
      <c r="L7" s="16">
        <f t="shared" ref="L7:L15" si="6">K7-K$6</f>
        <v>-5.2545475530932584E-2</v>
      </c>
      <c r="M7" s="17">
        <f t="shared" ref="M7:M15" si="7">K7/K$6*100</f>
        <v>92.327179775280896</v>
      </c>
      <c r="N7" s="11">
        <f>N21*$B$36/100/$B$33</f>
        <v>0.32875921822099108</v>
      </c>
      <c r="O7" s="16">
        <f t="shared" ref="O7:O15" si="8">N7-N$6</f>
        <v>-3.2890520160049175E-2</v>
      </c>
      <c r="P7" s="17">
        <f t="shared" ref="P7:P15" si="9">N7/N$6*100</f>
        <v>90.90542127659576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0.57272473068636509</v>
      </c>
      <c r="C8" s="16">
        <f t="shared" si="0"/>
        <v>-7.3627993228685629E-2</v>
      </c>
      <c r="D8" s="17">
        <f t="shared" si="1"/>
        <v>88.608697619047632</v>
      </c>
      <c r="E8" s="11">
        <f>E22*$B$36/100/$B$33</f>
        <v>0.62039615266235759</v>
      </c>
      <c r="F8" s="16">
        <f t="shared" si="2"/>
        <v>-6.4429947676208132E-2</v>
      </c>
      <c r="G8" s="17">
        <f t="shared" si="3"/>
        <v>90.591779775280884</v>
      </c>
      <c r="H8" s="11">
        <f>H22*$B$36/100/$B$33</f>
        <v>0.69170298553401044</v>
      </c>
      <c r="I8" s="16">
        <f t="shared" si="4"/>
        <v>-4.6985841797476113E-2</v>
      </c>
      <c r="J8" s="17">
        <f t="shared" si="5"/>
        <v>93.639291666666665</v>
      </c>
      <c r="K8" s="11">
        <f>K22*$B$36/100/$B$33</f>
        <v>0.61585601723607264</v>
      </c>
      <c r="L8" s="16">
        <f t="shared" si="6"/>
        <v>-6.8970083102493085E-2</v>
      </c>
      <c r="M8" s="17">
        <f t="shared" si="7"/>
        <v>89.928817977528084</v>
      </c>
      <c r="N8" s="11">
        <f>N22*$B$36/100/$B$33</f>
        <v>0.3311628193290243</v>
      </c>
      <c r="O8" s="16">
        <f t="shared" si="8"/>
        <v>-3.0486919052015948E-2</v>
      </c>
      <c r="P8" s="17">
        <f t="shared" si="9"/>
        <v>91.570042553191499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0.57860020006155732</v>
      </c>
      <c r="C9" s="16">
        <f t="shared" si="0"/>
        <v>-6.7752523853493396E-2</v>
      </c>
      <c r="D9" s="17">
        <f t="shared" si="1"/>
        <v>89.517716666666672</v>
      </c>
      <c r="E9" s="11">
        <f>E23*$B$36/100/$B$33</f>
        <v>0.62093028624192059</v>
      </c>
      <c r="F9" s="16">
        <f t="shared" si="2"/>
        <v>-6.3895814096645132E-2</v>
      </c>
      <c r="G9" s="17">
        <f t="shared" si="3"/>
        <v>90.669775280898875</v>
      </c>
      <c r="H9" s="11">
        <f>H23*$B$36/100/$B$33</f>
        <v>0.69303831948291783</v>
      </c>
      <c r="I9" s="16">
        <f t="shared" si="4"/>
        <v>-4.5650507848568722E-2</v>
      </c>
      <c r="J9" s="17">
        <f t="shared" si="5"/>
        <v>93.820062500000006</v>
      </c>
      <c r="K9" s="11">
        <f>K23*$B$36/100/$B$33</f>
        <v>0.61692428439519853</v>
      </c>
      <c r="L9" s="16">
        <f t="shared" si="6"/>
        <v>-6.7901815943367194E-2</v>
      </c>
      <c r="M9" s="17">
        <f t="shared" si="7"/>
        <v>90.084808988764038</v>
      </c>
      <c r="N9" s="11">
        <f>N23*$B$36/100/$B$33</f>
        <v>0.3365041551246537</v>
      </c>
      <c r="O9" s="16">
        <f t="shared" si="8"/>
        <v>-2.514558325638655E-2</v>
      </c>
      <c r="P9" s="17">
        <f t="shared" si="9"/>
        <v>93.046978723404266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0.57285826408125573</v>
      </c>
      <c r="C10" s="16">
        <f t="shared" si="0"/>
        <v>-7.3494459833794989E-2</v>
      </c>
      <c r="D10" s="17">
        <f t="shared" si="1"/>
        <v>88.629357142857145</v>
      </c>
      <c r="E10" s="11">
        <f>E24*$B$36/100/$B$33</f>
        <v>0.61198354878424133</v>
      </c>
      <c r="F10" s="16">
        <f t="shared" si="2"/>
        <v>-7.2842551554324397E-2</v>
      </c>
      <c r="G10" s="17">
        <f t="shared" si="3"/>
        <v>89.363350561797745</v>
      </c>
      <c r="H10" s="11">
        <f>H24*$B$36/100/$B$33</f>
        <v>0.70091678978147132</v>
      </c>
      <c r="I10" s="16">
        <f t="shared" si="4"/>
        <v>-3.7772037550015236E-2</v>
      </c>
      <c r="J10" s="17">
        <f t="shared" si="5"/>
        <v>94.886610416666684</v>
      </c>
      <c r="K10" s="11">
        <f>K24*$B$36/100/$B$33</f>
        <v>0.64149442905509391</v>
      </c>
      <c r="L10" s="16">
        <f t="shared" si="6"/>
        <v>-4.3331671283471818E-2</v>
      </c>
      <c r="M10" s="17">
        <f t="shared" si="7"/>
        <v>93.672602247191023</v>
      </c>
      <c r="N10" s="11">
        <f>N24*$B$36/100/$B$33</f>
        <v>0.30645914127423818</v>
      </c>
      <c r="O10" s="16">
        <f t="shared" si="8"/>
        <v>-5.5190597106802075E-2</v>
      </c>
      <c r="P10" s="17">
        <f t="shared" si="9"/>
        <v>84.739212765957447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0.57466096491228069</v>
      </c>
      <c r="C11" s="96">
        <f t="shared" si="0"/>
        <v>-7.1691759002770028E-2</v>
      </c>
      <c r="D11" s="97">
        <f t="shared" si="1"/>
        <v>88.908260714285731</v>
      </c>
      <c r="E11" s="95">
        <f>AVERAGE(E7:E10)</f>
        <v>0.62193178670360105</v>
      </c>
      <c r="F11" s="96">
        <f t="shared" si="2"/>
        <v>-6.2894313634964671E-2</v>
      </c>
      <c r="G11" s="97">
        <f t="shared" si="3"/>
        <v>90.816016853932581</v>
      </c>
      <c r="H11" s="95">
        <f>AVERAGE(H7:H10)</f>
        <v>0.69494117036011083</v>
      </c>
      <c r="I11" s="96">
        <f t="shared" si="4"/>
        <v>-4.3747656971375726E-2</v>
      </c>
      <c r="J11" s="97">
        <f t="shared" si="5"/>
        <v>94.077660937500013</v>
      </c>
      <c r="K11" s="95">
        <f>AVERAGE(K7:K10)</f>
        <v>0.62663883887349958</v>
      </c>
      <c r="L11" s="96">
        <f t="shared" si="6"/>
        <v>-5.8187261465066142E-2</v>
      </c>
      <c r="M11" s="97">
        <f t="shared" si="7"/>
        <v>91.503352247191017</v>
      </c>
      <c r="N11" s="95">
        <f>AVERAGE(N7:N10)</f>
        <v>0.32572133348722682</v>
      </c>
      <c r="O11" s="96">
        <f t="shared" si="8"/>
        <v>-3.5928404893813437E-2</v>
      </c>
      <c r="P11" s="97">
        <f t="shared" si="9"/>
        <v>90.065413829787246</v>
      </c>
      <c r="Q11" s="18"/>
    </row>
    <row r="12" spans="1:19" s="5" customFormat="1" ht="15.75" x14ac:dyDescent="0.25">
      <c r="A12" s="19" t="s">
        <v>4</v>
      </c>
      <c r="B12" s="11">
        <f>B25*$B$32/100/$B$33</f>
        <v>0.83266880193905823</v>
      </c>
      <c r="C12" s="16">
        <f t="shared" si="0"/>
        <v>0.18631607802400751</v>
      </c>
      <c r="D12" s="17">
        <f t="shared" si="1"/>
        <v>128.82575892857145</v>
      </c>
      <c r="E12" s="11">
        <f>E25*$B$32/100/$B$33</f>
        <v>0.87492898199445968</v>
      </c>
      <c r="F12" s="16">
        <f t="shared" si="2"/>
        <v>0.19010288165589395</v>
      </c>
      <c r="G12" s="17">
        <f t="shared" si="3"/>
        <v>127.75929269662917</v>
      </c>
      <c r="H12" s="11">
        <f>H25*$B$32/100/$B$33</f>
        <v>0.99526305401662019</v>
      </c>
      <c r="I12" s="16">
        <f t="shared" si="4"/>
        <v>0.25657422668513363</v>
      </c>
      <c r="J12" s="17">
        <f t="shared" si="5"/>
        <v>134.73373593749997</v>
      </c>
      <c r="K12" s="11">
        <f>K25*$B$32/100/$B$33</f>
        <v>0.83231066481994453</v>
      </c>
      <c r="L12" s="16">
        <f t="shared" si="6"/>
        <v>0.14748456448137881</v>
      </c>
      <c r="M12" s="17">
        <f t="shared" si="7"/>
        <v>121.5360606741573</v>
      </c>
      <c r="N12" s="11">
        <f>N25*$B$32/100/$B$33</f>
        <v>0.38642995152354565</v>
      </c>
      <c r="O12" s="16">
        <f t="shared" si="8"/>
        <v>2.4780213142505392E-2</v>
      </c>
      <c r="P12" s="17">
        <f t="shared" si="9"/>
        <v>106.85199255319149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1.3431128808864263</v>
      </c>
      <c r="F13" s="16">
        <f t="shared" si="2"/>
        <v>0.65828678054786061</v>
      </c>
      <c r="G13" s="17">
        <f t="shared" si="3"/>
        <v>196.12466292134826</v>
      </c>
      <c r="H13" s="11">
        <f>H26*$B$34/$B$33</f>
        <v>1.414177054478301</v>
      </c>
      <c r="I13" s="16">
        <f t="shared" si="4"/>
        <v>0.67548822714681445</v>
      </c>
      <c r="J13" s="17">
        <f t="shared" si="5"/>
        <v>191.44421875</v>
      </c>
      <c r="K13" s="11">
        <f>K26*$B$34/$B$33</f>
        <v>1.2009845337026777</v>
      </c>
      <c r="L13" s="16">
        <f t="shared" si="6"/>
        <v>0.51615843336411193</v>
      </c>
      <c r="M13" s="17">
        <f t="shared" si="7"/>
        <v>175.37073033707864</v>
      </c>
      <c r="N13" s="11">
        <f>N26*$B$34/$B$33</f>
        <v>0.59812346106494296</v>
      </c>
      <c r="O13" s="16">
        <f t="shared" si="8"/>
        <v>0.23647372268390271</v>
      </c>
      <c r="P13" s="17">
        <f t="shared" si="9"/>
        <v>165.38749999999999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1.2305946060326254</v>
      </c>
      <c r="F14" s="16">
        <f t="shared" si="2"/>
        <v>0.54576850569405966</v>
      </c>
      <c r="G14" s="17">
        <f t="shared" si="3"/>
        <v>179.69446629213482</v>
      </c>
      <c r="H14" s="11">
        <f>H27*$B$34/$B$33</f>
        <v>1.3549569098184056</v>
      </c>
      <c r="I14" s="16">
        <f t="shared" si="4"/>
        <v>0.616268082486919</v>
      </c>
      <c r="J14" s="17">
        <f t="shared" si="5"/>
        <v>183.42729166666666</v>
      </c>
      <c r="K14" s="11">
        <f>K27*$B$34/$B$33</f>
        <v>1.095572676208064</v>
      </c>
      <c r="L14" s="16">
        <f t="shared" si="6"/>
        <v>0.41074657586949825</v>
      </c>
      <c r="M14" s="17">
        <f t="shared" si="7"/>
        <v>159.97823033707866</v>
      </c>
      <c r="N14" s="11">
        <f>N27*$B$34/$B$33</f>
        <v>0.59101704370575558</v>
      </c>
      <c r="O14" s="16">
        <f t="shared" si="8"/>
        <v>0.22936730532471533</v>
      </c>
      <c r="P14" s="17">
        <f t="shared" si="9"/>
        <v>163.42250000000001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1.1851957525392429</v>
      </c>
      <c r="F15" s="28">
        <f t="shared" si="2"/>
        <v>0.5003696522006772</v>
      </c>
      <c r="G15" s="29">
        <f t="shared" si="3"/>
        <v>173.06521348314607</v>
      </c>
      <c r="H15" s="27">
        <f>H28*$B$35/10/$B$33</f>
        <v>1.2706152662357648</v>
      </c>
      <c r="I15" s="28">
        <f t="shared" si="4"/>
        <v>0.53192643890427826</v>
      </c>
      <c r="J15" s="29">
        <f t="shared" si="5"/>
        <v>172.00954166666668</v>
      </c>
      <c r="K15" s="27">
        <f>K28*$B$35/10/$B$33</f>
        <v>1.1611715143120958</v>
      </c>
      <c r="L15" s="28">
        <f t="shared" si="6"/>
        <v>0.47634541397353003</v>
      </c>
      <c r="M15" s="29">
        <f t="shared" si="7"/>
        <v>169.55713483146062</v>
      </c>
      <c r="N15" s="27">
        <f>N28*$B$35/10/$B$33</f>
        <v>0.53387196060326247</v>
      </c>
      <c r="O15" s="28">
        <f t="shared" si="8"/>
        <v>0.17222222222222222</v>
      </c>
      <c r="P15" s="29">
        <f t="shared" si="9"/>
        <v>147.62127659574469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8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81" t="s">
        <v>64</v>
      </c>
      <c r="X19" s="18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47.51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47.35</v>
      </c>
      <c r="L21" s="49" t="s">
        <v>26</v>
      </c>
      <c r="M21" s="50" t="s">
        <v>26</v>
      </c>
      <c r="N21" s="48">
        <v>24.62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42.89</v>
      </c>
      <c r="C22" s="49" t="s">
        <v>26</v>
      </c>
      <c r="D22" s="50" t="s">
        <v>26</v>
      </c>
      <c r="E22" s="48">
        <v>46.46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46.12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43.33</v>
      </c>
      <c r="C23" s="49" t="s">
        <v>26</v>
      </c>
      <c r="D23" s="50" t="s">
        <v>26</v>
      </c>
      <c r="E23" s="48">
        <v>46.5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46.2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42.9</v>
      </c>
      <c r="C24" s="49" t="s">
        <v>26</v>
      </c>
      <c r="D24" s="50" t="s">
        <v>26</v>
      </c>
      <c r="E24" s="48">
        <v>45.83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48.04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1.1339999999999999</v>
      </c>
      <c r="F26" s="49" t="s">
        <v>26</v>
      </c>
      <c r="G26" s="50" t="s">
        <v>26</v>
      </c>
      <c r="H26" s="54">
        <v>1.194</v>
      </c>
      <c r="I26" s="49" t="s">
        <v>26</v>
      </c>
      <c r="J26" s="50" t="s">
        <v>26</v>
      </c>
      <c r="K26" s="54">
        <v>1.014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0.92500000000000004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4.4400000000000004</v>
      </c>
      <c r="F28" s="58" t="s">
        <v>26</v>
      </c>
      <c r="G28" s="59" t="s">
        <v>26</v>
      </c>
      <c r="H28" s="94">
        <v>4.76</v>
      </c>
      <c r="I28" s="58" t="s">
        <v>26</v>
      </c>
      <c r="J28" s="59" t="s">
        <v>26</v>
      </c>
      <c r="K28" s="94">
        <v>4.3499999999999996</v>
      </c>
      <c r="L28" s="58" t="s">
        <v>26</v>
      </c>
      <c r="M28" s="59" t="s">
        <v>26</v>
      </c>
      <c r="N28" s="94">
        <v>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8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9.3087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2.5992000000000002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3.0785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6.9382000000000001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3.4708000000000001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zoomScale="85" zoomScaleNormal="85" workbookViewId="0">
      <selection activeCell="M35" sqref="M3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44095</v>
      </c>
      <c r="E2" s="360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0.6547665445475096</v>
      </c>
      <c r="C6" s="12" t="s">
        <v>26</v>
      </c>
      <c r="D6" s="13" t="s">
        <v>26</v>
      </c>
      <c r="E6" s="11">
        <f>E20/$B$33</f>
        <v>0.69374074362771854</v>
      </c>
      <c r="F6" s="12" t="s">
        <v>26</v>
      </c>
      <c r="G6" s="13" t="s">
        <v>26</v>
      </c>
      <c r="H6" s="11">
        <f>H20/$B$33</f>
        <v>0.74830462234001094</v>
      </c>
      <c r="I6" s="12" t="s">
        <v>26</v>
      </c>
      <c r="J6" s="13" t="s">
        <v>26</v>
      </c>
      <c r="K6" s="11">
        <f>K20/$B$33</f>
        <v>0.69374074362771854</v>
      </c>
      <c r="L6" s="12" t="s">
        <v>26</v>
      </c>
      <c r="M6" s="13" t="s">
        <v>26</v>
      </c>
      <c r="N6" s="11">
        <f>N20/$B$33</f>
        <v>0.36635747135396368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0.57377161119339004</v>
      </c>
      <c r="C7" s="16">
        <f t="shared" ref="C7:C12" si="0">B7-B$6</f>
        <v>-8.0994933354119558E-2</v>
      </c>
      <c r="D7" s="17">
        <f t="shared" ref="D7:D12" si="1">B7/B$6*100</f>
        <v>87.629952380952375</v>
      </c>
      <c r="E7" s="11">
        <f>E21*$B$36/100/$B$33</f>
        <v>0.63402829526853233</v>
      </c>
      <c r="F7" s="16">
        <f t="shared" ref="F7:F15" si="2">E7-E$6</f>
        <v>-5.971244835918621E-2</v>
      </c>
      <c r="G7" s="17">
        <f t="shared" ref="G7:G15" si="3">E7/E$6*100</f>
        <v>91.392685393258432</v>
      </c>
      <c r="H7" s="11">
        <f>H21*$B$36/100/$B$33</f>
        <v>0.70641630290747526</v>
      </c>
      <c r="I7" s="16">
        <f t="shared" ref="I7:I15" si="4">H7-H$6</f>
        <v>-4.1888319432535681E-2</v>
      </c>
      <c r="J7" s="17">
        <f t="shared" ref="J7:J15" si="5">H7/H$6*100</f>
        <v>94.402236979166659</v>
      </c>
      <c r="K7" s="11">
        <f>K21*$B$36/100/$B$33</f>
        <v>0.63082882531763973</v>
      </c>
      <c r="L7" s="16">
        <f t="shared" ref="L7:L15" si="6">K7-K$6</f>
        <v>-6.2911918310078807E-2</v>
      </c>
      <c r="M7" s="17">
        <f t="shared" ref="M7:M15" si="7">K7/K$6*100</f>
        <v>90.931494382022464</v>
      </c>
      <c r="N7" s="11">
        <f>N21*$B$36/100/$B$33</f>
        <v>0.33087851742146701</v>
      </c>
      <c r="O7" s="16">
        <f t="shared" ref="O7:O15" si="8">N7-N$6</f>
        <v>-3.5478953932496671E-2</v>
      </c>
      <c r="P7" s="17">
        <f t="shared" ref="P7:P15" si="9">N7/N$6*100</f>
        <v>90.315755319148934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0.57817088237586722</v>
      </c>
      <c r="C8" s="16">
        <f t="shared" si="0"/>
        <v>-7.6595662171642376E-2</v>
      </c>
      <c r="D8" s="17">
        <f t="shared" si="1"/>
        <v>88.301836309523807</v>
      </c>
      <c r="E8" s="11">
        <f>E22*$B$36/100/$B$33</f>
        <v>0.62416326291994706</v>
      </c>
      <c r="F8" s="16">
        <f t="shared" si="2"/>
        <v>-6.9577480707771477E-2</v>
      </c>
      <c r="G8" s="17">
        <f t="shared" si="3"/>
        <v>89.9706797752809</v>
      </c>
      <c r="H8" s="11">
        <f>H22*$B$36/100/$B$33</f>
        <v>0.69121882064073581</v>
      </c>
      <c r="I8" s="16">
        <f t="shared" si="4"/>
        <v>-5.7085801699275129E-2</v>
      </c>
      <c r="J8" s="17">
        <f t="shared" si="5"/>
        <v>92.371315104166669</v>
      </c>
      <c r="K8" s="11">
        <f>K22*$B$36/100/$B$33</f>
        <v>0.61656452178657739</v>
      </c>
      <c r="L8" s="16">
        <f t="shared" si="6"/>
        <v>-7.7176221841141146E-2</v>
      </c>
      <c r="M8" s="17">
        <f t="shared" si="7"/>
        <v>88.875351123595507</v>
      </c>
      <c r="N8" s="11">
        <f>N22*$B$36/100/$B$33</f>
        <v>0.32794566996648222</v>
      </c>
      <c r="O8" s="16">
        <f t="shared" si="8"/>
        <v>-3.8411801387481459E-2</v>
      </c>
      <c r="P8" s="17">
        <f t="shared" si="9"/>
        <v>89.515212765957457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0.58177028607062131</v>
      </c>
      <c r="C9" s="16">
        <f t="shared" si="0"/>
        <v>-7.2996258476888287E-2</v>
      </c>
      <c r="D9" s="17">
        <f t="shared" si="1"/>
        <v>88.851559523809527</v>
      </c>
      <c r="E9" s="11">
        <f>E23*$B$36/100/$B$33</f>
        <v>0.62376332917608546</v>
      </c>
      <c r="F9" s="16">
        <f t="shared" si="2"/>
        <v>-6.997741445163308E-2</v>
      </c>
      <c r="G9" s="17">
        <f t="shared" si="3"/>
        <v>89.9130308988764</v>
      </c>
      <c r="H9" s="11">
        <f>H23*$B$36/100/$B$33</f>
        <v>0.69188537688050522</v>
      </c>
      <c r="I9" s="16">
        <f t="shared" si="4"/>
        <v>-5.6419245459505718E-2</v>
      </c>
      <c r="J9" s="17">
        <f t="shared" si="5"/>
        <v>92.460390625000016</v>
      </c>
      <c r="K9" s="11">
        <f>K23*$B$36/100/$B$33</f>
        <v>0.61869750175383897</v>
      </c>
      <c r="L9" s="16">
        <f t="shared" si="6"/>
        <v>-7.5043241873879563E-2</v>
      </c>
      <c r="M9" s="17">
        <f t="shared" si="7"/>
        <v>89.182811797752805</v>
      </c>
      <c r="N9" s="11">
        <f>N23*$B$36/100/$B$33</f>
        <v>0.33594434484371349</v>
      </c>
      <c r="O9" s="16">
        <f t="shared" si="8"/>
        <v>-3.0413126510250188E-2</v>
      </c>
      <c r="P9" s="17">
        <f t="shared" si="9"/>
        <v>91.698510638297876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0.57003889625068205</v>
      </c>
      <c r="C10" s="16">
        <f t="shared" si="0"/>
        <v>-8.4727648296827551E-2</v>
      </c>
      <c r="D10" s="17">
        <f t="shared" si="1"/>
        <v>87.059869047619046</v>
      </c>
      <c r="E10" s="11">
        <f>E24*$B$36/100/$B$33</f>
        <v>0.61029889313274621</v>
      </c>
      <c r="F10" s="16">
        <f t="shared" si="2"/>
        <v>-8.3441850494972325E-2</v>
      </c>
      <c r="G10" s="17">
        <f t="shared" si="3"/>
        <v>87.972185393258428</v>
      </c>
      <c r="H10" s="11">
        <f>H24*$B$36/100/$B$33</f>
        <v>0.69975074050978259</v>
      </c>
      <c r="I10" s="16">
        <f t="shared" si="4"/>
        <v>-4.8553881830228351E-2</v>
      </c>
      <c r="J10" s="17">
        <f t="shared" si="5"/>
        <v>93.511481770833342</v>
      </c>
      <c r="K10" s="11">
        <f>K24*$B$36/100/$B$33</f>
        <v>0.63976067893054811</v>
      </c>
      <c r="L10" s="16">
        <f t="shared" si="6"/>
        <v>-5.3980064697170427E-2</v>
      </c>
      <c r="M10" s="17">
        <f t="shared" si="7"/>
        <v>92.218985955056183</v>
      </c>
      <c r="N10" s="11">
        <f>N24*$B$36/100/$B$33</f>
        <v>0.30061686413594202</v>
      </c>
      <c r="O10" s="16">
        <f t="shared" si="8"/>
        <v>-6.5740607218021663E-2</v>
      </c>
      <c r="P10" s="17">
        <f t="shared" si="9"/>
        <v>82.055611702127663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0.57593791897264013</v>
      </c>
      <c r="C11" s="96">
        <f t="shared" si="0"/>
        <v>-7.8828625574869471E-2</v>
      </c>
      <c r="D11" s="97">
        <f t="shared" si="1"/>
        <v>87.960804315476182</v>
      </c>
      <c r="E11" s="95">
        <f>AVERAGE(E7:E10)</f>
        <v>0.62306344512432776</v>
      </c>
      <c r="F11" s="96">
        <f t="shared" si="2"/>
        <v>-7.0677298503390773E-2</v>
      </c>
      <c r="G11" s="97">
        <f t="shared" si="3"/>
        <v>89.812145365168533</v>
      </c>
      <c r="H11" s="95">
        <f>AVERAGE(H7:H10)</f>
        <v>0.69731781023462469</v>
      </c>
      <c r="I11" s="96">
        <f t="shared" si="4"/>
        <v>-5.0986812105386248E-2</v>
      </c>
      <c r="J11" s="97">
        <f t="shared" si="5"/>
        <v>93.186356119791668</v>
      </c>
      <c r="K11" s="95">
        <f>AVERAGE(K7:K10)</f>
        <v>0.62646288194715105</v>
      </c>
      <c r="L11" s="96">
        <f t="shared" si="6"/>
        <v>-6.7277861680567486E-2</v>
      </c>
      <c r="M11" s="97">
        <f t="shared" si="7"/>
        <v>90.302160814606736</v>
      </c>
      <c r="N11" s="95">
        <f>AVERAGE(N7:N10)</f>
        <v>0.32384634909190119</v>
      </c>
      <c r="O11" s="96">
        <f t="shared" si="8"/>
        <v>-4.2511122262062495E-2</v>
      </c>
      <c r="P11" s="97">
        <f t="shared" si="9"/>
        <v>88.396272606382979</v>
      </c>
      <c r="Q11" s="18"/>
    </row>
    <row r="12" spans="1:19" s="5" customFormat="1" ht="15.75" x14ac:dyDescent="0.25">
      <c r="A12" s="19" t="s">
        <v>4</v>
      </c>
      <c r="B12" s="11">
        <f>B25*$B$32/100/$B$33</f>
        <v>0.82528529113726712</v>
      </c>
      <c r="C12" s="16">
        <f t="shared" si="0"/>
        <v>0.17051874658975752</v>
      </c>
      <c r="D12" s="17">
        <f t="shared" si="1"/>
        <v>126.04267857142857</v>
      </c>
      <c r="E12" s="11">
        <f>E25*$B$32/100/$B$33</f>
        <v>0.8671707381713305</v>
      </c>
      <c r="F12" s="16">
        <f t="shared" si="2"/>
        <v>0.17342999454361196</v>
      </c>
      <c r="G12" s="17">
        <f t="shared" si="3"/>
        <v>124.99925168539323</v>
      </c>
      <c r="H12" s="11">
        <f>H25*$B$32/100/$B$33</f>
        <v>0.98643777379374853</v>
      </c>
      <c r="I12" s="16">
        <f t="shared" si="4"/>
        <v>0.23813315145373759</v>
      </c>
      <c r="J12" s="17">
        <f t="shared" si="5"/>
        <v>131.82302291666664</v>
      </c>
      <c r="K12" s="11">
        <f>K25*$B$32/100/$B$33</f>
        <v>0.8249303297217242</v>
      </c>
      <c r="L12" s="16">
        <f t="shared" si="6"/>
        <v>0.13118958609400566</v>
      </c>
      <c r="M12" s="17">
        <f t="shared" si="7"/>
        <v>118.9104629213483</v>
      </c>
      <c r="N12" s="11">
        <f>N25*$B$32/100/$B$33</f>
        <v>0.38300336737080054</v>
      </c>
      <c r="O12" s="16">
        <f t="shared" si="8"/>
        <v>1.6645896016836859E-2</v>
      </c>
      <c r="P12" s="17">
        <f t="shared" si="9"/>
        <v>104.54362127659576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1.3204924779795777</v>
      </c>
      <c r="F13" s="16">
        <f t="shared" si="2"/>
        <v>0.62675173435185916</v>
      </c>
      <c r="G13" s="17">
        <f t="shared" si="3"/>
        <v>190.343797752809</v>
      </c>
      <c r="H13" s="11">
        <f>H26*$B$34/$B$33</f>
        <v>1.3975409618832333</v>
      </c>
      <c r="I13" s="16">
        <f t="shared" si="4"/>
        <v>0.64923633954322235</v>
      </c>
      <c r="J13" s="17">
        <f t="shared" si="5"/>
        <v>186.76096874999999</v>
      </c>
      <c r="K13" s="11">
        <f>K26*$B$34/$B$33</f>
        <v>1.1782491230805208</v>
      </c>
      <c r="L13" s="16">
        <f t="shared" si="6"/>
        <v>0.48450837945280223</v>
      </c>
      <c r="M13" s="17">
        <f t="shared" si="7"/>
        <v>169.83997752808989</v>
      </c>
      <c r="N13" s="11">
        <f>N26*$B$34/$B$33</f>
        <v>0.59860745186686415</v>
      </c>
      <c r="O13" s="16">
        <f t="shared" si="8"/>
        <v>0.23224998051290047</v>
      </c>
      <c r="P13" s="17">
        <f t="shared" si="9"/>
        <v>163.39436170212767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1.2315903811676669</v>
      </c>
      <c r="F14" s="16">
        <f t="shared" si="2"/>
        <v>0.53784963753994841</v>
      </c>
      <c r="G14" s="17">
        <f t="shared" si="3"/>
        <v>177.52891011235951</v>
      </c>
      <c r="H14" s="11">
        <f>H27*$B$34/$B$33</f>
        <v>1.3560533167043416</v>
      </c>
      <c r="I14" s="16">
        <f t="shared" si="4"/>
        <v>0.60774869436433065</v>
      </c>
      <c r="J14" s="17">
        <f t="shared" si="5"/>
        <v>181.21674999999996</v>
      </c>
      <c r="K14" s="11">
        <f>K27*$B$34/$B$33</f>
        <v>1.0846055811053084</v>
      </c>
      <c r="L14" s="16">
        <f t="shared" si="6"/>
        <v>0.39086483747758982</v>
      </c>
      <c r="M14" s="17">
        <f t="shared" si="7"/>
        <v>156.34162921348315</v>
      </c>
      <c r="N14" s="11">
        <f>N27*$B$34/$B$33</f>
        <v>0.59149528412191132</v>
      </c>
      <c r="O14" s="16">
        <f t="shared" si="8"/>
        <v>0.22513781276794764</v>
      </c>
      <c r="P14" s="17">
        <f t="shared" si="9"/>
        <v>161.45304255319149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1.1816581183256685</v>
      </c>
      <c r="F15" s="28">
        <f t="shared" si="2"/>
        <v>0.48791737469794993</v>
      </c>
      <c r="G15" s="29">
        <f t="shared" si="3"/>
        <v>170.33137078651683</v>
      </c>
      <c r="H15" s="27">
        <f>H28*$B$35/10/$B$33</f>
        <v>1.2508543144438382</v>
      </c>
      <c r="I15" s="28">
        <f t="shared" si="4"/>
        <v>0.50254969210382727</v>
      </c>
      <c r="J15" s="29">
        <f t="shared" si="5"/>
        <v>167.15843749999999</v>
      </c>
      <c r="K15" s="27">
        <f>K28*$B$35/10/$B$33</f>
        <v>1.1550441967417568</v>
      </c>
      <c r="L15" s="28">
        <f t="shared" si="6"/>
        <v>0.46130345311403831</v>
      </c>
      <c r="M15" s="29">
        <f t="shared" si="7"/>
        <v>166.49507865168536</v>
      </c>
      <c r="N15" s="27">
        <f>N28*$B$35/10/$B$33</f>
        <v>0.5216328630446645</v>
      </c>
      <c r="O15" s="28">
        <f t="shared" si="8"/>
        <v>0.15527539169070081</v>
      </c>
      <c r="P15" s="29">
        <f t="shared" si="9"/>
        <v>142.38357446808513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8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85" t="s">
        <v>64</v>
      </c>
      <c r="X19" s="18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43.04</v>
      </c>
      <c r="C21" s="49" t="s">
        <v>26</v>
      </c>
      <c r="D21" s="50" t="s">
        <v>26</v>
      </c>
      <c r="E21" s="48">
        <v>47.56</v>
      </c>
      <c r="F21" s="49" t="s">
        <v>26</v>
      </c>
      <c r="G21" s="50" t="s">
        <v>26</v>
      </c>
      <c r="H21" s="48">
        <v>52.99</v>
      </c>
      <c r="I21" s="49" t="s">
        <v>26</v>
      </c>
      <c r="J21" s="50" t="s">
        <v>26</v>
      </c>
      <c r="K21" s="48">
        <v>47.32</v>
      </c>
      <c r="L21" s="49" t="s">
        <v>26</v>
      </c>
      <c r="M21" s="50" t="s">
        <v>26</v>
      </c>
      <c r="N21" s="48">
        <v>24.82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43.37</v>
      </c>
      <c r="C22" s="49" t="s">
        <v>26</v>
      </c>
      <c r="D22" s="50" t="s">
        <v>26</v>
      </c>
      <c r="E22" s="48">
        <v>46.82</v>
      </c>
      <c r="F22" s="49" t="s">
        <v>26</v>
      </c>
      <c r="G22" s="50" t="s">
        <v>26</v>
      </c>
      <c r="H22" s="48">
        <v>51.85</v>
      </c>
      <c r="I22" s="49" t="s">
        <v>26</v>
      </c>
      <c r="J22" s="50" t="s">
        <v>26</v>
      </c>
      <c r="K22" s="48">
        <v>46.25</v>
      </c>
      <c r="L22" s="49" t="s">
        <v>26</v>
      </c>
      <c r="M22" s="50" t="s">
        <v>26</v>
      </c>
      <c r="N22" s="48">
        <v>24.6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42.76</v>
      </c>
      <c r="C24" s="49" t="s">
        <v>26</v>
      </c>
      <c r="D24" s="50" t="s">
        <v>26</v>
      </c>
      <c r="E24" s="48">
        <v>45.78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47.99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1.1140000000000001</v>
      </c>
      <c r="F26" s="49" t="s">
        <v>26</v>
      </c>
      <c r="G26" s="50" t="s">
        <v>26</v>
      </c>
      <c r="H26" s="54">
        <v>1.179</v>
      </c>
      <c r="I26" s="49" t="s">
        <v>26</v>
      </c>
      <c r="J26" s="50" t="s">
        <v>26</v>
      </c>
      <c r="K26" s="54">
        <v>0.99399999999999999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0.91500000000000004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4.4400000000000004</v>
      </c>
      <c r="F28" s="58" t="s">
        <v>26</v>
      </c>
      <c r="G28" s="59" t="s">
        <v>26</v>
      </c>
      <c r="H28" s="94">
        <v>4.7</v>
      </c>
      <c r="I28" s="58" t="s">
        <v>26</v>
      </c>
      <c r="J28" s="59" t="s">
        <v>26</v>
      </c>
      <c r="K28" s="94">
        <v>4.34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8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9.1075999999999997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2.5657999999999999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3.0413999999999999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6.8285999999999998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3.4205000000000001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4" zoomScale="85" zoomScaleNormal="85" workbookViewId="0">
      <selection activeCell="K32" sqref="K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44102</v>
      </c>
      <c r="E2" s="360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0.64635272391505072</v>
      </c>
      <c r="C6" s="12" t="s">
        <v>26</v>
      </c>
      <c r="D6" s="13" t="s">
        <v>26</v>
      </c>
      <c r="E6" s="11">
        <f>E20/$B$33</f>
        <v>0.68482610033856572</v>
      </c>
      <c r="F6" s="12" t="s">
        <v>26</v>
      </c>
      <c r="G6" s="13" t="s">
        <v>26</v>
      </c>
      <c r="H6" s="11">
        <f>H20/$B$33</f>
        <v>0.73868882733148655</v>
      </c>
      <c r="I6" s="12" t="s">
        <v>26</v>
      </c>
      <c r="J6" s="13" t="s">
        <v>26</v>
      </c>
      <c r="K6" s="11">
        <f>K20/$B$33</f>
        <v>0.68482610033856572</v>
      </c>
      <c r="L6" s="12" t="s">
        <v>26</v>
      </c>
      <c r="M6" s="13" t="s">
        <v>26</v>
      </c>
      <c r="N6" s="11">
        <f>N20/$B$33</f>
        <v>0.36164973838104025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0.55964729916897504</v>
      </c>
      <c r="C7" s="16">
        <f t="shared" ref="C7:C12" si="0">B7-B$6</f>
        <v>-8.6705424746075677E-2</v>
      </c>
      <c r="D7" s="17">
        <f t="shared" ref="D7:D12" si="1">B7/B$6*100</f>
        <v>86.585432142857144</v>
      </c>
      <c r="E7" s="11">
        <f>E21*$B$36/100/$B$33</f>
        <v>0.61844799168975062</v>
      </c>
      <c r="F7" s="16">
        <f t="shared" ref="F7:F15" si="2">E7-E$6</f>
        <v>-6.6378108648815104E-2</v>
      </c>
      <c r="G7" s="17">
        <f t="shared" ref="G7:G15" si="3">E7/E$6*100</f>
        <v>90.307304494382009</v>
      </c>
      <c r="H7" s="11">
        <f>H21*$B$36/100/$B$33</f>
        <v>0.68284255540166205</v>
      </c>
      <c r="I7" s="16">
        <f t="shared" ref="I7:I15" si="4">H7-H$6</f>
        <v>-5.5846271929824498E-2</v>
      </c>
      <c r="J7" s="17">
        <f t="shared" ref="J7:J15" si="5">H7/H$6*100</f>
        <v>92.439810937500013</v>
      </c>
      <c r="K7" s="11">
        <f>K21*$B$36/100/$B$33</f>
        <v>0.6155860110803324</v>
      </c>
      <c r="L7" s="16">
        <f t="shared" ref="L7:L15" si="6">K7-K$6</f>
        <v>-6.9240089258233328E-2</v>
      </c>
      <c r="M7" s="17">
        <f t="shared" ref="M7:M15" si="7">K7/K$6*100</f>
        <v>89.889391011235958</v>
      </c>
      <c r="N7" s="11">
        <f>N21*$B$36/100/$B$33</f>
        <v>0.32288344875346259</v>
      </c>
      <c r="O7" s="16">
        <f t="shared" ref="O7:O15" si="8">N7-N$6</f>
        <v>-3.8766289627577666E-2</v>
      </c>
      <c r="P7" s="17">
        <f t="shared" ref="P7:P15" si="9">N7/N$6*100</f>
        <v>89.280708510638306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0.56341990997229918</v>
      </c>
      <c r="C8" s="16">
        <f t="shared" si="0"/>
        <v>-8.2932813942751538E-2</v>
      </c>
      <c r="D8" s="17">
        <f t="shared" si="1"/>
        <v>87.169108928571433</v>
      </c>
      <c r="E8" s="11">
        <f>E22*$B$36/100/$B$33</f>
        <v>0.60778060941828249</v>
      </c>
      <c r="F8" s="16">
        <f t="shared" si="2"/>
        <v>-7.7045490920283233E-2</v>
      </c>
      <c r="G8" s="17">
        <f t="shared" si="3"/>
        <v>88.749626966292126</v>
      </c>
      <c r="H8" s="11">
        <f>H22*$B$36/100/$B$33</f>
        <v>0.6738663434903045</v>
      </c>
      <c r="I8" s="16">
        <f t="shared" si="4"/>
        <v>-6.4822483841182055E-2</v>
      </c>
      <c r="J8" s="17">
        <f t="shared" si="5"/>
        <v>91.224656249999981</v>
      </c>
      <c r="K8" s="11">
        <f>K22*$B$36/100/$B$33</f>
        <v>0.60179646814404431</v>
      </c>
      <c r="L8" s="16">
        <f t="shared" si="6"/>
        <v>-8.3029632194521419E-2</v>
      </c>
      <c r="M8" s="17">
        <f t="shared" si="7"/>
        <v>87.875807865168525</v>
      </c>
      <c r="N8" s="11">
        <f>N22*$B$36/100/$B$33</f>
        <v>0.32197281855955673</v>
      </c>
      <c r="O8" s="16">
        <f t="shared" si="8"/>
        <v>-3.9676919821483525E-2</v>
      </c>
      <c r="P8" s="17">
        <f t="shared" si="9"/>
        <v>89.028909574468088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0.56758279085872565</v>
      </c>
      <c r="C9" s="16">
        <f t="shared" si="0"/>
        <v>-7.876993305632507E-2</v>
      </c>
      <c r="D9" s="17">
        <f t="shared" si="1"/>
        <v>87.813166071428554</v>
      </c>
      <c r="E9" s="11">
        <f>E23*$B$36/100/$B$33</f>
        <v>0.6086912396121883</v>
      </c>
      <c r="F9" s="16">
        <f t="shared" si="2"/>
        <v>-7.6134860726377429E-2</v>
      </c>
      <c r="G9" s="17">
        <f t="shared" si="3"/>
        <v>88.882599438202234</v>
      </c>
      <c r="H9" s="11">
        <f>H23*$B$36/100/$B$33</f>
        <v>0.67646814404432132</v>
      </c>
      <c r="I9" s="16">
        <f t="shared" si="4"/>
        <v>-6.2220683287165235E-2</v>
      </c>
      <c r="J9" s="17">
        <f t="shared" si="5"/>
        <v>91.576875000000001</v>
      </c>
      <c r="K9" s="11">
        <f>K23*$B$36/100/$B$33</f>
        <v>0.60374781855955673</v>
      </c>
      <c r="L9" s="16">
        <f t="shared" si="6"/>
        <v>-8.1078281779008998E-2</v>
      </c>
      <c r="M9" s="17">
        <f t="shared" si="7"/>
        <v>88.160748876404483</v>
      </c>
      <c r="N9" s="11">
        <f>N23*$B$36/100/$B$33</f>
        <v>0.32782686980609416</v>
      </c>
      <c r="O9" s="16">
        <f t="shared" si="8"/>
        <v>-3.3822868574946097E-2</v>
      </c>
      <c r="P9" s="17">
        <f t="shared" si="9"/>
        <v>90.647617021276602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0.55691540858725752</v>
      </c>
      <c r="C10" s="16">
        <f t="shared" si="0"/>
        <v>-8.9437315327793199E-2</v>
      </c>
      <c r="D10" s="17">
        <f t="shared" si="1"/>
        <v>86.162769642857143</v>
      </c>
      <c r="E10" s="11">
        <f>E24*$B$36/100/$B$33</f>
        <v>0.59633268698060948</v>
      </c>
      <c r="F10" s="16">
        <f t="shared" si="2"/>
        <v>-8.8493413357956241E-2</v>
      </c>
      <c r="G10" s="17">
        <f t="shared" si="3"/>
        <v>87.077973033707877</v>
      </c>
      <c r="H10" s="11">
        <f>H24*$B$36/100/$B$33</f>
        <v>0.68284255540166205</v>
      </c>
      <c r="I10" s="16">
        <f t="shared" si="4"/>
        <v>-5.5846271929824498E-2</v>
      </c>
      <c r="J10" s="17">
        <f t="shared" si="5"/>
        <v>92.439810937500013</v>
      </c>
      <c r="K10" s="11">
        <f>K24*$B$36/100/$B$33</f>
        <v>0.62456222299168962</v>
      </c>
      <c r="L10" s="16">
        <f t="shared" si="6"/>
        <v>-6.0263877346876105E-2</v>
      </c>
      <c r="M10" s="17">
        <f t="shared" si="7"/>
        <v>91.200119662921324</v>
      </c>
      <c r="N10" s="11">
        <f>N24*$B$36/100/$B$33</f>
        <v>0.29335301246537393</v>
      </c>
      <c r="O10" s="16">
        <f t="shared" si="8"/>
        <v>-6.8296725915666323E-2</v>
      </c>
      <c r="P10" s="17">
        <f t="shared" si="9"/>
        <v>81.115228723404272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0.5618913521468144</v>
      </c>
      <c r="C11" s="96">
        <f t="shared" si="0"/>
        <v>-8.4461371768236315E-2</v>
      </c>
      <c r="D11" s="97">
        <f t="shared" si="1"/>
        <v>86.93261919642859</v>
      </c>
      <c r="E11" s="95">
        <f>AVERAGE(E7:E10)</f>
        <v>0.60781313192520769</v>
      </c>
      <c r="F11" s="96">
        <f t="shared" si="2"/>
        <v>-7.7012968413358029E-2</v>
      </c>
      <c r="G11" s="97">
        <f t="shared" si="3"/>
        <v>88.754375983146062</v>
      </c>
      <c r="H11" s="95">
        <f>AVERAGE(H7:H10)</f>
        <v>0.6790048995844874</v>
      </c>
      <c r="I11" s="96">
        <f t="shared" si="4"/>
        <v>-5.9683927746999155E-2</v>
      </c>
      <c r="J11" s="97">
        <f t="shared" si="5"/>
        <v>91.920288281249981</v>
      </c>
      <c r="K11" s="95">
        <f>AVERAGE(K7:K10)</f>
        <v>0.61142313019390582</v>
      </c>
      <c r="L11" s="96">
        <f t="shared" si="6"/>
        <v>-7.3402970144659907E-2</v>
      </c>
      <c r="M11" s="97">
        <f t="shared" si="7"/>
        <v>89.281516853932587</v>
      </c>
      <c r="N11" s="95">
        <f>AVERAGE(N7:N10)</f>
        <v>0.31650903739612191</v>
      </c>
      <c r="O11" s="96">
        <f t="shared" si="8"/>
        <v>-4.5140700984918347E-2</v>
      </c>
      <c r="P11" s="97">
        <f t="shared" si="9"/>
        <v>87.518115957446824</v>
      </c>
      <c r="Q11" s="18"/>
    </row>
    <row r="12" spans="1:19" s="5" customFormat="1" ht="15.75" x14ac:dyDescent="0.25">
      <c r="A12" s="19" t="s">
        <v>4</v>
      </c>
      <c r="B12" s="11">
        <f>B25*$B$32/100/$B$33</f>
        <v>0.82233725761772847</v>
      </c>
      <c r="C12" s="16">
        <f t="shared" si="0"/>
        <v>0.17598453370267775</v>
      </c>
      <c r="D12" s="17">
        <f t="shared" si="1"/>
        <v>127.22732142857143</v>
      </c>
      <c r="E12" s="11">
        <f>E25*$B$32/100/$B$33</f>
        <v>0.86407308402585392</v>
      </c>
      <c r="F12" s="16">
        <f t="shared" si="2"/>
        <v>0.1792469836872882</v>
      </c>
      <c r="G12" s="17">
        <f t="shared" si="3"/>
        <v>126.17408764044941</v>
      </c>
      <c r="H12" s="11">
        <f>H25*$B$32/100/$B$33</f>
        <v>0.98291408125577084</v>
      </c>
      <c r="I12" s="16">
        <f t="shared" si="4"/>
        <v>0.24422525392428429</v>
      </c>
      <c r="J12" s="17">
        <f t="shared" si="5"/>
        <v>133.06199375</v>
      </c>
      <c r="K12" s="11">
        <f>K25*$B$32/100/$B$33</f>
        <v>0.81349492151431191</v>
      </c>
      <c r="L12" s="16">
        <f t="shared" si="6"/>
        <v>0.12866882117574618</v>
      </c>
      <c r="M12" s="17">
        <f t="shared" si="7"/>
        <v>118.78853932584266</v>
      </c>
      <c r="N12" s="11">
        <f>N25*$B$32/100/$B$33</f>
        <v>0.38163522622345331</v>
      </c>
      <c r="O12" s="16">
        <f t="shared" si="8"/>
        <v>1.9985487842413052E-2</v>
      </c>
      <c r="P12" s="17">
        <f t="shared" si="9"/>
        <v>105.52619999999999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1.2994095106186518</v>
      </c>
      <c r="F13" s="16">
        <f t="shared" si="2"/>
        <v>0.61458341028008612</v>
      </c>
      <c r="G13" s="17">
        <f t="shared" si="3"/>
        <v>189.74298876404495</v>
      </c>
      <c r="H13" s="11">
        <f>H26*$B$34/$B$33</f>
        <v>1.37522783933518</v>
      </c>
      <c r="I13" s="16">
        <f t="shared" si="4"/>
        <v>0.63653901200369345</v>
      </c>
      <c r="J13" s="17">
        <f t="shared" si="5"/>
        <v>186.17146875</v>
      </c>
      <c r="K13" s="11">
        <f>K26*$B$34/$B$33</f>
        <v>1.1594372114496767</v>
      </c>
      <c r="L13" s="16">
        <f t="shared" si="6"/>
        <v>0.47461111111111098</v>
      </c>
      <c r="M13" s="17">
        <f t="shared" si="7"/>
        <v>169.3038876404494</v>
      </c>
      <c r="N13" s="11">
        <f>N26*$B$34/$B$33</f>
        <v>0.58905009233610339</v>
      </c>
      <c r="O13" s="16">
        <f t="shared" si="8"/>
        <v>0.22740035395506314</v>
      </c>
      <c r="P13" s="17">
        <f t="shared" si="9"/>
        <v>162.87861702127663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1.2119268236380423</v>
      </c>
      <c r="F14" s="16">
        <f t="shared" si="2"/>
        <v>0.52710072329947655</v>
      </c>
      <c r="G14" s="17">
        <f t="shared" si="3"/>
        <v>176.96855056179771</v>
      </c>
      <c r="H14" s="11">
        <f>H27*$B$34/$B$33</f>
        <v>1.3344025854108954</v>
      </c>
      <c r="I14" s="16">
        <f t="shared" si="4"/>
        <v>0.59571375807940885</v>
      </c>
      <c r="J14" s="17">
        <f t="shared" si="5"/>
        <v>180.64474999999999</v>
      </c>
      <c r="K14" s="11">
        <f>K27*$B$34/$B$33</f>
        <v>1.0672887811634348</v>
      </c>
      <c r="L14" s="16">
        <f t="shared" si="6"/>
        <v>0.38246268082486912</v>
      </c>
      <c r="M14" s="17">
        <f t="shared" si="7"/>
        <v>155.84814606741574</v>
      </c>
      <c r="N14" s="11">
        <f>N27*$B$34/$B$33</f>
        <v>0.58205147737765461</v>
      </c>
      <c r="O14" s="16">
        <f t="shared" si="8"/>
        <v>0.22040173899661436</v>
      </c>
      <c r="P14" s="17">
        <f t="shared" si="9"/>
        <v>160.94342553191493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1.1411676669744537</v>
      </c>
      <c r="F15" s="28">
        <f t="shared" si="2"/>
        <v>0.45634156663588799</v>
      </c>
      <c r="G15" s="29">
        <f t="shared" si="3"/>
        <v>166.63612359550561</v>
      </c>
      <c r="H15" s="27">
        <f>H28*$B$35/10/$B$33</f>
        <v>1.2076931363496459</v>
      </c>
      <c r="I15" s="28">
        <f t="shared" si="4"/>
        <v>0.46900430901815937</v>
      </c>
      <c r="J15" s="29">
        <f t="shared" si="5"/>
        <v>163.49145833333333</v>
      </c>
      <c r="K15" s="27">
        <f>K28*$B$35/10/$B$33</f>
        <v>1.1104636041859033</v>
      </c>
      <c r="L15" s="28">
        <f t="shared" si="6"/>
        <v>0.42563750384733756</v>
      </c>
      <c r="M15" s="29">
        <f t="shared" si="7"/>
        <v>162.15264044943817</v>
      </c>
      <c r="N15" s="27">
        <f>N28*$B$35/10/$B$33</f>
        <v>0.50149969221298851</v>
      </c>
      <c r="O15" s="28">
        <f t="shared" si="8"/>
        <v>0.13984995383194826</v>
      </c>
      <c r="P15" s="29">
        <f t="shared" si="9"/>
        <v>138.67000000000002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8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87" t="s">
        <v>64</v>
      </c>
      <c r="X19" s="18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47.54</v>
      </c>
      <c r="F21" s="49" t="s">
        <v>26</v>
      </c>
      <c r="G21" s="50" t="s">
        <v>26</v>
      </c>
      <c r="H21" s="48">
        <v>52.49</v>
      </c>
      <c r="I21" s="49" t="s">
        <v>26</v>
      </c>
      <c r="J21" s="50" t="s">
        <v>26</v>
      </c>
      <c r="K21" s="48">
        <v>47.32</v>
      </c>
      <c r="L21" s="49" t="s">
        <v>26</v>
      </c>
      <c r="M21" s="50" t="s">
        <v>26</v>
      </c>
      <c r="N21" s="48">
        <v>24.82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46.26</v>
      </c>
      <c r="L22" s="49" t="s">
        <v>26</v>
      </c>
      <c r="M22" s="50" t="s">
        <v>26</v>
      </c>
      <c r="N22" s="48">
        <v>24.75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42.81</v>
      </c>
      <c r="C24" s="49" t="s">
        <v>26</v>
      </c>
      <c r="D24" s="50" t="s">
        <v>26</v>
      </c>
      <c r="E24" s="48">
        <v>45.84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48.01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1.1140000000000001</v>
      </c>
      <c r="F26" s="49" t="s">
        <v>26</v>
      </c>
      <c r="G26" s="50" t="s">
        <v>26</v>
      </c>
      <c r="H26" s="54">
        <v>1.179</v>
      </c>
      <c r="I26" s="49" t="s">
        <v>26</v>
      </c>
      <c r="J26" s="50" t="s">
        <v>26</v>
      </c>
      <c r="K26" s="54">
        <v>0.99399999999999999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0.91500000000000004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4.46</v>
      </c>
      <c r="F28" s="58" t="s">
        <v>26</v>
      </c>
      <c r="G28" s="59" t="s">
        <v>26</v>
      </c>
      <c r="H28" s="94">
        <v>4.72</v>
      </c>
      <c r="I28" s="58" t="s">
        <v>26</v>
      </c>
      <c r="J28" s="59" t="s">
        <v>26</v>
      </c>
      <c r="K28" s="94">
        <v>4.34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8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9.1931999999999992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2.5992000000000002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3.0318000000000001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6.6505000000000001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3.3813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44109</v>
      </c>
      <c r="E2" s="360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0.64244741873804967</v>
      </c>
      <c r="C6" s="12" t="s">
        <v>26</v>
      </c>
      <c r="D6" s="13" t="s">
        <v>26</v>
      </c>
      <c r="E6" s="11">
        <f>E20/$B$33</f>
        <v>0.68068833652007643</v>
      </c>
      <c r="F6" s="12" t="s">
        <v>26</v>
      </c>
      <c r="G6" s="13" t="s">
        <v>26</v>
      </c>
      <c r="H6" s="11">
        <f>H20/$B$33</f>
        <v>0.73422562141491388</v>
      </c>
      <c r="I6" s="12" t="s">
        <v>26</v>
      </c>
      <c r="J6" s="13" t="s">
        <v>26</v>
      </c>
      <c r="K6" s="11">
        <f>K20/$B$33</f>
        <v>0.68068833652007643</v>
      </c>
      <c r="L6" s="12" t="s">
        <v>26</v>
      </c>
      <c r="M6" s="13" t="s">
        <v>26</v>
      </c>
      <c r="N6" s="11">
        <f>N20/$B$33</f>
        <v>0.3594646271510516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0.54947151051625231</v>
      </c>
      <c r="C7" s="16">
        <f t="shared" ref="C7:C12" si="0">B7-B$6</f>
        <v>-9.2975908221797354E-2</v>
      </c>
      <c r="D7" s="17">
        <f t="shared" ref="D7:D12" si="1">B7/B$6*100</f>
        <v>85.52785714285713</v>
      </c>
      <c r="E7" s="11">
        <f>E21*$B$36/100/$B$33</f>
        <v>0.60720305927342244</v>
      </c>
      <c r="F7" s="16">
        <f t="shared" ref="F7:F15" si="2">E7-E$6</f>
        <v>-7.3485277246653991E-2</v>
      </c>
      <c r="G7" s="17">
        <f t="shared" ref="G7:G15" si="3">E7/E$6*100</f>
        <v>89.204269662921334</v>
      </c>
      <c r="H7" s="11">
        <f>H21*$B$36/100/$B$33</f>
        <v>0.67668527724665384</v>
      </c>
      <c r="I7" s="16">
        <f t="shared" ref="I7:I15" si="4">H7-H$6</f>
        <v>-5.7540344168260038E-2</v>
      </c>
      <c r="J7" s="17">
        <f t="shared" ref="J7:J15" si="5">H7/H$6*100</f>
        <v>92.163125000000008</v>
      </c>
      <c r="K7" s="11">
        <f>K21*$B$36/100/$B$33</f>
        <v>0.60503173996175896</v>
      </c>
      <c r="L7" s="16">
        <f t="shared" ref="L7:L15" si="6">K7-K$6</f>
        <v>-7.5656596558317468E-2</v>
      </c>
      <c r="M7" s="17">
        <f t="shared" ref="M7:M15" si="7">K7/K$6*100</f>
        <v>88.885280898876402</v>
      </c>
      <c r="N7" s="11">
        <f>N21*$B$36/100/$B$33</f>
        <v>0.31637399617590817</v>
      </c>
      <c r="O7" s="16">
        <f t="shared" ref="O7:O15" si="8">N7-N$6</f>
        <v>-4.3090630975143429E-2</v>
      </c>
      <c r="P7" s="17">
        <f t="shared" ref="P7:P15" si="9">N7/N$6*100</f>
        <v>88.012553191489346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0.55368642447418726</v>
      </c>
      <c r="C8" s="16">
        <f t="shared" si="0"/>
        <v>-8.8760994263862414E-2</v>
      </c>
      <c r="D8" s="17">
        <f t="shared" si="1"/>
        <v>86.183928571428552</v>
      </c>
      <c r="E8" s="11">
        <f>E22*$B$36/100/$B$33</f>
        <v>0.59826233269598472</v>
      </c>
      <c r="F8" s="16">
        <f t="shared" si="2"/>
        <v>-8.2426003824091709E-2</v>
      </c>
      <c r="G8" s="17">
        <f t="shared" si="3"/>
        <v>87.89078651685395</v>
      </c>
      <c r="H8" s="11">
        <f>H22*$B$36/100/$B$33</f>
        <v>0.66225239005736125</v>
      </c>
      <c r="I8" s="16">
        <f t="shared" si="4"/>
        <v>-7.1973231357552625E-2</v>
      </c>
      <c r="J8" s="17">
        <f t="shared" si="5"/>
        <v>90.197395833333331</v>
      </c>
      <c r="K8" s="11">
        <f>K22*$B$36/100/$B$33</f>
        <v>0.59225927342256213</v>
      </c>
      <c r="L8" s="16">
        <f t="shared" si="6"/>
        <v>-8.8429063097514304E-2</v>
      </c>
      <c r="M8" s="17">
        <f t="shared" si="7"/>
        <v>87.008876404494387</v>
      </c>
      <c r="N8" s="11">
        <f>N22*$B$36/100/$B$33</f>
        <v>0.31611854684512419</v>
      </c>
      <c r="O8" s="16">
        <f t="shared" si="8"/>
        <v>-4.3346080305927404E-2</v>
      </c>
      <c r="P8" s="17">
        <f t="shared" si="9"/>
        <v>87.941489361702111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0.55751816443594648</v>
      </c>
      <c r="C9" s="16">
        <f t="shared" si="0"/>
        <v>-8.4929254302103185E-2</v>
      </c>
      <c r="D9" s="17">
        <f t="shared" si="1"/>
        <v>86.780357142857156</v>
      </c>
      <c r="E9" s="11">
        <f>E23*$B$36/100/$B$33</f>
        <v>0.59775143403441666</v>
      </c>
      <c r="F9" s="16">
        <f t="shared" si="2"/>
        <v>-8.2936902485659769E-2</v>
      </c>
      <c r="G9" s="17">
        <f t="shared" si="3"/>
        <v>87.815730337078634</v>
      </c>
      <c r="H9" s="11">
        <f>H23*$B$36/100/$B$33</f>
        <v>0.6628910133843211</v>
      </c>
      <c r="I9" s="16">
        <f t="shared" si="4"/>
        <v>-7.1334608030592772E-2</v>
      </c>
      <c r="J9" s="17">
        <f t="shared" si="5"/>
        <v>90.284374999999997</v>
      </c>
      <c r="K9" s="11">
        <f>K23*$B$36/100/$B$33</f>
        <v>0.59264244741873806</v>
      </c>
      <c r="L9" s="16">
        <f t="shared" si="6"/>
        <v>-8.804588910133837E-2</v>
      </c>
      <c r="M9" s="17">
        <f t="shared" si="7"/>
        <v>87.065168539325853</v>
      </c>
      <c r="N9" s="11">
        <f>N23*$B$36/100/$B$33</f>
        <v>0.32186615678776281</v>
      </c>
      <c r="O9" s="16">
        <f t="shared" si="8"/>
        <v>-3.7598470363288783E-2</v>
      </c>
      <c r="P9" s="17">
        <f t="shared" si="9"/>
        <v>89.540425531914877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0.546789292543021</v>
      </c>
      <c r="C10" s="16">
        <f t="shared" si="0"/>
        <v>-9.565812619502867E-2</v>
      </c>
      <c r="D10" s="17">
        <f t="shared" si="1"/>
        <v>85.11035714285714</v>
      </c>
      <c r="E10" s="11">
        <f>E24*$B$36/100/$B$33</f>
        <v>0.58548986615678777</v>
      </c>
      <c r="F10" s="16">
        <f t="shared" si="2"/>
        <v>-9.5198470363288656E-2</v>
      </c>
      <c r="G10" s="17">
        <f t="shared" si="3"/>
        <v>86.014382022471921</v>
      </c>
      <c r="H10" s="11">
        <f>H24*$B$36/100/$B$33</f>
        <v>0.67042676864244732</v>
      </c>
      <c r="I10" s="16">
        <f t="shared" si="4"/>
        <v>-6.3798852772466552E-2</v>
      </c>
      <c r="J10" s="17">
        <f t="shared" si="5"/>
        <v>91.310729166666661</v>
      </c>
      <c r="K10" s="11">
        <f>K24*$B$36/100/$B$33</f>
        <v>0.61333384321223694</v>
      </c>
      <c r="L10" s="16">
        <f t="shared" si="6"/>
        <v>-6.7354493307839491E-2</v>
      </c>
      <c r="M10" s="17">
        <f t="shared" si="7"/>
        <v>90.104943820224705</v>
      </c>
      <c r="N10" s="11">
        <f>N24*$B$36/100/$B$33</f>
        <v>0.28801912045889094</v>
      </c>
      <c r="O10" s="16">
        <f t="shared" si="8"/>
        <v>-7.1445506692160654E-2</v>
      </c>
      <c r="P10" s="17">
        <f t="shared" si="9"/>
        <v>80.124468085106372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0.55186634799235179</v>
      </c>
      <c r="C11" s="96">
        <f t="shared" si="0"/>
        <v>-9.0581070745697878E-2</v>
      </c>
      <c r="D11" s="97">
        <f t="shared" si="1"/>
        <v>85.900624999999991</v>
      </c>
      <c r="E11" s="95">
        <f>AVERAGE(E7:E10)</f>
        <v>0.59717667304015287</v>
      </c>
      <c r="F11" s="96">
        <f t="shared" si="2"/>
        <v>-8.3511663479923559E-2</v>
      </c>
      <c r="G11" s="97">
        <f t="shared" si="3"/>
        <v>87.731292134831449</v>
      </c>
      <c r="H11" s="95">
        <f>AVERAGE(H7:H10)</f>
        <v>0.66806386233269599</v>
      </c>
      <c r="I11" s="96">
        <f t="shared" si="4"/>
        <v>-6.6161759082217886E-2</v>
      </c>
      <c r="J11" s="97">
        <f t="shared" si="5"/>
        <v>90.988906250000014</v>
      </c>
      <c r="K11" s="95">
        <f>AVERAGE(K7:K10)</f>
        <v>0.60081682600382402</v>
      </c>
      <c r="L11" s="96">
        <f t="shared" si="6"/>
        <v>-7.9871510516252409E-2</v>
      </c>
      <c r="M11" s="97">
        <f t="shared" si="7"/>
        <v>88.266067415730333</v>
      </c>
      <c r="N11" s="95">
        <f>AVERAGE(N7:N10)</f>
        <v>0.31059445506692152</v>
      </c>
      <c r="O11" s="96">
        <f t="shared" si="8"/>
        <v>-4.8870172084130081E-2</v>
      </c>
      <c r="P11" s="97">
        <f t="shared" si="9"/>
        <v>86.404734042553173</v>
      </c>
      <c r="Q11" s="18"/>
    </row>
    <row r="12" spans="1:19" s="5" customFormat="1" ht="15.75" x14ac:dyDescent="0.25">
      <c r="A12" s="19" t="s">
        <v>4</v>
      </c>
      <c r="B12" s="11">
        <f>B25*$B$32/100/$B$33</f>
        <v>0.82038269598470359</v>
      </c>
      <c r="C12" s="16">
        <f t="shared" si="0"/>
        <v>0.17793527724665392</v>
      </c>
      <c r="D12" s="17">
        <f t="shared" si="1"/>
        <v>127.69647321428572</v>
      </c>
      <c r="E12" s="11">
        <f>E25*$B$32/100/$B$33</f>
        <v>0.86201932313575513</v>
      </c>
      <c r="F12" s="16">
        <f t="shared" si="2"/>
        <v>0.1813309866156787</v>
      </c>
      <c r="G12" s="17">
        <f t="shared" si="3"/>
        <v>126.63935561797753</v>
      </c>
      <c r="H12" s="11">
        <f>H25*$B$32/100/$B$33</f>
        <v>1.0070418126195027</v>
      </c>
      <c r="I12" s="16">
        <f t="shared" si="4"/>
        <v>0.27281619120458878</v>
      </c>
      <c r="J12" s="17">
        <f t="shared" si="5"/>
        <v>137.15699687499998</v>
      </c>
      <c r="K12" s="11">
        <f>K25*$B$32/100/$B$33</f>
        <v>0.81156137667304007</v>
      </c>
      <c r="L12" s="16">
        <f t="shared" si="6"/>
        <v>0.13087304015296364</v>
      </c>
      <c r="M12" s="17">
        <f t="shared" si="7"/>
        <v>119.22657303370787</v>
      </c>
      <c r="N12" s="11">
        <f>N25*$B$32/100/$B$33</f>
        <v>0.38072814149139572</v>
      </c>
      <c r="O12" s="16">
        <f t="shared" si="8"/>
        <v>2.1263514340344125E-2</v>
      </c>
      <c r="P12" s="17">
        <f t="shared" si="9"/>
        <v>105.91532872340423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1.2952896367112809</v>
      </c>
      <c r="F13" s="16">
        <f t="shared" si="2"/>
        <v>0.61460130019120451</v>
      </c>
      <c r="G13" s="17">
        <f t="shared" si="3"/>
        <v>190.29114606741572</v>
      </c>
      <c r="H13" s="11">
        <f>H26*$B$34/$B$33</f>
        <v>1.3656858126195026</v>
      </c>
      <c r="I13" s="16">
        <f t="shared" si="4"/>
        <v>0.63146019120458874</v>
      </c>
      <c r="J13" s="17">
        <f t="shared" si="5"/>
        <v>186.00356249999999</v>
      </c>
      <c r="K13" s="11">
        <f>K26*$B$34/$B$33</f>
        <v>1.1544972848948374</v>
      </c>
      <c r="L13" s="16">
        <f t="shared" si="6"/>
        <v>0.47380894837476095</v>
      </c>
      <c r="M13" s="17">
        <f t="shared" si="7"/>
        <v>169.60732584269661</v>
      </c>
      <c r="N13" s="11">
        <f>N26*$B$34/$B$33</f>
        <v>0.59250114722753333</v>
      </c>
      <c r="O13" s="16">
        <f t="shared" si="8"/>
        <v>0.23303652007648173</v>
      </c>
      <c r="P13" s="17">
        <f t="shared" si="9"/>
        <v>164.82877659574467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1.2260667304015294</v>
      </c>
      <c r="F14" s="16">
        <f t="shared" si="2"/>
        <v>0.54537839388145293</v>
      </c>
      <c r="G14" s="17">
        <f t="shared" si="3"/>
        <v>180.12160112359547</v>
      </c>
      <c r="H14" s="11">
        <f>H27*$B$34/$B$33</f>
        <v>1.3187550286806884</v>
      </c>
      <c r="I14" s="16">
        <f t="shared" si="4"/>
        <v>0.58452940726577451</v>
      </c>
      <c r="J14" s="17">
        <f t="shared" si="5"/>
        <v>179.61168750000002</v>
      </c>
      <c r="K14" s="11">
        <f>K27*$B$34/$B$33</f>
        <v>1.0618089866156788</v>
      </c>
      <c r="L14" s="16">
        <f t="shared" si="6"/>
        <v>0.38112065009560236</v>
      </c>
      <c r="M14" s="17">
        <f t="shared" si="7"/>
        <v>155.99047752808991</v>
      </c>
      <c r="N14" s="11">
        <f>N27*$B$34/$B$33</f>
        <v>0.58546152963671128</v>
      </c>
      <c r="O14" s="16">
        <f t="shared" si="8"/>
        <v>0.22599690248565968</v>
      </c>
      <c r="P14" s="17">
        <f t="shared" si="9"/>
        <v>162.87041489361704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1.1641538049713192</v>
      </c>
      <c r="F15" s="28">
        <f t="shared" si="2"/>
        <v>0.48346546845124272</v>
      </c>
      <c r="G15" s="29">
        <f t="shared" si="3"/>
        <v>171.02596629213483</v>
      </c>
      <c r="H15" s="27">
        <f>H28*$B$35/10/$B$33</f>
        <v>1.2137478011472276</v>
      </c>
      <c r="I15" s="28">
        <f t="shared" si="4"/>
        <v>0.4795221797323137</v>
      </c>
      <c r="J15" s="29">
        <f t="shared" si="5"/>
        <v>165.30992187500001</v>
      </c>
      <c r="K15" s="27">
        <f>K28*$B$35/10/$B$33</f>
        <v>1.1354414913957935</v>
      </c>
      <c r="L15" s="28">
        <f t="shared" si="6"/>
        <v>0.4547531548757171</v>
      </c>
      <c r="M15" s="29">
        <f t="shared" si="7"/>
        <v>166.80783707865169</v>
      </c>
      <c r="N15" s="27">
        <f>N28*$B$35/10/$B$33</f>
        <v>0.51943185468451236</v>
      </c>
      <c r="O15" s="28">
        <f t="shared" si="8"/>
        <v>0.15996722753346077</v>
      </c>
      <c r="P15" s="29">
        <f t="shared" si="9"/>
        <v>144.50152127659575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9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1" t="s">
        <v>64</v>
      </c>
      <c r="X19" s="19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47.54</v>
      </c>
      <c r="F21" s="49" t="s">
        <v>26</v>
      </c>
      <c r="G21" s="50" t="s">
        <v>26</v>
      </c>
      <c r="H21" s="48">
        <v>52.98</v>
      </c>
      <c r="I21" s="49" t="s">
        <v>26</v>
      </c>
      <c r="J21" s="50" t="s">
        <v>26</v>
      </c>
      <c r="K21" s="48">
        <v>47.37</v>
      </c>
      <c r="L21" s="49" t="s">
        <v>26</v>
      </c>
      <c r="M21" s="50" t="s">
        <v>26</v>
      </c>
      <c r="N21" s="48">
        <v>24.77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43.35</v>
      </c>
      <c r="C22" s="49" t="s">
        <v>26</v>
      </c>
      <c r="D22" s="50" t="s">
        <v>26</v>
      </c>
      <c r="E22" s="48">
        <v>46.84</v>
      </c>
      <c r="F22" s="49" t="s">
        <v>26</v>
      </c>
      <c r="G22" s="50" t="s">
        <v>26</v>
      </c>
      <c r="H22" s="48">
        <v>51.85</v>
      </c>
      <c r="I22" s="49" t="s">
        <v>26</v>
      </c>
      <c r="J22" s="50" t="s">
        <v>26</v>
      </c>
      <c r="K22" s="48">
        <v>46.37</v>
      </c>
      <c r="L22" s="49" t="s">
        <v>26</v>
      </c>
      <c r="M22" s="50" t="s">
        <v>26</v>
      </c>
      <c r="N22" s="48">
        <v>24.75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46.4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42.81</v>
      </c>
      <c r="C24" s="49" t="s">
        <v>26</v>
      </c>
      <c r="D24" s="50" t="s">
        <v>26</v>
      </c>
      <c r="E24" s="48">
        <v>45.84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48.02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1.1040000000000001</v>
      </c>
      <c r="F26" s="49" t="s">
        <v>26</v>
      </c>
      <c r="G26" s="50" t="s">
        <v>26</v>
      </c>
      <c r="H26" s="54">
        <v>1.1639999999999999</v>
      </c>
      <c r="I26" s="49" t="s">
        <v>26</v>
      </c>
      <c r="J26" s="50" t="s">
        <v>26</v>
      </c>
      <c r="K26" s="54">
        <v>0.98399999999999999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1.0449999999999999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0.90500000000000003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4.46</v>
      </c>
      <c r="F28" s="58" t="s">
        <v>26</v>
      </c>
      <c r="G28" s="59" t="s">
        <v>26</v>
      </c>
      <c r="H28" s="94">
        <v>4.6500000000000004</v>
      </c>
      <c r="I28" s="58" t="s">
        <v>26</v>
      </c>
      <c r="J28" s="59" t="s">
        <v>26</v>
      </c>
      <c r="K28" s="94">
        <v>4.3499999999999996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9.2271000000000001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2.6150000000000002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3.0680999999999998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6.8257000000000003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44116</v>
      </c>
      <c r="E2" s="360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0.6516679596586501</v>
      </c>
      <c r="C6" s="12" t="s">
        <v>26</v>
      </c>
      <c r="D6" s="13" t="s">
        <v>26</v>
      </c>
      <c r="E6" s="11">
        <f>E20/$B$33</f>
        <v>0.69045771916214127</v>
      </c>
      <c r="F6" s="12" t="s">
        <v>26</v>
      </c>
      <c r="G6" s="13" t="s">
        <v>26</v>
      </c>
      <c r="H6" s="11">
        <f>H20/$B$33</f>
        <v>0.74476338246702867</v>
      </c>
      <c r="I6" s="12" t="s">
        <v>26</v>
      </c>
      <c r="J6" s="13" t="s">
        <v>26</v>
      </c>
      <c r="K6" s="11">
        <f>K20/$B$33</f>
        <v>0.69045771916214127</v>
      </c>
      <c r="L6" s="12" t="s">
        <v>26</v>
      </c>
      <c r="M6" s="13" t="s">
        <v>26</v>
      </c>
      <c r="N6" s="11">
        <f>N20/$B$33</f>
        <v>0.36462373933281611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0.55896155934833203</v>
      </c>
      <c r="C7" s="16">
        <f t="shared" ref="C7:C12" si="0">B7-B$6</f>
        <v>-9.2706400310318071E-2</v>
      </c>
      <c r="D7" s="17">
        <f t="shared" ref="D7:D12" si="1">B7/B$6*100</f>
        <v>85.773982142857136</v>
      </c>
      <c r="E7" s="11">
        <f>E21*$B$36/100/$B$33</f>
        <v>0.61776545771916225</v>
      </c>
      <c r="F7" s="16">
        <f t="shared" ref="F7:F15" si="2">E7-E$6</f>
        <v>-7.2692261442979023E-2</v>
      </c>
      <c r="G7" s="17">
        <f t="shared" ref="G7:G15" si="3">E7/E$6*100</f>
        <v>89.471873595505627</v>
      </c>
      <c r="H7" s="11">
        <f>H21*$B$36/100/$B$33</f>
        <v>0.67371353762606667</v>
      </c>
      <c r="I7" s="16">
        <f t="shared" ref="I7:I15" si="4">H7-H$6</f>
        <v>-7.1049844840961995E-2</v>
      </c>
      <c r="J7" s="17">
        <f t="shared" ref="J7:J15" si="5">H7/H$6*100</f>
        <v>90.460078124999995</v>
      </c>
      <c r="K7" s="11">
        <f>K21*$B$36/100/$B$33</f>
        <v>0.61439039953452279</v>
      </c>
      <c r="L7" s="16">
        <f t="shared" ref="L7:L15" si="6">K7-K$6</f>
        <v>-7.6067319627618479E-2</v>
      </c>
      <c r="M7" s="17">
        <f t="shared" ref="M7:M15" si="7">K7/K$6*100</f>
        <v>88.983058988764014</v>
      </c>
      <c r="N7" s="11">
        <f>N21*$B$36/100/$B$33</f>
        <v>0.32439501551590377</v>
      </c>
      <c r="O7" s="16">
        <f t="shared" ref="O7:O15" si="8">N7-N$6</f>
        <v>-4.0228723816912337E-2</v>
      </c>
      <c r="P7" s="17">
        <f t="shared" ref="P7:P15" si="9">N7/N$6*100</f>
        <v>88.967058510638296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0.56207699767261443</v>
      </c>
      <c r="C8" s="16">
        <f t="shared" si="0"/>
        <v>-8.9590961986035667E-2</v>
      </c>
      <c r="D8" s="17">
        <f t="shared" si="1"/>
        <v>86.252053571428576</v>
      </c>
      <c r="E8" s="11">
        <f>E22*$B$36/100/$B$33</f>
        <v>0.60634218386345995</v>
      </c>
      <c r="F8" s="16">
        <f t="shared" si="2"/>
        <v>-8.4115535298681321E-2</v>
      </c>
      <c r="G8" s="17">
        <f t="shared" si="3"/>
        <v>87.81742415730335</v>
      </c>
      <c r="H8" s="11">
        <f>H22*$B$36/100/$B$33</f>
        <v>0.6724154383242823</v>
      </c>
      <c r="I8" s="16">
        <f t="shared" si="4"/>
        <v>-7.2347944142746368E-2</v>
      </c>
      <c r="J8" s="17">
        <f t="shared" si="5"/>
        <v>90.285781249999999</v>
      </c>
      <c r="K8" s="11">
        <f>K22*$B$36/100/$B$33</f>
        <v>0.6012795965865011</v>
      </c>
      <c r="L8" s="16">
        <f t="shared" si="6"/>
        <v>-8.9178122575640173E-2</v>
      </c>
      <c r="M8" s="17">
        <f t="shared" si="7"/>
        <v>87.084202247190987</v>
      </c>
      <c r="N8" s="11">
        <f>N22*$B$36/100/$B$33</f>
        <v>0.32192862684251361</v>
      </c>
      <c r="O8" s="16">
        <f t="shared" si="8"/>
        <v>-4.26951124903025E-2</v>
      </c>
      <c r="P8" s="17">
        <f t="shared" si="9"/>
        <v>88.290638297872363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0.56649053529868121</v>
      </c>
      <c r="C9" s="16">
        <f t="shared" si="0"/>
        <v>-8.517742435996889E-2</v>
      </c>
      <c r="D9" s="17">
        <f t="shared" si="1"/>
        <v>86.929321428571441</v>
      </c>
      <c r="E9" s="11">
        <f>E23*$B$36/100/$B$33</f>
        <v>0.60738066330488749</v>
      </c>
      <c r="F9" s="16">
        <f t="shared" si="2"/>
        <v>-8.3077055857253779E-2</v>
      </c>
      <c r="G9" s="17">
        <f t="shared" si="3"/>
        <v>87.96782865168538</v>
      </c>
      <c r="H9" s="11">
        <f>H23*$B$36/100/$B$33</f>
        <v>0.67371353762606667</v>
      </c>
      <c r="I9" s="16">
        <f t="shared" si="4"/>
        <v>-7.1049844840961995E-2</v>
      </c>
      <c r="J9" s="17">
        <f t="shared" si="5"/>
        <v>90.460078124999995</v>
      </c>
      <c r="K9" s="11">
        <f>K23*$B$36/100/$B$33</f>
        <v>0.60244788595810705</v>
      </c>
      <c r="L9" s="16">
        <f t="shared" si="6"/>
        <v>-8.8009833204034216E-2</v>
      </c>
      <c r="M9" s="17">
        <f t="shared" si="7"/>
        <v>87.253407303370778</v>
      </c>
      <c r="N9" s="11">
        <f>N23*$B$36/100/$B$33</f>
        <v>0.34269821567106279</v>
      </c>
      <c r="O9" s="16">
        <f t="shared" si="8"/>
        <v>-2.1925523661753321E-2</v>
      </c>
      <c r="P9" s="17">
        <f t="shared" si="9"/>
        <v>93.986808510638284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0.55662498060512022</v>
      </c>
      <c r="C10" s="16">
        <f t="shared" si="0"/>
        <v>-9.5042979053529875E-2</v>
      </c>
      <c r="D10" s="17">
        <f t="shared" si="1"/>
        <v>85.415428571428578</v>
      </c>
      <c r="E10" s="11">
        <f>E24*$B$36/100/$B$33</f>
        <v>0.595827579519007</v>
      </c>
      <c r="F10" s="16">
        <f t="shared" si="2"/>
        <v>-9.463013964313427E-2</v>
      </c>
      <c r="G10" s="17">
        <f t="shared" si="3"/>
        <v>86.294578651685384</v>
      </c>
      <c r="H10" s="11">
        <f>H24*$B$36/100/$B$33</f>
        <v>0.67890593483320405</v>
      </c>
      <c r="I10" s="16">
        <f t="shared" si="4"/>
        <v>-6.5857447633824617E-2</v>
      </c>
      <c r="J10" s="17">
        <f t="shared" si="5"/>
        <v>91.157265625000008</v>
      </c>
      <c r="K10" s="11">
        <f>K24*$B$36/100/$B$33</f>
        <v>0.62321747478665634</v>
      </c>
      <c r="L10" s="16">
        <f t="shared" si="6"/>
        <v>-6.7240244375484925E-2</v>
      </c>
      <c r="M10" s="17">
        <f t="shared" si="7"/>
        <v>90.26149719101123</v>
      </c>
      <c r="N10" s="11">
        <f>N24*$B$36/100/$B$33</f>
        <v>0.29272139255236618</v>
      </c>
      <c r="O10" s="16">
        <f t="shared" si="8"/>
        <v>-7.1902346780449933E-2</v>
      </c>
      <c r="P10" s="17">
        <f t="shared" si="9"/>
        <v>80.280398936170215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0.561038518231187</v>
      </c>
      <c r="C11" s="96">
        <f t="shared" si="0"/>
        <v>-9.0629441427463098E-2</v>
      </c>
      <c r="D11" s="97">
        <f t="shared" si="1"/>
        <v>86.092696428571429</v>
      </c>
      <c r="E11" s="95">
        <f>AVERAGE(E7:E10)</f>
        <v>0.60682897110162914</v>
      </c>
      <c r="F11" s="96">
        <f t="shared" si="2"/>
        <v>-8.3628748060512126E-2</v>
      </c>
      <c r="G11" s="97">
        <f t="shared" si="3"/>
        <v>87.887926264044935</v>
      </c>
      <c r="H11" s="95">
        <f>AVERAGE(H7:H10)</f>
        <v>0.67468711210240495</v>
      </c>
      <c r="I11" s="96">
        <f t="shared" si="4"/>
        <v>-7.0076270364623716E-2</v>
      </c>
      <c r="J11" s="97">
        <f t="shared" si="5"/>
        <v>90.590800781249996</v>
      </c>
      <c r="K11" s="95">
        <f>AVERAGE(K7:K10)</f>
        <v>0.61033383921644679</v>
      </c>
      <c r="L11" s="96">
        <f t="shared" si="6"/>
        <v>-8.0123879945694476E-2</v>
      </c>
      <c r="M11" s="97">
        <f t="shared" si="7"/>
        <v>88.395541432584253</v>
      </c>
      <c r="N11" s="95">
        <f>AVERAGE(N7:N10)</f>
        <v>0.32043581264546156</v>
      </c>
      <c r="O11" s="96">
        <f t="shared" si="8"/>
        <v>-4.4187926687354551E-2</v>
      </c>
      <c r="P11" s="97">
        <f t="shared" si="9"/>
        <v>87.881226063829786</v>
      </c>
      <c r="Q11" s="18"/>
    </row>
    <row r="12" spans="1:19" s="5" customFormat="1" ht="15.75" x14ac:dyDescent="0.25">
      <c r="A12" s="19" t="s">
        <v>4</v>
      </c>
      <c r="B12" s="11">
        <f>B25*$B$32/100/$B$33</f>
        <v>0.82386889061287816</v>
      </c>
      <c r="C12" s="16">
        <f t="shared" si="0"/>
        <v>0.17220093095422806</v>
      </c>
      <c r="D12" s="17">
        <f t="shared" si="1"/>
        <v>126.42464285714286</v>
      </c>
      <c r="E12" s="11">
        <f>E25*$B$32/100/$B$33</f>
        <v>0.86568245151280077</v>
      </c>
      <c r="F12" s="16">
        <f t="shared" si="2"/>
        <v>0.1752247323506595</v>
      </c>
      <c r="G12" s="17">
        <f t="shared" si="3"/>
        <v>125.37805393258428</v>
      </c>
      <c r="H12" s="11">
        <f>H25*$B$32/100/$B$33</f>
        <v>1.0113212102404965</v>
      </c>
      <c r="I12" s="16">
        <f t="shared" si="4"/>
        <v>0.26655782777346781</v>
      </c>
      <c r="J12" s="17">
        <f t="shared" si="5"/>
        <v>135.79094166666667</v>
      </c>
      <c r="K12" s="11">
        <f>K25*$B$32/100/$B$33</f>
        <v>0.81501008533747077</v>
      </c>
      <c r="L12" s="16">
        <f t="shared" si="6"/>
        <v>0.1245523661753295</v>
      </c>
      <c r="M12" s="17">
        <f t="shared" si="7"/>
        <v>118.03910112359549</v>
      </c>
      <c r="N12" s="11">
        <f>N25*$B$32/100/$B$33</f>
        <v>0.39120484096198604</v>
      </c>
      <c r="O12" s="16">
        <f t="shared" si="8"/>
        <v>2.6581101629169934E-2</v>
      </c>
      <c r="P12" s="17">
        <f t="shared" si="9"/>
        <v>107.2900085106383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1.2902240496508923</v>
      </c>
      <c r="F13" s="16">
        <f t="shared" si="2"/>
        <v>0.59976633048875105</v>
      </c>
      <c r="G13" s="17">
        <f t="shared" si="3"/>
        <v>186.86503370786517</v>
      </c>
      <c r="H13" s="11">
        <f>H26*$B$34/$B$33</f>
        <v>1.3609858805275408</v>
      </c>
      <c r="I13" s="16">
        <f t="shared" si="4"/>
        <v>0.6162224980605121</v>
      </c>
      <c r="J13" s="17">
        <f t="shared" si="5"/>
        <v>182.74070833333334</v>
      </c>
      <c r="K13" s="11">
        <f>K26*$B$34/$B$33</f>
        <v>1.1404448409619861</v>
      </c>
      <c r="L13" s="16">
        <f t="shared" si="6"/>
        <v>0.44998712179984479</v>
      </c>
      <c r="M13" s="17">
        <f t="shared" si="7"/>
        <v>165.17229213483145</v>
      </c>
      <c r="N13" s="11">
        <f>N26*$B$34/$B$33</f>
        <v>0.59557874321179205</v>
      </c>
      <c r="O13" s="16">
        <f t="shared" si="8"/>
        <v>0.23095500387897594</v>
      </c>
      <c r="P13" s="17">
        <f t="shared" si="9"/>
        <v>163.34063829787232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1.2418701318851824</v>
      </c>
      <c r="F14" s="16">
        <f t="shared" si="2"/>
        <v>0.55141241272304109</v>
      </c>
      <c r="G14" s="17">
        <f t="shared" si="3"/>
        <v>179.86186516853931</v>
      </c>
      <c r="H14" s="11">
        <f>H27*$B$34/$B$33</f>
        <v>1.3350398758727695</v>
      </c>
      <c r="I14" s="16">
        <f t="shared" si="4"/>
        <v>0.59027649340574084</v>
      </c>
      <c r="J14" s="17">
        <f t="shared" si="5"/>
        <v>179.25691666666665</v>
      </c>
      <c r="K14" s="11">
        <f>K27*$B$34/$B$33</f>
        <v>1.0720417377812259</v>
      </c>
      <c r="L14" s="16">
        <f t="shared" si="6"/>
        <v>0.38158401861908464</v>
      </c>
      <c r="M14" s="17">
        <f t="shared" si="7"/>
        <v>155.26537078651685</v>
      </c>
      <c r="N14" s="11">
        <f>N27*$B$34/$B$33</f>
        <v>0.58850256012412727</v>
      </c>
      <c r="O14" s="16">
        <f t="shared" si="8"/>
        <v>0.22387882079131116</v>
      </c>
      <c r="P14" s="17">
        <f t="shared" si="9"/>
        <v>161.39995744680851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1.1558573700543058</v>
      </c>
      <c r="F15" s="28">
        <f t="shared" si="2"/>
        <v>0.46539965089216451</v>
      </c>
      <c r="G15" s="29">
        <f t="shared" si="3"/>
        <v>167.40451123595506</v>
      </c>
      <c r="H15" s="27">
        <f>H28*$B$35/10/$B$33</f>
        <v>1.237478277734678</v>
      </c>
      <c r="I15" s="28">
        <f t="shared" si="4"/>
        <v>0.49271489526764933</v>
      </c>
      <c r="J15" s="29">
        <f t="shared" si="5"/>
        <v>166.15723958333334</v>
      </c>
      <c r="K15" s="27">
        <f>K28*$B$35/10/$B$33</f>
        <v>1.1295280449961211</v>
      </c>
      <c r="L15" s="28">
        <f t="shared" si="6"/>
        <v>0.43907032583397987</v>
      </c>
      <c r="M15" s="29">
        <f t="shared" si="7"/>
        <v>163.5911966292135</v>
      </c>
      <c r="N15" s="27">
        <f>N28*$B$35/10/$B$33</f>
        <v>0.51605477114041898</v>
      </c>
      <c r="O15" s="28">
        <f t="shared" si="8"/>
        <v>0.15143103180760287</v>
      </c>
      <c r="P15" s="29">
        <f t="shared" si="9"/>
        <v>141.53076595744682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9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3" t="s">
        <v>64</v>
      </c>
      <c r="X19" s="19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43.06</v>
      </c>
      <c r="C21" s="49" t="s">
        <v>26</v>
      </c>
      <c r="D21" s="50" t="s">
        <v>26</v>
      </c>
      <c r="E21" s="48">
        <v>47.59</v>
      </c>
      <c r="F21" s="49" t="s">
        <v>26</v>
      </c>
      <c r="G21" s="50" t="s">
        <v>26</v>
      </c>
      <c r="H21" s="48">
        <v>51.9</v>
      </c>
      <c r="I21" s="49" t="s">
        <v>26</v>
      </c>
      <c r="J21" s="50" t="s">
        <v>26</v>
      </c>
      <c r="K21" s="48">
        <v>47.33</v>
      </c>
      <c r="L21" s="49" t="s">
        <v>26</v>
      </c>
      <c r="M21" s="50" t="s">
        <v>26</v>
      </c>
      <c r="N21" s="48">
        <v>24.99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46.32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42.88</v>
      </c>
      <c r="C24" s="49" t="s">
        <v>26</v>
      </c>
      <c r="D24" s="50" t="s">
        <v>26</v>
      </c>
      <c r="E24" s="48">
        <v>45.9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48.01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1.0529999999999999</v>
      </c>
      <c r="F27" s="49" t="s">
        <v>26</v>
      </c>
      <c r="G27" s="50" t="s">
        <v>26</v>
      </c>
      <c r="H27" s="54">
        <v>1.1319999999999999</v>
      </c>
      <c r="I27" s="49" t="s">
        <v>26</v>
      </c>
      <c r="J27" s="50" t="s">
        <v>26</v>
      </c>
      <c r="K27" s="54">
        <v>0.90900000000000003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4.3899999999999997</v>
      </c>
      <c r="F28" s="58" t="s">
        <v>26</v>
      </c>
      <c r="G28" s="59" t="s">
        <v>26</v>
      </c>
      <c r="H28" s="94">
        <v>4.7</v>
      </c>
      <c r="I28" s="58" t="s">
        <v>26</v>
      </c>
      <c r="J28" s="59" t="s">
        <v>26</v>
      </c>
      <c r="K28" s="94">
        <v>4.29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9.1351999999999993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2.5779999999999998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3.0404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6.7877000000000001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3.3464999999999998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44123</v>
      </c>
      <c r="E2" s="360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0.65295969528547548</v>
      </c>
      <c r="C6" s="12" t="s">
        <v>26</v>
      </c>
      <c r="D6" s="13" t="s">
        <v>26</v>
      </c>
      <c r="E6" s="11">
        <f>E20/$B$33</f>
        <v>0.6918263438143728</v>
      </c>
      <c r="F6" s="12" t="s">
        <v>26</v>
      </c>
      <c r="G6" s="13" t="s">
        <v>26</v>
      </c>
      <c r="H6" s="11">
        <f>H20/$B$33</f>
        <v>0.74623965175482909</v>
      </c>
      <c r="I6" s="12" t="s">
        <v>26</v>
      </c>
      <c r="J6" s="13" t="s">
        <v>26</v>
      </c>
      <c r="K6" s="11">
        <f>K20/$B$33</f>
        <v>0.6918263438143728</v>
      </c>
      <c r="L6" s="12" t="s">
        <v>26</v>
      </c>
      <c r="M6" s="13" t="s">
        <v>26</v>
      </c>
      <c r="N6" s="11">
        <f>N20/$B$33</f>
        <v>0.36534649617163506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0.55074883983054135</v>
      </c>
      <c r="C7" s="16">
        <f t="shared" ref="C7:C12" si="0">B7-B$6</f>
        <v>-0.10221085545493414</v>
      </c>
      <c r="D7" s="17">
        <f t="shared" ref="D7:D12" si="1">B7/B$6*100</f>
        <v>84.346529166666656</v>
      </c>
      <c r="E7" s="11">
        <f>E21*$B$36/100/$B$33</f>
        <v>0.6084255859147264</v>
      </c>
      <c r="F7" s="16">
        <f t="shared" ref="F7:F15" si="2">E7-E$6</f>
        <v>-8.3400757899646405E-2</v>
      </c>
      <c r="G7" s="17">
        <f t="shared" ref="G7:G15" si="3">E7/E$6*100</f>
        <v>87.944842134831447</v>
      </c>
      <c r="H7" s="11">
        <f>H21*$B$36/100/$B$33</f>
        <v>0.65879661082824825</v>
      </c>
      <c r="I7" s="16">
        <f t="shared" ref="I7:I15" si="4">H7-H$6</f>
        <v>-8.7443040926580839E-2</v>
      </c>
      <c r="J7" s="17">
        <f t="shared" ref="J7:J15" si="5">H7/H$6*100</f>
        <v>88.282177083333337</v>
      </c>
      <c r="K7" s="11">
        <f>K21*$B$36/100/$B$33</f>
        <v>0.60599034552450537</v>
      </c>
      <c r="L7" s="16">
        <f t="shared" ref="L7:L15" si="6">K7-K$6</f>
        <v>-8.5835998289867432E-2</v>
      </c>
      <c r="M7" s="17">
        <f t="shared" ref="M7:M15" si="7">K7/K$6*100</f>
        <v>87.592840449438199</v>
      </c>
      <c r="N7" s="11">
        <f>N21*$B$36/100/$B$33</f>
        <v>0.31722210346301832</v>
      </c>
      <c r="O7" s="16">
        <f t="shared" ref="O7:O15" si="8">N7-N$6</f>
        <v>-4.8124392708616737E-2</v>
      </c>
      <c r="P7" s="17">
        <f t="shared" ref="P7:P15" si="9">N7/N$6*100</f>
        <v>86.827739361702129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0.5549784678767149</v>
      </c>
      <c r="C8" s="16">
        <f t="shared" si="0"/>
        <v>-9.7981227408760585E-2</v>
      </c>
      <c r="D8" s="17">
        <f t="shared" si="1"/>
        <v>84.994291666666655</v>
      </c>
      <c r="E8" s="11">
        <f>E22*$B$36/100/$B$33</f>
        <v>0.59868462435384184</v>
      </c>
      <c r="F8" s="16">
        <f t="shared" si="2"/>
        <v>-9.3141719460530958E-2</v>
      </c>
      <c r="G8" s="17">
        <f t="shared" si="3"/>
        <v>86.536835393258414</v>
      </c>
      <c r="H8" s="11">
        <f>H22*$B$36/100/$B$33</f>
        <v>0.66392343270239795</v>
      </c>
      <c r="I8" s="16">
        <f t="shared" si="4"/>
        <v>-8.2316219052431139E-2</v>
      </c>
      <c r="J8" s="17">
        <f t="shared" si="5"/>
        <v>88.969197916666658</v>
      </c>
      <c r="K8" s="11">
        <f>K22*$B$36/100/$B$33</f>
        <v>0.5936859730265458</v>
      </c>
      <c r="L8" s="16">
        <f t="shared" si="6"/>
        <v>-9.8140370787827003E-2</v>
      </c>
      <c r="M8" s="17">
        <f t="shared" si="7"/>
        <v>85.814305617977524</v>
      </c>
      <c r="N8" s="11">
        <f>N22*$B$36/100/$B$33</f>
        <v>0.31786295619728711</v>
      </c>
      <c r="O8" s="16">
        <f t="shared" si="8"/>
        <v>-4.7483539974347955E-2</v>
      </c>
      <c r="P8" s="17">
        <f t="shared" si="9"/>
        <v>87.00314893617022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0.55933626646974233</v>
      </c>
      <c r="C9" s="16">
        <f t="shared" si="0"/>
        <v>-9.3623428815733156E-2</v>
      </c>
      <c r="D9" s="17">
        <f t="shared" si="1"/>
        <v>85.661683333333343</v>
      </c>
      <c r="E9" s="11">
        <f>E23*$B$36/100/$B$33</f>
        <v>0.59970998872867176</v>
      </c>
      <c r="F9" s="16">
        <f t="shared" si="2"/>
        <v>-9.211635508570104E-2</v>
      </c>
      <c r="G9" s="17">
        <f t="shared" si="3"/>
        <v>86.685046629213474</v>
      </c>
      <c r="H9" s="11">
        <f>H23*$B$36/100/$B$33</f>
        <v>0.66661501418632663</v>
      </c>
      <c r="I9" s="16">
        <f t="shared" si="4"/>
        <v>-7.9624637568502465E-2</v>
      </c>
      <c r="J9" s="17">
        <f t="shared" si="5"/>
        <v>89.329883854166667</v>
      </c>
      <c r="K9" s="11">
        <f>K23*$B$36/100/$B$33</f>
        <v>0.59483950794822948</v>
      </c>
      <c r="L9" s="16">
        <f t="shared" si="6"/>
        <v>-9.6986835866143317E-2</v>
      </c>
      <c r="M9" s="17">
        <f t="shared" si="7"/>
        <v>85.981043258426965</v>
      </c>
      <c r="N9" s="11">
        <f>N23*$B$36/100/$B$33</f>
        <v>0.33837024369388619</v>
      </c>
      <c r="O9" s="16">
        <f t="shared" si="8"/>
        <v>-2.6976252477748874E-2</v>
      </c>
      <c r="P9" s="17">
        <f t="shared" si="9"/>
        <v>92.61625531914892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0.5494671343620039</v>
      </c>
      <c r="C10" s="16">
        <f t="shared" si="0"/>
        <v>-0.10349256092347159</v>
      </c>
      <c r="D10" s="17">
        <f t="shared" si="1"/>
        <v>84.150237499999989</v>
      </c>
      <c r="E10" s="11">
        <f>E24*$B$36/100/$B$33</f>
        <v>0.58843098060554233</v>
      </c>
      <c r="F10" s="16">
        <f t="shared" si="2"/>
        <v>-0.10339536320883047</v>
      </c>
      <c r="G10" s="17">
        <f t="shared" si="3"/>
        <v>85.054723033707873</v>
      </c>
      <c r="H10" s="11">
        <f>H24*$B$36/100/$B$33</f>
        <v>0.67033196004508522</v>
      </c>
      <c r="I10" s="16">
        <f t="shared" si="4"/>
        <v>-7.5907691709743874E-2</v>
      </c>
      <c r="J10" s="17">
        <f t="shared" si="5"/>
        <v>89.827973958333331</v>
      </c>
      <c r="K10" s="11">
        <f>K24*$B$36/100/$B$33</f>
        <v>0.6154749659916825</v>
      </c>
      <c r="L10" s="16">
        <f t="shared" si="6"/>
        <v>-7.6351377822690303E-2</v>
      </c>
      <c r="M10" s="17">
        <f t="shared" si="7"/>
        <v>88.963794382022471</v>
      </c>
      <c r="N10" s="11">
        <f>N24*$B$36/100/$B$33</f>
        <v>0.28902458315519453</v>
      </c>
      <c r="O10" s="16">
        <f t="shared" si="8"/>
        <v>-7.6321913016440535E-2</v>
      </c>
      <c r="P10" s="17">
        <f t="shared" si="9"/>
        <v>79.109718085106394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0.55363267713475062</v>
      </c>
      <c r="C11" s="96">
        <f t="shared" si="0"/>
        <v>-9.9327018150724866E-2</v>
      </c>
      <c r="D11" s="97">
        <f t="shared" si="1"/>
        <v>84.788185416666664</v>
      </c>
      <c r="E11" s="95">
        <f>AVERAGE(E7:E10)</f>
        <v>0.59881279490069561</v>
      </c>
      <c r="F11" s="96">
        <f t="shared" si="2"/>
        <v>-9.3013548913677191E-2</v>
      </c>
      <c r="G11" s="97">
        <f t="shared" si="3"/>
        <v>86.555361797752809</v>
      </c>
      <c r="H11" s="95">
        <f>AVERAGE(H7:H10)</f>
        <v>0.66491675444051446</v>
      </c>
      <c r="I11" s="96">
        <f t="shared" si="4"/>
        <v>-8.1322897314314635E-2</v>
      </c>
      <c r="J11" s="97">
        <f t="shared" si="5"/>
        <v>89.102308203124991</v>
      </c>
      <c r="K11" s="95">
        <f>AVERAGE(K7:K10)</f>
        <v>0.60249769812274079</v>
      </c>
      <c r="L11" s="96">
        <f t="shared" si="6"/>
        <v>-8.9328645691632014E-2</v>
      </c>
      <c r="M11" s="97">
        <f t="shared" si="7"/>
        <v>87.087995926966286</v>
      </c>
      <c r="N11" s="95">
        <f>AVERAGE(N7:N10)</f>
        <v>0.31561997162734656</v>
      </c>
      <c r="O11" s="96">
        <f t="shared" si="8"/>
        <v>-4.9726524544288497E-2</v>
      </c>
      <c r="P11" s="97">
        <f t="shared" si="9"/>
        <v>86.38921542553193</v>
      </c>
      <c r="Q11" s="18"/>
    </row>
    <row r="12" spans="1:19" s="5" customFormat="1" ht="15.75" x14ac:dyDescent="0.25">
      <c r="A12" s="19" t="s">
        <v>4</v>
      </c>
      <c r="B12" s="11">
        <f>B25*$B$32/100/$B$33</f>
        <v>0.81976378794356553</v>
      </c>
      <c r="C12" s="16">
        <f t="shared" si="0"/>
        <v>0.16680409265809004</v>
      </c>
      <c r="D12" s="17">
        <f t="shared" si="1"/>
        <v>125.54584821428571</v>
      </c>
      <c r="E12" s="11">
        <f>E25*$B$32/100/$B$33</f>
        <v>0.86136900384779813</v>
      </c>
      <c r="F12" s="16">
        <f t="shared" si="2"/>
        <v>0.16954266003342533</v>
      </c>
      <c r="G12" s="17">
        <f t="shared" si="3"/>
        <v>124.50653426966292</v>
      </c>
      <c r="H12" s="11">
        <f>H25*$B$32/100/$B$33</f>
        <v>1.006282086361693</v>
      </c>
      <c r="I12" s="16">
        <f t="shared" si="4"/>
        <v>0.26004243460686394</v>
      </c>
      <c r="J12" s="17">
        <f t="shared" si="5"/>
        <v>134.84704062500001</v>
      </c>
      <c r="K12" s="11">
        <f>K25*$B$32/100/$B$33</f>
        <v>0.8109491235570756</v>
      </c>
      <c r="L12" s="16">
        <f t="shared" si="6"/>
        <v>0.1191227797427028</v>
      </c>
      <c r="M12" s="17">
        <f t="shared" si="7"/>
        <v>117.21859550561797</v>
      </c>
      <c r="N12" s="11">
        <f>N25*$B$32/100/$B$33</f>
        <v>0.38925557930739629</v>
      </c>
      <c r="O12" s="16">
        <f t="shared" si="8"/>
        <v>2.3909083135761233E-2</v>
      </c>
      <c r="P12" s="17">
        <f t="shared" si="9"/>
        <v>106.54422127659575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1.2806207781103036</v>
      </c>
      <c r="F13" s="16">
        <f t="shared" si="2"/>
        <v>0.58879443429593081</v>
      </c>
      <c r="G13" s="17">
        <f t="shared" si="3"/>
        <v>185.10725842696633</v>
      </c>
      <c r="H13" s="11">
        <f>H26*$B$34/$B$33</f>
        <v>1.3508559213339033</v>
      </c>
      <c r="I13" s="16">
        <f t="shared" si="4"/>
        <v>0.60461626957907422</v>
      </c>
      <c r="J13" s="17">
        <f t="shared" si="5"/>
        <v>181.02172916666669</v>
      </c>
      <c r="K13" s="11">
        <f>K26*$B$34/$B$33</f>
        <v>1.1319563916203503</v>
      </c>
      <c r="L13" s="16">
        <f t="shared" si="6"/>
        <v>0.44013004780597753</v>
      </c>
      <c r="M13" s="17">
        <f t="shared" si="7"/>
        <v>163.61857303370786</v>
      </c>
      <c r="N13" s="11">
        <f>N26*$B$34/$B$33</f>
        <v>0.60285164600256513</v>
      </c>
      <c r="O13" s="16">
        <f t="shared" si="8"/>
        <v>0.23750514983093007</v>
      </c>
      <c r="P13" s="17">
        <f t="shared" si="9"/>
        <v>165.00819148936174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1.1928268490808036</v>
      </c>
      <c r="F14" s="16">
        <f t="shared" si="2"/>
        <v>0.50100050526643081</v>
      </c>
      <c r="G14" s="17">
        <f t="shared" si="3"/>
        <v>172.41708988764043</v>
      </c>
      <c r="H14" s="11">
        <f>H27*$B$34/$B$33</f>
        <v>1.3157383497221036</v>
      </c>
      <c r="I14" s="16">
        <f t="shared" si="4"/>
        <v>0.56949869796727448</v>
      </c>
      <c r="J14" s="17">
        <f t="shared" si="5"/>
        <v>176.31579166666671</v>
      </c>
      <c r="K14" s="11">
        <f>K27*$B$34/$B$33</f>
        <v>1.0254330910645573</v>
      </c>
      <c r="L14" s="16">
        <f t="shared" si="6"/>
        <v>0.33360674725018447</v>
      </c>
      <c r="M14" s="17">
        <f t="shared" si="7"/>
        <v>148.22116853932584</v>
      </c>
      <c r="N14" s="11">
        <f>N27*$B$34/$B$33</f>
        <v>0.58412227447627196</v>
      </c>
      <c r="O14" s="16">
        <f t="shared" si="8"/>
        <v>0.2187757783046369</v>
      </c>
      <c r="P14" s="17">
        <f t="shared" si="9"/>
        <v>159.88172340425535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1.1283112441214196</v>
      </c>
      <c r="F15" s="28">
        <f t="shared" si="2"/>
        <v>0.43648490030704679</v>
      </c>
      <c r="G15" s="29">
        <f t="shared" si="3"/>
        <v>163.09168539325847</v>
      </c>
      <c r="H15" s="27">
        <f>H28*$B$35/10/$B$33</f>
        <v>1.1949841812740487</v>
      </c>
      <c r="I15" s="28">
        <f t="shared" si="4"/>
        <v>0.44874452951921961</v>
      </c>
      <c r="J15" s="29">
        <f t="shared" si="5"/>
        <v>160.1341041666667</v>
      </c>
      <c r="K15" s="27">
        <f>K28*$B$35/10/$B$33</f>
        <v>1.0898460880718257</v>
      </c>
      <c r="L15" s="28">
        <f t="shared" si="6"/>
        <v>0.3980197442574529</v>
      </c>
      <c r="M15" s="29">
        <f t="shared" si="7"/>
        <v>157.53174157303377</v>
      </c>
      <c r="N15" s="27">
        <f>N28*$B$35/10/$B$33</f>
        <v>0.51543309106455748</v>
      </c>
      <c r="O15" s="28">
        <f t="shared" si="8"/>
        <v>0.15008659489292242</v>
      </c>
      <c r="P15" s="29">
        <f t="shared" si="9"/>
        <v>141.08061702127662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9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7" t="s">
        <v>64</v>
      </c>
      <c r="X19" s="19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42.97</v>
      </c>
      <c r="C21" s="49" t="s">
        <v>26</v>
      </c>
      <c r="D21" s="50" t="s">
        <v>26</v>
      </c>
      <c r="E21" s="48">
        <v>47.47</v>
      </c>
      <c r="F21" s="49" t="s">
        <v>26</v>
      </c>
      <c r="G21" s="50" t="s">
        <v>26</v>
      </c>
      <c r="H21" s="48">
        <v>51.4</v>
      </c>
      <c r="I21" s="49" t="s">
        <v>26</v>
      </c>
      <c r="J21" s="50" t="s">
        <v>26</v>
      </c>
      <c r="K21" s="48">
        <v>47.28</v>
      </c>
      <c r="L21" s="49" t="s">
        <v>26</v>
      </c>
      <c r="M21" s="50" t="s">
        <v>26</v>
      </c>
      <c r="N21" s="48">
        <v>24.75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46.32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52.01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42.87</v>
      </c>
      <c r="C24" s="49" t="s">
        <v>26</v>
      </c>
      <c r="D24" s="50" t="s">
        <v>26</v>
      </c>
      <c r="E24" s="48">
        <v>45.91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48.02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0.51500000000000001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1.0189999999999999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0.876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4.4000000000000004</v>
      </c>
      <c r="F28" s="58" t="s">
        <v>26</v>
      </c>
      <c r="G28" s="59" t="s">
        <v>26</v>
      </c>
      <c r="H28" s="94">
        <v>4.66</v>
      </c>
      <c r="I28" s="58" t="s">
        <v>26</v>
      </c>
      <c r="J28" s="59" t="s">
        <v>26</v>
      </c>
      <c r="K28" s="94">
        <v>4.25</v>
      </c>
      <c r="L28" s="58" t="s">
        <v>26</v>
      </c>
      <c r="M28" s="59" t="s">
        <v>26</v>
      </c>
      <c r="N28" s="94">
        <v>2.0099999999999998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9.0716999999999999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2.5729000000000002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3.0118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6.5978000000000003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3.2976999999999999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44130</v>
      </c>
      <c r="E2" s="36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0.66538052679239346</v>
      </c>
      <c r="C6" s="12" t="s">
        <v>26</v>
      </c>
      <c r="D6" s="13" t="s">
        <v>26</v>
      </c>
      <c r="E6" s="11">
        <f>E20/$B$33</f>
        <v>0.70475215559667714</v>
      </c>
      <c r="F6" s="12" t="s">
        <v>26</v>
      </c>
      <c r="G6" s="13" t="s">
        <v>26</v>
      </c>
      <c r="H6" s="11">
        <f>H20/$B$33</f>
        <v>0.75987243592267417</v>
      </c>
      <c r="I6" s="12" t="s">
        <v>26</v>
      </c>
      <c r="J6" s="13" t="s">
        <v>26</v>
      </c>
      <c r="K6" s="11">
        <f>K20/$B$33</f>
        <v>0.70475215559667714</v>
      </c>
      <c r="L6" s="12" t="s">
        <v>26</v>
      </c>
      <c r="M6" s="13" t="s">
        <v>26</v>
      </c>
      <c r="N6" s="11">
        <f>N20/$B$33</f>
        <v>0.37009331076026614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0.56279557462892238</v>
      </c>
      <c r="C7" s="16">
        <f t="shared" ref="C7:C12" si="0">B7-B$6</f>
        <v>-0.10258495216347108</v>
      </c>
      <c r="D7" s="17">
        <f t="shared" ref="D7:D12" si="1">B7/B$6*100</f>
        <v>84.582513609467441</v>
      </c>
      <c r="E7" s="11">
        <f>E21*$B$36/100/$B$33</f>
        <v>0.62176880979566118</v>
      </c>
      <c r="F7" s="16">
        <f t="shared" ref="F7:F15" si="2">E7-E$6</f>
        <v>-8.2983345801015962E-2</v>
      </c>
      <c r="G7" s="17">
        <f t="shared" ref="G7:G15" si="3">E7/E$6*100</f>
        <v>88.225173184357516</v>
      </c>
      <c r="H7" s="11">
        <f>H21*$B$36/100/$B$33</f>
        <v>0.69290282294578542</v>
      </c>
      <c r="I7" s="16">
        <f t="shared" ref="I7:I15" si="4">H7-H$6</f>
        <v>-6.6969612976888748E-2</v>
      </c>
      <c r="J7" s="17">
        <f t="shared" ref="J7:J15" si="5">H7/H$6*100</f>
        <v>91.186729533678772</v>
      </c>
      <c r="K7" s="11">
        <f>K21*$B$36/100/$B$33</f>
        <v>0.61941511083113521</v>
      </c>
      <c r="L7" s="16">
        <f t="shared" ref="L7:L15" si="6">K7-K$6</f>
        <v>-8.5337044765541936E-2</v>
      </c>
      <c r="M7" s="17">
        <f t="shared" ref="M7:M15" si="7">K7/K$6*100</f>
        <v>87.891197765363131</v>
      </c>
      <c r="N7" s="11">
        <f>N21*$B$36/100/$B$33</f>
        <v>0.33409449190913032</v>
      </c>
      <c r="O7" s="16">
        <f t="shared" ref="O7:O15" si="8">N7-N$6</f>
        <v>-3.5998818851135816E-2</v>
      </c>
      <c r="P7" s="17">
        <f t="shared" ref="P7:P15" si="9">N7/N$6*100</f>
        <v>90.273042553191502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0.56632612307571162</v>
      </c>
      <c r="C8" s="16">
        <f t="shared" si="0"/>
        <v>-9.9054403716681838E-2</v>
      </c>
      <c r="D8" s="17">
        <f t="shared" si="1"/>
        <v>85.113119526627216</v>
      </c>
      <c r="E8" s="11">
        <f>E22*$B$36/100/$B$33</f>
        <v>0.61078488129453912</v>
      </c>
      <c r="F8" s="16">
        <f t="shared" si="2"/>
        <v>-9.3967274302138026E-2</v>
      </c>
      <c r="G8" s="17">
        <f t="shared" si="3"/>
        <v>86.66662122905025</v>
      </c>
      <c r="H8" s="11">
        <f>H22*$B$36/100/$B$33</f>
        <v>0.67734225756919575</v>
      </c>
      <c r="I8" s="16">
        <f t="shared" si="4"/>
        <v>-8.2530178353478423E-2</v>
      </c>
      <c r="J8" s="17">
        <f t="shared" si="5"/>
        <v>89.13894300518136</v>
      </c>
      <c r="K8" s="11">
        <f>K22*$B$36/100/$B$33</f>
        <v>0.60581596125831727</v>
      </c>
      <c r="L8" s="16">
        <f t="shared" si="6"/>
        <v>-9.8936194338359873E-2</v>
      </c>
      <c r="M8" s="17">
        <f t="shared" si="7"/>
        <v>85.961562011173172</v>
      </c>
      <c r="N8" s="11">
        <f>N22*$B$36/100/$B$33</f>
        <v>0.32428741289027135</v>
      </c>
      <c r="O8" s="16">
        <f t="shared" si="8"/>
        <v>-4.5805897869994783E-2</v>
      </c>
      <c r="P8" s="17">
        <f t="shared" si="9"/>
        <v>87.623148936170239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0.57064123784400966</v>
      </c>
      <c r="C9" s="16">
        <f t="shared" si="0"/>
        <v>-9.4739288948383793E-2</v>
      </c>
      <c r="D9" s="17">
        <f t="shared" si="1"/>
        <v>85.761637869822479</v>
      </c>
      <c r="E9" s="11">
        <f>E23*$B$36/100/$B$33</f>
        <v>0.61183096972321738</v>
      </c>
      <c r="F9" s="16">
        <f t="shared" si="2"/>
        <v>-9.2921185873459766E-2</v>
      </c>
      <c r="G9" s="17">
        <f t="shared" si="3"/>
        <v>86.81505474860333</v>
      </c>
      <c r="H9" s="11">
        <f>H23*$B$36/100/$B$33</f>
        <v>0.68008823969447618</v>
      </c>
      <c r="I9" s="16">
        <f t="shared" si="4"/>
        <v>-7.978419622819799E-2</v>
      </c>
      <c r="J9" s="17">
        <f t="shared" si="5"/>
        <v>89.500317098445592</v>
      </c>
      <c r="K9" s="11">
        <f>K23*$B$36/100/$B$33</f>
        <v>0.60686204968699553</v>
      </c>
      <c r="L9" s="16">
        <f t="shared" si="6"/>
        <v>-9.7890105909681613E-2</v>
      </c>
      <c r="M9" s="17">
        <f t="shared" si="7"/>
        <v>86.109995530726238</v>
      </c>
      <c r="N9" s="11">
        <f>N23*$B$36/100/$B$33</f>
        <v>0.34520918146383722</v>
      </c>
      <c r="O9" s="16">
        <f t="shared" si="8"/>
        <v>-2.4884129296428914E-2</v>
      </c>
      <c r="P9" s="17">
        <f t="shared" si="9"/>
        <v>93.276255319148959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0.56044187566439629</v>
      </c>
      <c r="C10" s="16">
        <f t="shared" si="0"/>
        <v>-0.10493865112799716</v>
      </c>
      <c r="D10" s="17">
        <f t="shared" si="1"/>
        <v>84.228776331360947</v>
      </c>
      <c r="E10" s="11">
        <f>E24*$B$36/100/$B$33</f>
        <v>0.60032399700775618</v>
      </c>
      <c r="F10" s="16">
        <f t="shared" si="2"/>
        <v>-0.10442815858892096</v>
      </c>
      <c r="G10" s="17">
        <f t="shared" si="3"/>
        <v>85.182286033519546</v>
      </c>
      <c r="H10" s="11">
        <f>H24*$B$36/100/$B$33</f>
        <v>0.68388031024843499</v>
      </c>
      <c r="I10" s="16">
        <f t="shared" si="4"/>
        <v>-7.5992125674239186E-2</v>
      </c>
      <c r="J10" s="17">
        <f t="shared" si="5"/>
        <v>89.999357512953367</v>
      </c>
      <c r="K10" s="11">
        <f>K24*$B$36/100/$B$33</f>
        <v>0.62778381826056151</v>
      </c>
      <c r="L10" s="16">
        <f t="shared" si="6"/>
        <v>-7.6968337336115633E-2</v>
      </c>
      <c r="M10" s="17">
        <f t="shared" si="7"/>
        <v>89.078665921787703</v>
      </c>
      <c r="N10" s="11">
        <f>N24*$B$36/100/$B$33</f>
        <v>0.29486617583369429</v>
      </c>
      <c r="O10" s="16">
        <f t="shared" si="8"/>
        <v>-7.5227134926571848E-2</v>
      </c>
      <c r="P10" s="17">
        <f t="shared" si="9"/>
        <v>79.673468085106407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0.56505120280325993</v>
      </c>
      <c r="C11" s="96">
        <f t="shared" si="0"/>
        <v>-0.10032932398913352</v>
      </c>
      <c r="D11" s="97">
        <f t="shared" si="1"/>
        <v>84.921511834319517</v>
      </c>
      <c r="E11" s="95">
        <f>AVERAGE(E7:E10)</f>
        <v>0.61117716445529346</v>
      </c>
      <c r="F11" s="96">
        <f t="shared" si="2"/>
        <v>-9.3574991141383679E-2</v>
      </c>
      <c r="G11" s="97">
        <f t="shared" si="3"/>
        <v>86.722283798882657</v>
      </c>
      <c r="H11" s="95">
        <f>AVERAGE(H7:H10)</f>
        <v>0.68355340761447314</v>
      </c>
      <c r="I11" s="96">
        <f t="shared" si="4"/>
        <v>-7.6319028308201031E-2</v>
      </c>
      <c r="J11" s="97">
        <f t="shared" si="5"/>
        <v>89.95633678756478</v>
      </c>
      <c r="K11" s="95">
        <f>AVERAGE(K7:K10)</f>
        <v>0.61496923500925238</v>
      </c>
      <c r="L11" s="96">
        <f t="shared" si="6"/>
        <v>-8.9782920587424764E-2</v>
      </c>
      <c r="M11" s="97">
        <f t="shared" si="7"/>
        <v>87.260355307262557</v>
      </c>
      <c r="N11" s="95">
        <f>AVERAGE(N7:N10)</f>
        <v>0.32461431552423331</v>
      </c>
      <c r="O11" s="96">
        <f t="shared" si="8"/>
        <v>-4.5478995236032826E-2</v>
      </c>
      <c r="P11" s="97">
        <f t="shared" si="9"/>
        <v>87.711478723404284</v>
      </c>
      <c r="Q11" s="18"/>
    </row>
    <row r="12" spans="1:19" s="5" customFormat="1" ht="15.75" x14ac:dyDescent="0.25">
      <c r="A12" s="19" t="s">
        <v>4</v>
      </c>
      <c r="B12" s="11">
        <f>B25*$B$32/100/$B$33</f>
        <v>0.82157201070908303</v>
      </c>
      <c r="C12" s="16">
        <f t="shared" si="0"/>
        <v>0.15619148391668958</v>
      </c>
      <c r="D12" s="17">
        <f t="shared" si="1"/>
        <v>123.47400887573963</v>
      </c>
      <c r="E12" s="11">
        <f>E25*$B$32/100/$B$33</f>
        <v>0.86326899877947949</v>
      </c>
      <c r="F12" s="16">
        <f t="shared" si="2"/>
        <v>0.15851684318280235</v>
      </c>
      <c r="G12" s="17">
        <f t="shared" si="3"/>
        <v>122.49256592178767</v>
      </c>
      <c r="H12" s="11">
        <f>H25*$B$32/100/$B$33</f>
        <v>1.0085017284145044</v>
      </c>
      <c r="I12" s="16">
        <f t="shared" si="4"/>
        <v>0.24862929249183019</v>
      </c>
      <c r="J12" s="17">
        <f t="shared" si="5"/>
        <v>132.71987253886007</v>
      </c>
      <c r="K12" s="11">
        <f>K25*$B$32/100/$B$33</f>
        <v>0.81273790306704974</v>
      </c>
      <c r="L12" s="16">
        <f t="shared" si="6"/>
        <v>0.1079857474703726</v>
      </c>
      <c r="M12" s="17">
        <f t="shared" si="7"/>
        <v>115.32251396648041</v>
      </c>
      <c r="N12" s="11">
        <f>N25*$B$32/100/$B$33</f>
        <v>0.39541465805740378</v>
      </c>
      <c r="O12" s="16">
        <f t="shared" si="8"/>
        <v>2.5321347297137642E-2</v>
      </c>
      <c r="P12" s="17">
        <f t="shared" si="9"/>
        <v>106.84188191489361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1.2934259616520336</v>
      </c>
      <c r="F13" s="16">
        <f t="shared" si="2"/>
        <v>0.58867380605535646</v>
      </c>
      <c r="G13" s="17">
        <f t="shared" si="3"/>
        <v>183.52919553072624</v>
      </c>
      <c r="H13" s="11">
        <f>H26*$B$34/$B$33</f>
        <v>1.3643634001338636</v>
      </c>
      <c r="I13" s="16">
        <f t="shared" si="4"/>
        <v>0.60449096421118942</v>
      </c>
      <c r="J13" s="17">
        <f t="shared" si="5"/>
        <v>179.55163730569947</v>
      </c>
      <c r="K13" s="11">
        <f>K26*$B$34/$B$33</f>
        <v>1.1432750501988269</v>
      </c>
      <c r="L13" s="16">
        <f t="shared" si="6"/>
        <v>0.43852289460214977</v>
      </c>
      <c r="M13" s="17">
        <f t="shared" si="7"/>
        <v>162.22370391061455</v>
      </c>
      <c r="N13" s="11">
        <f>N26*$B$34/$B$33</f>
        <v>0.60887968030237416</v>
      </c>
      <c r="O13" s="16">
        <f t="shared" si="8"/>
        <v>0.23878636954210802</v>
      </c>
      <c r="P13" s="17">
        <f t="shared" si="9"/>
        <v>164.52058510638301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1.1917489664947438</v>
      </c>
      <c r="F14" s="16">
        <f t="shared" si="2"/>
        <v>0.48699681089806668</v>
      </c>
      <c r="G14" s="17">
        <f t="shared" si="3"/>
        <v>169.1018547486033</v>
      </c>
      <c r="H14" s="11">
        <f>H27*$B$34/$B$33</f>
        <v>1.3265300996102209</v>
      </c>
      <c r="I14" s="16">
        <f t="shared" si="4"/>
        <v>0.56665766368754678</v>
      </c>
      <c r="J14" s="17">
        <f t="shared" si="5"/>
        <v>174.57273575129534</v>
      </c>
      <c r="K14" s="11">
        <f>K27*$B$34/$B$33</f>
        <v>1.0214991141383518</v>
      </c>
      <c r="L14" s="16">
        <f t="shared" si="6"/>
        <v>0.31674695854167467</v>
      </c>
      <c r="M14" s="17">
        <f t="shared" si="7"/>
        <v>144.94444692737426</v>
      </c>
      <c r="N14" s="11">
        <f>N27*$B$34/$B$33</f>
        <v>0.58996303004055284</v>
      </c>
      <c r="O14" s="16">
        <f t="shared" si="8"/>
        <v>0.2198697192802867</v>
      </c>
      <c r="P14" s="17">
        <f t="shared" si="9"/>
        <v>159.40926595744682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1.1438505452970591</v>
      </c>
      <c r="F15" s="28">
        <f t="shared" si="2"/>
        <v>0.43909838970038195</v>
      </c>
      <c r="G15" s="29">
        <f t="shared" si="3"/>
        <v>162.30536312849162</v>
      </c>
      <c r="H15" s="27">
        <f>H28*$B$35/10/$B$33</f>
        <v>1.1956084885231704</v>
      </c>
      <c r="I15" s="28">
        <f t="shared" si="4"/>
        <v>0.43573605260049619</v>
      </c>
      <c r="J15" s="29">
        <f t="shared" si="5"/>
        <v>157.34331606217617</v>
      </c>
      <c r="K15" s="27">
        <f>K28*$B$35/10/$B$33</f>
        <v>1.0998562935548646</v>
      </c>
      <c r="L15" s="28">
        <f t="shared" si="6"/>
        <v>0.39510413795818744</v>
      </c>
      <c r="M15" s="29">
        <f t="shared" si="7"/>
        <v>156.06284916201119</v>
      </c>
      <c r="N15" s="27">
        <f>N28*$B$35/10/$B$33</f>
        <v>0.53569471239025168</v>
      </c>
      <c r="O15" s="28">
        <f t="shared" si="8"/>
        <v>0.16560140162998555</v>
      </c>
      <c r="P15" s="29">
        <f t="shared" si="9"/>
        <v>144.74585106382983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9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9" t="s">
        <v>64</v>
      </c>
      <c r="X19" s="199" t="s">
        <v>64</v>
      </c>
    </row>
    <row r="20" spans="1:24" s="46" customFormat="1" ht="15.75" x14ac:dyDescent="0.25">
      <c r="A20" s="40" t="s">
        <v>39</v>
      </c>
      <c r="B20" s="41">
        <v>1.69</v>
      </c>
      <c r="C20" s="42" t="s">
        <v>26</v>
      </c>
      <c r="D20" s="43" t="s">
        <v>26</v>
      </c>
      <c r="E20" s="41">
        <v>1.79</v>
      </c>
      <c r="F20" s="42" t="s">
        <v>26</v>
      </c>
      <c r="G20" s="43" t="s">
        <v>26</v>
      </c>
      <c r="H20" s="41">
        <v>1.93</v>
      </c>
      <c r="I20" s="42" t="s">
        <v>26</v>
      </c>
      <c r="J20" s="43" t="s">
        <v>26</v>
      </c>
      <c r="K20" s="41">
        <v>1.79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43.04</v>
      </c>
      <c r="C21" s="49" t="s">
        <v>26</v>
      </c>
      <c r="D21" s="50" t="s">
        <v>26</v>
      </c>
      <c r="E21" s="48">
        <v>47.55</v>
      </c>
      <c r="F21" s="49" t="s">
        <v>26</v>
      </c>
      <c r="G21" s="50" t="s">
        <v>26</v>
      </c>
      <c r="H21" s="48">
        <v>52.99</v>
      </c>
      <c r="I21" s="49" t="s">
        <v>26</v>
      </c>
      <c r="J21" s="50" t="s">
        <v>26</v>
      </c>
      <c r="K21" s="48">
        <v>47.37</v>
      </c>
      <c r="L21" s="49" t="s">
        <v>26</v>
      </c>
      <c r="M21" s="50" t="s">
        <v>26</v>
      </c>
      <c r="N21" s="48">
        <v>25.55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46.33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52.01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42.86</v>
      </c>
      <c r="C24" s="49" t="s">
        <v>26</v>
      </c>
      <c r="D24" s="50" t="s">
        <v>26</v>
      </c>
      <c r="E24" s="48">
        <v>45.91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48.01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11.19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0.51500000000000001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1.008</v>
      </c>
      <c r="F27" s="49" t="s">
        <v>26</v>
      </c>
      <c r="G27" s="50" t="s">
        <v>26</v>
      </c>
      <c r="H27" s="54">
        <v>1.1220000000000001</v>
      </c>
      <c r="I27" s="49" t="s">
        <v>26</v>
      </c>
      <c r="J27" s="50" t="s">
        <v>26</v>
      </c>
      <c r="K27" s="54">
        <v>0.86399999999999999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4.42</v>
      </c>
      <c r="F28" s="58" t="s">
        <v>26</v>
      </c>
      <c r="G28" s="59" t="s">
        <v>26</v>
      </c>
      <c r="H28" s="94">
        <v>4.62</v>
      </c>
      <c r="I28" s="58" t="s">
        <v>26</v>
      </c>
      <c r="J28" s="59" t="s">
        <v>26</v>
      </c>
      <c r="K28" s="94">
        <v>4.25</v>
      </c>
      <c r="L28" s="58" t="s">
        <v>26</v>
      </c>
      <c r="M28" s="59" t="s">
        <v>26</v>
      </c>
      <c r="N28" s="94">
        <v>2.0699999999999998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8.9750999999999994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2.5398999999999998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3.0028999999999999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6.5730000000000004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3.3212000000000002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44137</v>
      </c>
      <c r="E2" s="36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0.64511232544019426</v>
      </c>
      <c r="C6" s="12" t="s">
        <v>26</v>
      </c>
      <c r="D6" s="13" t="s">
        <v>26</v>
      </c>
      <c r="E6" s="11">
        <f>E20/$B$33</f>
        <v>0.68306010928961747</v>
      </c>
      <c r="F6" s="12" t="s">
        <v>26</v>
      </c>
      <c r="G6" s="13" t="s">
        <v>26</v>
      </c>
      <c r="H6" s="11">
        <f>H20/$B$33</f>
        <v>0.73618700667880987</v>
      </c>
      <c r="I6" s="12" t="s">
        <v>26</v>
      </c>
      <c r="J6" s="13" t="s">
        <v>26</v>
      </c>
      <c r="K6" s="11">
        <f>K20/$B$33</f>
        <v>0.68306010928961747</v>
      </c>
      <c r="L6" s="12" t="s">
        <v>26</v>
      </c>
      <c r="M6" s="13" t="s">
        <v>26</v>
      </c>
      <c r="N6" s="11">
        <f>N20/$B$33</f>
        <v>0.35670916818457798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0.54333746964177287</v>
      </c>
      <c r="C7" s="16">
        <f t="shared" ref="C7:C12" si="0">B7-B$6</f>
        <v>-0.10177485579842138</v>
      </c>
      <c r="D7" s="17">
        <f t="shared" ref="D7:D12" si="1">B7/B$6*100</f>
        <v>84.223700000000008</v>
      </c>
      <c r="E7" s="11">
        <f>E21*$B$36/100/$B$33</f>
        <v>0.60056413175470547</v>
      </c>
      <c r="F7" s="16">
        <f t="shared" ref="F7:F15" si="2">E7-E$6</f>
        <v>-8.2495977534912002E-2</v>
      </c>
      <c r="G7" s="17">
        <f t="shared" ref="G7:G15" si="3">E7/E$6*100</f>
        <v>87.922588888888882</v>
      </c>
      <c r="H7" s="11">
        <f>H21*$B$36/100/$B$33</f>
        <v>0.64174711596842737</v>
      </c>
      <c r="I7" s="16">
        <f t="shared" ref="I7:I15" si="4">H7-H$6</f>
        <v>-9.4439890710382501E-2</v>
      </c>
      <c r="J7" s="17">
        <f t="shared" ref="J7:J15" si="5">H7/H$6*100</f>
        <v>87.17175257731958</v>
      </c>
      <c r="K7" s="11">
        <f>K21*$B$36/100/$B$33</f>
        <v>0.59765858378870673</v>
      </c>
      <c r="L7" s="16">
        <f t="shared" ref="L7:L15" si="6">K7-K$6</f>
        <v>-8.5401525500910735E-2</v>
      </c>
      <c r="M7" s="17">
        <f t="shared" ref="M7:M15" si="7">K7/K$6*100</f>
        <v>87.49721666666666</v>
      </c>
      <c r="N7" s="11">
        <f>N21*$B$36/100/$B$33</f>
        <v>0.33893848664238008</v>
      </c>
      <c r="O7" s="16">
        <f t="shared" ref="O7:O15" si="8">N7-N$6</f>
        <v>-1.7770681542197908E-2</v>
      </c>
      <c r="P7" s="17">
        <f t="shared" ref="P7:P15" si="9">N7/N$6*100</f>
        <v>95.0181595744681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0.54712731481481491</v>
      </c>
      <c r="C8" s="16">
        <f t="shared" si="0"/>
        <v>-9.7985010625379343E-2</v>
      </c>
      <c r="D8" s="17">
        <f t="shared" si="1"/>
        <v>84.811170588235314</v>
      </c>
      <c r="E8" s="11">
        <f>E22*$B$36/100/$B$33</f>
        <v>0.59020522161505762</v>
      </c>
      <c r="F8" s="16">
        <f t="shared" si="2"/>
        <v>-9.2854887674559849E-2</v>
      </c>
      <c r="G8" s="17">
        <f t="shared" si="3"/>
        <v>86.406044444444447</v>
      </c>
      <c r="H8" s="11">
        <f>H22*$B$36/100/$B$33</f>
        <v>0.65501157407407407</v>
      </c>
      <c r="I8" s="16">
        <f t="shared" si="4"/>
        <v>-8.1175432604735809E-2</v>
      </c>
      <c r="J8" s="17">
        <f t="shared" si="5"/>
        <v>88.973530927835071</v>
      </c>
      <c r="K8" s="11">
        <f>K22*$B$36/100/$B$33</f>
        <v>0.58527842289010323</v>
      </c>
      <c r="L8" s="16">
        <f t="shared" si="6"/>
        <v>-9.7781686399514234E-2</v>
      </c>
      <c r="M8" s="17">
        <f t="shared" si="7"/>
        <v>85.684761111111115</v>
      </c>
      <c r="N8" s="11">
        <f>N22*$B$36/100/$B$33</f>
        <v>0.31266222677595629</v>
      </c>
      <c r="O8" s="16">
        <f t="shared" si="8"/>
        <v>-4.4046941408621698E-2</v>
      </c>
      <c r="P8" s="17">
        <f t="shared" si="9"/>
        <v>87.651861702127661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0.55142247267759559</v>
      </c>
      <c r="C9" s="16">
        <f t="shared" si="0"/>
        <v>-9.3689852762598669E-2</v>
      </c>
      <c r="D9" s="17">
        <f t="shared" si="1"/>
        <v>85.476970588235289</v>
      </c>
      <c r="E9" s="11">
        <f>E23*$B$36/100/$B$33</f>
        <v>0.59121584699453555</v>
      </c>
      <c r="F9" s="16">
        <f t="shared" si="2"/>
        <v>-9.1844262295081913E-2</v>
      </c>
      <c r="G9" s="17">
        <f t="shared" si="3"/>
        <v>86.554000000000002</v>
      </c>
      <c r="H9" s="11">
        <f>H23*$B$36/100/$B$33</f>
        <v>0.66195962355798421</v>
      </c>
      <c r="I9" s="16">
        <f t="shared" si="4"/>
        <v>-7.4227383120825663E-2</v>
      </c>
      <c r="J9" s="17">
        <f t="shared" si="5"/>
        <v>89.917319587628867</v>
      </c>
      <c r="K9" s="11">
        <f>K23*$B$36/100/$B$33</f>
        <v>0.5857837355798422</v>
      </c>
      <c r="L9" s="16">
        <f t="shared" si="6"/>
        <v>-9.7276373709775266E-2</v>
      </c>
      <c r="M9" s="17">
        <f t="shared" si="7"/>
        <v>85.7587388888889</v>
      </c>
      <c r="N9" s="11">
        <f>N23*$B$36/100/$B$33</f>
        <v>0.33350637522768667</v>
      </c>
      <c r="O9" s="16">
        <f t="shared" si="8"/>
        <v>-2.3202792956891316E-2</v>
      </c>
      <c r="P9" s="17">
        <f t="shared" si="9"/>
        <v>93.495319148936176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0.54194785974499082</v>
      </c>
      <c r="C10" s="16">
        <f t="shared" si="0"/>
        <v>-0.10316446569520343</v>
      </c>
      <c r="D10" s="17">
        <f t="shared" si="1"/>
        <v>84.008294117647054</v>
      </c>
      <c r="E10" s="11">
        <f>E24*$B$36/100/$B$33</f>
        <v>0.580225295992714</v>
      </c>
      <c r="F10" s="16">
        <f t="shared" si="2"/>
        <v>-0.10283481329690347</v>
      </c>
      <c r="G10" s="17">
        <f t="shared" si="3"/>
        <v>84.94498333333334</v>
      </c>
      <c r="H10" s="11">
        <f>H24*$B$36/100/$B$33</f>
        <v>0.66069634183363679</v>
      </c>
      <c r="I10" s="16">
        <f t="shared" si="4"/>
        <v>-7.5490664845173083E-2</v>
      </c>
      <c r="J10" s="17">
        <f t="shared" si="5"/>
        <v>89.745721649484537</v>
      </c>
      <c r="K10" s="11">
        <f>K24*$B$36/100/$B$33</f>
        <v>0.60688054037644201</v>
      </c>
      <c r="L10" s="16">
        <f t="shared" si="6"/>
        <v>-7.6179568913175455E-2</v>
      </c>
      <c r="M10" s="17">
        <f t="shared" si="7"/>
        <v>88.847311111111111</v>
      </c>
      <c r="N10" s="11">
        <f>N24*$B$36/100/$B$33</f>
        <v>0.29346034456587733</v>
      </c>
      <c r="O10" s="16">
        <f t="shared" si="8"/>
        <v>-6.3248823618700656E-2</v>
      </c>
      <c r="P10" s="17">
        <f t="shared" si="9"/>
        <v>82.268797872340429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0.54595877921979352</v>
      </c>
      <c r="C11" s="96">
        <f t="shared" si="0"/>
        <v>-9.9153546220400735E-2</v>
      </c>
      <c r="D11" s="97">
        <f t="shared" si="1"/>
        <v>84.630033823529402</v>
      </c>
      <c r="E11" s="95">
        <f>AVERAGE(E7:E10)</f>
        <v>0.59055262408925313</v>
      </c>
      <c r="F11" s="96">
        <f t="shared" si="2"/>
        <v>-9.2507485200364337E-2</v>
      </c>
      <c r="G11" s="97">
        <f t="shared" si="3"/>
        <v>86.456904166666661</v>
      </c>
      <c r="H11" s="95">
        <f>AVERAGE(H7:H10)</f>
        <v>0.65485366385853061</v>
      </c>
      <c r="I11" s="96">
        <f t="shared" si="4"/>
        <v>-8.1333342820279264E-2</v>
      </c>
      <c r="J11" s="97">
        <f t="shared" si="5"/>
        <v>88.95208118556701</v>
      </c>
      <c r="K11" s="95">
        <f>AVERAGE(K7:K10)</f>
        <v>0.59390032065877352</v>
      </c>
      <c r="L11" s="96">
        <f t="shared" si="6"/>
        <v>-8.915978863084395E-2</v>
      </c>
      <c r="M11" s="97">
        <f t="shared" si="7"/>
        <v>86.947006944444453</v>
      </c>
      <c r="N11" s="95">
        <f>AVERAGE(N7:N10)</f>
        <v>0.31964185830297509</v>
      </c>
      <c r="O11" s="96">
        <f t="shared" si="8"/>
        <v>-3.7067309881602895E-2</v>
      </c>
      <c r="P11" s="97">
        <f t="shared" si="9"/>
        <v>89.608534574468095</v>
      </c>
      <c r="Q11" s="18"/>
    </row>
    <row r="12" spans="1:19" s="5" customFormat="1" ht="15.75" x14ac:dyDescent="0.25">
      <c r="A12" s="19" t="s">
        <v>4</v>
      </c>
      <c r="B12" s="11">
        <f>B25*$B$32/100/$B$33</f>
        <v>0.81744677823315115</v>
      </c>
      <c r="C12" s="16">
        <f t="shared" si="0"/>
        <v>0.17233445279295689</v>
      </c>
      <c r="D12" s="17">
        <f t="shared" si="1"/>
        <v>126.71386764705883</v>
      </c>
      <c r="E12" s="11">
        <f>E25*$B$32/100/$B$33</f>
        <v>0.8592859896782028</v>
      </c>
      <c r="F12" s="16">
        <f t="shared" si="2"/>
        <v>0.17622588038858533</v>
      </c>
      <c r="G12" s="17">
        <f t="shared" si="3"/>
        <v>125.79946888888888</v>
      </c>
      <c r="H12" s="11">
        <f>H25*$B$32/100/$B$33</f>
        <v>1.0034378946569518</v>
      </c>
      <c r="I12" s="16">
        <f t="shared" si="4"/>
        <v>0.26725088797814189</v>
      </c>
      <c r="J12" s="17">
        <f t="shared" si="5"/>
        <v>136.30203814432988</v>
      </c>
      <c r="K12" s="11">
        <f>K25*$B$32/100/$B$33</f>
        <v>0.80865702792956884</v>
      </c>
      <c r="L12" s="16">
        <f t="shared" si="6"/>
        <v>0.12559691863995137</v>
      </c>
      <c r="M12" s="17">
        <f t="shared" si="7"/>
        <v>118.38738888888889</v>
      </c>
      <c r="N12" s="11">
        <f>N25*$B$32/100/$B$33</f>
        <v>0.3969451237097753</v>
      </c>
      <c r="O12" s="16">
        <f t="shared" si="8"/>
        <v>4.023595552519732E-2</v>
      </c>
      <c r="P12" s="17">
        <f t="shared" si="9"/>
        <v>111.27976489361701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1.2777448391013964</v>
      </c>
      <c r="F13" s="16">
        <f t="shared" si="2"/>
        <v>0.59468472981177889</v>
      </c>
      <c r="G13" s="17">
        <f t="shared" si="3"/>
        <v>187.06184444444443</v>
      </c>
      <c r="H13" s="11">
        <f>H26*$B$34/$B$33</f>
        <v>1.3478222525804491</v>
      </c>
      <c r="I13" s="16">
        <f t="shared" si="4"/>
        <v>0.6116352459016392</v>
      </c>
      <c r="J13" s="17">
        <f t="shared" si="5"/>
        <v>183.08150515463916</v>
      </c>
      <c r="K13" s="11">
        <f>K26*$B$34/$B$33</f>
        <v>1.1294143139040678</v>
      </c>
      <c r="L13" s="16">
        <f t="shared" si="6"/>
        <v>0.4463542046144503</v>
      </c>
      <c r="M13" s="17">
        <f t="shared" si="7"/>
        <v>165.34625555555553</v>
      </c>
      <c r="N13" s="11">
        <f>N26*$B$34/$B$33</f>
        <v>0.60149779902853673</v>
      </c>
      <c r="O13" s="16">
        <f t="shared" si="8"/>
        <v>0.24478863084395874</v>
      </c>
      <c r="P13" s="17">
        <f t="shared" si="9"/>
        <v>168.62414893617023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1.1831403309046749</v>
      </c>
      <c r="F14" s="16">
        <f t="shared" si="2"/>
        <v>0.50008022161505739</v>
      </c>
      <c r="G14" s="17">
        <f t="shared" si="3"/>
        <v>173.21174444444441</v>
      </c>
      <c r="H14" s="11">
        <f>H27*$B$34/$B$33</f>
        <v>1.3221272009714629</v>
      </c>
      <c r="I14" s="16">
        <f t="shared" si="4"/>
        <v>0.58594019429265298</v>
      </c>
      <c r="J14" s="17">
        <f t="shared" si="5"/>
        <v>179.59121649484533</v>
      </c>
      <c r="K14" s="11">
        <f>K27*$B$34/$B$33</f>
        <v>1.0149545385549483</v>
      </c>
      <c r="L14" s="16">
        <f t="shared" si="6"/>
        <v>0.33189442926533086</v>
      </c>
      <c r="M14" s="17">
        <f t="shared" si="7"/>
        <v>148.58934444444444</v>
      </c>
      <c r="N14" s="11">
        <f>N27*$B$34/$B$33</f>
        <v>0.58281048876745589</v>
      </c>
      <c r="O14" s="16">
        <f t="shared" si="8"/>
        <v>0.22610132058287791</v>
      </c>
      <c r="P14" s="17">
        <f t="shared" si="9"/>
        <v>163.38534042553189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1.1094945355191255</v>
      </c>
      <c r="F15" s="28">
        <f t="shared" si="2"/>
        <v>0.426434426229508</v>
      </c>
      <c r="G15" s="29">
        <f t="shared" si="3"/>
        <v>162.42999999999995</v>
      </c>
      <c r="H15" s="27">
        <f>H28*$B$35/10/$B$33</f>
        <v>1.1625683060109289</v>
      </c>
      <c r="I15" s="28">
        <f t="shared" si="4"/>
        <v>0.42638129933211899</v>
      </c>
      <c r="J15" s="29">
        <f t="shared" si="5"/>
        <v>157.91752577319588</v>
      </c>
      <c r="K15" s="27">
        <f>K28*$B$35/10/$B$33</f>
        <v>1.0816939890710382</v>
      </c>
      <c r="L15" s="28">
        <f t="shared" si="6"/>
        <v>0.39863387978142073</v>
      </c>
      <c r="M15" s="29">
        <f t="shared" si="7"/>
        <v>158.35999999999999</v>
      </c>
      <c r="N15" s="27">
        <f>N28*$B$35/10/$B$33</f>
        <v>0.53326502732240433</v>
      </c>
      <c r="O15" s="28">
        <f t="shared" si="8"/>
        <v>0.17655585913782634</v>
      </c>
      <c r="P15" s="29">
        <f t="shared" si="9"/>
        <v>149.49574468085106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9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9" t="s">
        <v>64</v>
      </c>
      <c r="X19" s="19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43.01</v>
      </c>
      <c r="C21" s="49" t="s">
        <v>26</v>
      </c>
      <c r="D21" s="50" t="s">
        <v>26</v>
      </c>
      <c r="E21" s="48">
        <v>47.54</v>
      </c>
      <c r="F21" s="49" t="s">
        <v>26</v>
      </c>
      <c r="G21" s="50" t="s">
        <v>26</v>
      </c>
      <c r="H21" s="48">
        <v>50.8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26.83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46.72</v>
      </c>
      <c r="F22" s="49" t="s">
        <v>26</v>
      </c>
      <c r="G22" s="50" t="s">
        <v>26</v>
      </c>
      <c r="H22" s="48">
        <v>51.85</v>
      </c>
      <c r="I22" s="49" t="s">
        <v>26</v>
      </c>
      <c r="J22" s="50" t="s">
        <v>26</v>
      </c>
      <c r="K22" s="48">
        <v>46.33</v>
      </c>
      <c r="L22" s="49" t="s">
        <v>26</v>
      </c>
      <c r="M22" s="50" t="s">
        <v>26</v>
      </c>
      <c r="N22" s="48">
        <v>24.75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52.4</v>
      </c>
      <c r="I23" s="49" t="s">
        <v>26</v>
      </c>
      <c r="J23" s="50" t="s">
        <v>26</v>
      </c>
      <c r="K23" s="48">
        <v>46.37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42.9</v>
      </c>
      <c r="C24" s="49" t="s">
        <v>26</v>
      </c>
      <c r="D24" s="50" t="s">
        <v>26</v>
      </c>
      <c r="E24" s="48">
        <v>45.93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48.04</v>
      </c>
      <c r="L24" s="49" t="s">
        <v>26</v>
      </c>
      <c r="M24" s="50" t="s">
        <v>26</v>
      </c>
      <c r="N24" s="48">
        <v>23.23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0.51500000000000001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1.0129999999999999</v>
      </c>
      <c r="F27" s="49" t="s">
        <v>26</v>
      </c>
      <c r="G27" s="50" t="s">
        <v>26</v>
      </c>
      <c r="H27" s="54">
        <v>1.1319999999999999</v>
      </c>
      <c r="I27" s="49" t="s">
        <v>26</v>
      </c>
      <c r="J27" s="50" t="s">
        <v>26</v>
      </c>
      <c r="K27" s="54">
        <v>0.86899999999999999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4.3899999999999997</v>
      </c>
      <c r="F28" s="58" t="s">
        <v>26</v>
      </c>
      <c r="G28" s="59" t="s">
        <v>26</v>
      </c>
      <c r="H28" s="94">
        <v>4.5999999999999996</v>
      </c>
      <c r="I28" s="58" t="s">
        <v>26</v>
      </c>
      <c r="J28" s="59" t="s">
        <v>26</v>
      </c>
      <c r="K28" s="94">
        <v>4.28</v>
      </c>
      <c r="L28" s="58" t="s">
        <v>26</v>
      </c>
      <c r="M28" s="59" t="s">
        <v>26</v>
      </c>
      <c r="N28" s="94">
        <v>2.11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9.2651000000000003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2.6352000000000002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3.0777999999999999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3.3290000000000002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44144</v>
      </c>
      <c r="E2" s="36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0.65942591155934838</v>
      </c>
      <c r="C6" s="12" t="s">
        <v>26</v>
      </c>
      <c r="D6" s="13" t="s">
        <v>26</v>
      </c>
      <c r="E6" s="11">
        <f>E20/$B$33</f>
        <v>0.69821567106283944</v>
      </c>
      <c r="F6" s="12" t="s">
        <v>26</v>
      </c>
      <c r="G6" s="13" t="s">
        <v>26</v>
      </c>
      <c r="H6" s="11">
        <f>H20/$B$33</f>
        <v>0.75252133436772695</v>
      </c>
      <c r="I6" s="12" t="s">
        <v>26</v>
      </c>
      <c r="J6" s="13" t="s">
        <v>26</v>
      </c>
      <c r="K6" s="11">
        <f>K20/$B$33</f>
        <v>0.69821567106283944</v>
      </c>
      <c r="L6" s="12" t="s">
        <v>26</v>
      </c>
      <c r="M6" s="13" t="s">
        <v>26</v>
      </c>
      <c r="N6" s="11">
        <f>N20/$B$33</f>
        <v>0.36462373933281611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0.55651474010861135</v>
      </c>
      <c r="C7" s="16">
        <f t="shared" ref="C7:C12" si="0">B7-B$6</f>
        <v>-0.10291117145073703</v>
      </c>
      <c r="D7" s="17">
        <f t="shared" ref="D7:D12" si="1">B7/B$6*100</f>
        <v>84.393823529411762</v>
      </c>
      <c r="E7" s="11">
        <f>E21*$B$36/100/$B$33</f>
        <v>0.61514292086889066</v>
      </c>
      <c r="F7" s="16">
        <f t="shared" ref="F7:F15" si="2">E7-E$6</f>
        <v>-8.3072750193948774E-2</v>
      </c>
      <c r="G7" s="17">
        <f t="shared" ref="G7:G15" si="3">E7/E$6*100</f>
        <v>88.102136111111122</v>
      </c>
      <c r="H7" s="11">
        <f>H21*$B$36/100/$B$33</f>
        <v>0.68567792862684251</v>
      </c>
      <c r="I7" s="16">
        <f t="shared" ref="I7:I15" si="4">H7-H$6</f>
        <v>-6.6843405740884432E-2</v>
      </c>
      <c r="J7" s="17">
        <f t="shared" ref="J7:J15" si="5">H7/H$6*100</f>
        <v>91.11740721649484</v>
      </c>
      <c r="K7" s="11">
        <f>K21*$B$36/100/$B$33</f>
        <v>0.61229563615205596</v>
      </c>
      <c r="L7" s="16">
        <f t="shared" ref="L7:L15" si="6">K7-K$6</f>
        <v>-8.5920034910783483E-2</v>
      </c>
      <c r="M7" s="17">
        <f t="shared" ref="M7:M15" si="7">K7/K$6*100</f>
        <v>87.694341666666674</v>
      </c>
      <c r="N7" s="11">
        <f>N21*$B$36/100/$B$33</f>
        <v>0.3438743405740885</v>
      </c>
      <c r="O7" s="16">
        <f t="shared" ref="O7:O15" si="8">N7-N$6</f>
        <v>-2.0749398758727611E-2</v>
      </c>
      <c r="P7" s="17">
        <f t="shared" ref="P7:P15" si="9">N7/N$6*100</f>
        <v>94.309367021276614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0.56052682311869673</v>
      </c>
      <c r="C8" s="16">
        <f t="shared" si="0"/>
        <v>-9.889908844065165E-2</v>
      </c>
      <c r="D8" s="17">
        <f t="shared" si="1"/>
        <v>85.002244117647066</v>
      </c>
      <c r="E8" s="11">
        <f>E22*$B$36/100/$B$33</f>
        <v>0.60453031419705194</v>
      </c>
      <c r="F8" s="16">
        <f t="shared" si="2"/>
        <v>-9.3685356865787495E-2</v>
      </c>
      <c r="G8" s="17">
        <f t="shared" si="3"/>
        <v>86.582174999999992</v>
      </c>
      <c r="H8" s="11">
        <f>H22*$B$36/100/$B$33</f>
        <v>0.67040612878200156</v>
      </c>
      <c r="I8" s="16">
        <f t="shared" si="4"/>
        <v>-8.2115205585725382E-2</v>
      </c>
      <c r="J8" s="17">
        <f t="shared" si="5"/>
        <v>89.087989690721642</v>
      </c>
      <c r="K8" s="11">
        <f>K22*$B$36/100/$B$33</f>
        <v>0.59935343289371612</v>
      </c>
      <c r="L8" s="16">
        <f t="shared" si="6"/>
        <v>-9.8862238169123318E-2</v>
      </c>
      <c r="M8" s="17">
        <f t="shared" si="7"/>
        <v>85.840730555555552</v>
      </c>
      <c r="N8" s="11">
        <f>N22*$B$36/100/$B$33</f>
        <v>0.32096664080682702</v>
      </c>
      <c r="O8" s="16">
        <f t="shared" si="8"/>
        <v>-4.3657098525989091E-2</v>
      </c>
      <c r="P8" s="17">
        <f t="shared" si="9"/>
        <v>88.026808510638304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0.56479775019394884</v>
      </c>
      <c r="C9" s="16">
        <f t="shared" si="0"/>
        <v>-9.4628161365399532E-2</v>
      </c>
      <c r="D9" s="17">
        <f t="shared" si="1"/>
        <v>85.649917647058828</v>
      </c>
      <c r="E9" s="11">
        <f>E23*$B$36/100/$B$33</f>
        <v>0.60556569045771924</v>
      </c>
      <c r="F9" s="16">
        <f t="shared" si="2"/>
        <v>-9.2649980605120197E-2</v>
      </c>
      <c r="G9" s="17">
        <f t="shared" si="3"/>
        <v>86.730463888888892</v>
      </c>
      <c r="H9" s="11">
        <f>H23*$B$36/100/$B$33</f>
        <v>0.67817145073700535</v>
      </c>
      <c r="I9" s="16">
        <f t="shared" si="4"/>
        <v>-7.4349883630721592E-2</v>
      </c>
      <c r="J9" s="17">
        <f t="shared" si="5"/>
        <v>90.119896907216486</v>
      </c>
      <c r="K9" s="11">
        <f>K23*$B$36/100/$B$33</f>
        <v>0.60491858029480228</v>
      </c>
      <c r="L9" s="16">
        <f t="shared" si="6"/>
        <v>-9.3297090768037161E-2</v>
      </c>
      <c r="M9" s="17">
        <f t="shared" si="7"/>
        <v>86.637783333333346</v>
      </c>
      <c r="N9" s="11">
        <f>N23*$B$36/100/$B$33</f>
        <v>0.34685104732350663</v>
      </c>
      <c r="O9" s="16">
        <f t="shared" si="8"/>
        <v>-1.7772692009309476E-2</v>
      </c>
      <c r="P9" s="17">
        <f t="shared" si="9"/>
        <v>95.125744680851071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0.55522051978277742</v>
      </c>
      <c r="C10" s="16">
        <f t="shared" si="0"/>
        <v>-0.10420539177657095</v>
      </c>
      <c r="D10" s="17">
        <f t="shared" si="1"/>
        <v>84.19755882352942</v>
      </c>
      <c r="E10" s="11">
        <f>E24*$B$36/100/$B$33</f>
        <v>0.59417655159038008</v>
      </c>
      <c r="F10" s="16">
        <f t="shared" si="2"/>
        <v>-0.10403911947245936</v>
      </c>
      <c r="G10" s="17">
        <f t="shared" si="3"/>
        <v>85.099286111111098</v>
      </c>
      <c r="H10" s="11">
        <f>H24*$B$36/100/$B$33</f>
        <v>0.67687723041117143</v>
      </c>
      <c r="I10" s="16">
        <f t="shared" si="4"/>
        <v>-7.564410395655552E-2</v>
      </c>
      <c r="J10" s="17">
        <f t="shared" si="5"/>
        <v>89.947912371134009</v>
      </c>
      <c r="K10" s="11">
        <f>K24*$B$36/100/$B$33</f>
        <v>0.62239055469356097</v>
      </c>
      <c r="L10" s="16">
        <f t="shared" si="6"/>
        <v>-7.5825116369278467E-2</v>
      </c>
      <c r="M10" s="17">
        <f t="shared" si="7"/>
        <v>89.140158333333346</v>
      </c>
      <c r="N10" s="11">
        <f>N24*$B$36/100/$B$33</f>
        <v>0.29184668347556247</v>
      </c>
      <c r="O10" s="16">
        <f t="shared" si="8"/>
        <v>-7.2777055857253636E-2</v>
      </c>
      <c r="P10" s="17">
        <f t="shared" si="9"/>
        <v>80.040505319148949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0.55926495830100864</v>
      </c>
      <c r="C11" s="96">
        <f t="shared" si="0"/>
        <v>-0.10016095325833974</v>
      </c>
      <c r="D11" s="97">
        <f t="shared" si="1"/>
        <v>84.810886029411776</v>
      </c>
      <c r="E11" s="95">
        <f>AVERAGE(E7:E10)</f>
        <v>0.60485386927851048</v>
      </c>
      <c r="F11" s="96">
        <f t="shared" si="2"/>
        <v>-9.3361801784328957E-2</v>
      </c>
      <c r="G11" s="97">
        <f t="shared" si="3"/>
        <v>86.62851527777778</v>
      </c>
      <c r="H11" s="95">
        <f>AVERAGE(H7:H10)</f>
        <v>0.67778318463925524</v>
      </c>
      <c r="I11" s="96">
        <f t="shared" si="4"/>
        <v>-7.4738149728471703E-2</v>
      </c>
      <c r="J11" s="97">
        <f t="shared" si="5"/>
        <v>90.068301546391751</v>
      </c>
      <c r="K11" s="95">
        <f>AVERAGE(K7:K10)</f>
        <v>0.60973955100853383</v>
      </c>
      <c r="L11" s="96">
        <f t="shared" si="6"/>
        <v>-8.8476120054305607E-2</v>
      </c>
      <c r="M11" s="97">
        <f t="shared" si="7"/>
        <v>87.328253472222229</v>
      </c>
      <c r="N11" s="95">
        <f>AVERAGE(N7:N10)</f>
        <v>0.32588467804499616</v>
      </c>
      <c r="O11" s="96">
        <f t="shared" si="8"/>
        <v>-3.8739061287819954E-2</v>
      </c>
      <c r="P11" s="97">
        <f t="shared" si="9"/>
        <v>89.375606382978745</v>
      </c>
      <c r="Q11" s="18"/>
    </row>
    <row r="12" spans="1:19" s="5" customFormat="1" ht="15.75" x14ac:dyDescent="0.25">
      <c r="A12" s="19" t="s">
        <v>4</v>
      </c>
      <c r="B12" s="11">
        <f>B25*$B$32/100/$B$33</f>
        <v>0.82707050038789764</v>
      </c>
      <c r="C12" s="16">
        <f t="shared" si="0"/>
        <v>0.16764458882854927</v>
      </c>
      <c r="D12" s="17">
        <f t="shared" si="1"/>
        <v>125.42280882352941</v>
      </c>
      <c r="E12" s="11">
        <f>E25*$B$32/100/$B$33</f>
        <v>0.86940228083785898</v>
      </c>
      <c r="F12" s="16">
        <f t="shared" si="2"/>
        <v>0.17118660977501954</v>
      </c>
      <c r="G12" s="17">
        <f t="shared" si="3"/>
        <v>124.51772666666669</v>
      </c>
      <c r="H12" s="11">
        <f>H25*$B$32/100/$B$33</f>
        <v>1.0152512723041118</v>
      </c>
      <c r="I12" s="16">
        <f t="shared" si="4"/>
        <v>0.26272993793638488</v>
      </c>
      <c r="J12" s="17">
        <f t="shared" si="5"/>
        <v>134.91328762886599</v>
      </c>
      <c r="K12" s="11">
        <f>K25*$B$32/100/$B$33</f>
        <v>0.81817726920093103</v>
      </c>
      <c r="L12" s="16">
        <f t="shared" si="6"/>
        <v>0.1199615981380916</v>
      </c>
      <c r="M12" s="17">
        <f t="shared" si="7"/>
        <v>117.18116666666667</v>
      </c>
      <c r="N12" s="11">
        <f>N25*$B$32/100/$B$33</f>
        <v>0.4016183204034135</v>
      </c>
      <c r="O12" s="16">
        <f t="shared" si="8"/>
        <v>3.6994581070597388E-2</v>
      </c>
      <c r="P12" s="17">
        <f t="shared" si="9"/>
        <v>110.14596063829789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1.2958680372381695</v>
      </c>
      <c r="F13" s="16">
        <f t="shared" si="2"/>
        <v>0.59765236617533002</v>
      </c>
      <c r="G13" s="17">
        <f t="shared" si="3"/>
        <v>185.59710000000004</v>
      </c>
      <c r="H13" s="11">
        <f>H26*$B$34/$B$33</f>
        <v>1.3669394103956556</v>
      </c>
      <c r="I13" s="16">
        <f t="shared" si="4"/>
        <v>0.61441807602792864</v>
      </c>
      <c r="J13" s="17">
        <f t="shared" si="5"/>
        <v>181.64792783505155</v>
      </c>
      <c r="K13" s="11">
        <f>K26*$B$34/$B$33</f>
        <v>1.1454336307214896</v>
      </c>
      <c r="L13" s="16">
        <f t="shared" si="6"/>
        <v>0.44721795965865019</v>
      </c>
      <c r="M13" s="17">
        <f t="shared" si="7"/>
        <v>164.05154999999999</v>
      </c>
      <c r="N13" s="11">
        <f>N26*$B$34/$B$33</f>
        <v>0.62187451512800629</v>
      </c>
      <c r="O13" s="16">
        <f t="shared" si="8"/>
        <v>0.25725077579519018</v>
      </c>
      <c r="P13" s="17">
        <f t="shared" si="9"/>
        <v>170.55239361702129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1.1987371605896044</v>
      </c>
      <c r="F14" s="16">
        <f t="shared" si="2"/>
        <v>0.50052148952676501</v>
      </c>
      <c r="G14" s="17">
        <f t="shared" si="3"/>
        <v>171.6858</v>
      </c>
      <c r="H14" s="11">
        <f>H27*$B$34/$B$33</f>
        <v>1.3325882467028705</v>
      </c>
      <c r="I14" s="16">
        <f t="shared" si="4"/>
        <v>0.58006691233514351</v>
      </c>
      <c r="J14" s="17">
        <f t="shared" si="5"/>
        <v>177.08311855670104</v>
      </c>
      <c r="K14" s="11">
        <f>K27*$B$34/$B$33</f>
        <v>1.028165865011637</v>
      </c>
      <c r="L14" s="16">
        <f t="shared" si="6"/>
        <v>0.32995019394879754</v>
      </c>
      <c r="M14" s="17">
        <f t="shared" si="7"/>
        <v>147.25619999999998</v>
      </c>
      <c r="N14" s="11">
        <f>N27*$B$34/$B$33</f>
        <v>0.59107692009309554</v>
      </c>
      <c r="O14" s="16">
        <f t="shared" si="8"/>
        <v>0.22645318076027943</v>
      </c>
      <c r="P14" s="17">
        <f t="shared" si="9"/>
        <v>162.10598936170217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1.1440314197051979</v>
      </c>
      <c r="F15" s="28">
        <f t="shared" si="2"/>
        <v>0.44581574864235851</v>
      </c>
      <c r="G15" s="29">
        <f t="shared" si="3"/>
        <v>163.85072222222223</v>
      </c>
      <c r="H15" s="27">
        <f>H28*$B$35/10/$B$33</f>
        <v>1.2199511249030257</v>
      </c>
      <c r="I15" s="28">
        <f t="shared" si="4"/>
        <v>0.46742979053529876</v>
      </c>
      <c r="J15" s="29">
        <f t="shared" si="5"/>
        <v>162.11515463917527</v>
      </c>
      <c r="K15" s="27">
        <f>K28*$B$35/10/$B$33</f>
        <v>1.1257059736229635</v>
      </c>
      <c r="L15" s="28">
        <f t="shared" si="6"/>
        <v>0.4274903025601241</v>
      </c>
      <c r="M15" s="29">
        <f t="shared" si="7"/>
        <v>161.22611111111112</v>
      </c>
      <c r="N15" s="27">
        <f>N28*$B$35/10/$B$33</f>
        <v>0.53929169899146623</v>
      </c>
      <c r="O15" s="28">
        <f t="shared" si="8"/>
        <v>0.17466795965865012</v>
      </c>
      <c r="P15" s="29">
        <f t="shared" si="9"/>
        <v>147.9036170212766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19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9" t="s">
        <v>64</v>
      </c>
      <c r="X19" s="19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</v>
      </c>
      <c r="C21" s="49" t="s">
        <v>26</v>
      </c>
      <c r="D21" s="50" t="s">
        <v>26</v>
      </c>
      <c r="E21" s="48">
        <v>47.53</v>
      </c>
      <c r="F21" s="49" t="s">
        <v>26</v>
      </c>
      <c r="G21" s="50" t="s">
        <v>26</v>
      </c>
      <c r="H21" s="48">
        <v>52.98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26.57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46.31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52.4</v>
      </c>
      <c r="I23" s="49" t="s">
        <v>26</v>
      </c>
      <c r="J23" s="50" t="s">
        <v>26</v>
      </c>
      <c r="K23" s="48">
        <v>46.74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42.9</v>
      </c>
      <c r="C24" s="49" t="s">
        <v>26</v>
      </c>
      <c r="D24" s="50" t="s">
        <v>26</v>
      </c>
      <c r="E24" s="48">
        <v>45.91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48.09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1.012</v>
      </c>
      <c r="F27" s="49" t="s">
        <v>26</v>
      </c>
      <c r="G27" s="50" t="s">
        <v>26</v>
      </c>
      <c r="H27" s="54">
        <v>1.125</v>
      </c>
      <c r="I27" s="49" t="s">
        <v>26</v>
      </c>
      <c r="J27" s="50" t="s">
        <v>26</v>
      </c>
      <c r="K27" s="54">
        <v>0.86799999999999999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4.37</v>
      </c>
      <c r="F28" s="58" t="s">
        <v>26</v>
      </c>
      <c r="G28" s="59" t="s">
        <v>26</v>
      </c>
      <c r="H28" s="94">
        <v>4.66</v>
      </c>
      <c r="I28" s="58" t="s">
        <v>26</v>
      </c>
      <c r="J28" s="59" t="s">
        <v>26</v>
      </c>
      <c r="K28" s="94">
        <v>4.3</v>
      </c>
      <c r="L28" s="58" t="s">
        <v>26</v>
      </c>
      <c r="M28" s="59" t="s">
        <v>26</v>
      </c>
      <c r="N28" s="94">
        <v>2.06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9.1707000000000001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2.5779999999999998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3.0537000000000001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6.7489999999999997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3.3365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19" s="3" customFormat="1" ht="16.5" thickBot="1" x14ac:dyDescent="0.25">
      <c r="A2" s="359" t="s">
        <v>17</v>
      </c>
      <c r="B2" s="359"/>
      <c r="C2" s="359"/>
      <c r="D2" s="360">
        <v>44151</v>
      </c>
      <c r="E2" s="360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</row>
    <row r="3" spans="1:19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</row>
    <row r="4" spans="1:19" s="5" customFormat="1" ht="15.75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</row>
    <row r="5" spans="1:19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</row>
    <row r="6" spans="1:19" s="5" customFormat="1" ht="15.75" x14ac:dyDescent="0.25">
      <c r="A6" s="10" t="s">
        <v>25</v>
      </c>
      <c r="B6" s="11">
        <f>B20/$B$33</f>
        <v>0.66230325697366366</v>
      </c>
      <c r="C6" s="12" t="s">
        <v>26</v>
      </c>
      <c r="D6" s="13" t="s">
        <v>26</v>
      </c>
      <c r="E6" s="11">
        <f>E20/$B$33</f>
        <v>0.70126227208976155</v>
      </c>
      <c r="F6" s="12" t="s">
        <v>26</v>
      </c>
      <c r="G6" s="13" t="s">
        <v>26</v>
      </c>
      <c r="H6" s="11">
        <f>H20/$B$33</f>
        <v>0.75580489325229849</v>
      </c>
      <c r="I6" s="12" t="s">
        <v>26</v>
      </c>
      <c r="J6" s="13" t="s">
        <v>26</v>
      </c>
      <c r="K6" s="11">
        <f>K20/$B$33</f>
        <v>0.70126227208976155</v>
      </c>
      <c r="L6" s="12" t="s">
        <v>26</v>
      </c>
      <c r="M6" s="13" t="s">
        <v>26</v>
      </c>
      <c r="N6" s="11">
        <f>N20/$B$33</f>
        <v>0.36621474209131988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0.55720659965716057</v>
      </c>
      <c r="C7" s="16">
        <f t="shared" ref="C7:C12" si="0">B7-B$6</f>
        <v>-0.10509665731650308</v>
      </c>
      <c r="D7" s="17">
        <f t="shared" ref="D7:D12" si="1">B7/B$6*100</f>
        <v>84.13164117647058</v>
      </c>
      <c r="E7" s="11">
        <f>E21*$B$36/100/$B$33</f>
        <v>0.61582587268193856</v>
      </c>
      <c r="F7" s="16">
        <f t="shared" ref="F7:F15" si="2">E7-E$6</f>
        <v>-8.5436399407822994E-2</v>
      </c>
      <c r="G7" s="17">
        <f t="shared" ref="G7:G15" si="3">E7/E$6*100</f>
        <v>87.816769444444446</v>
      </c>
      <c r="H7" s="11">
        <f>H21*$B$36/100/$B$33</f>
        <v>0.67276291491351092</v>
      </c>
      <c r="I7" s="16">
        <f t="shared" ref="I7:I15" si="4">H7-H$6</f>
        <v>-8.304197833878757E-2</v>
      </c>
      <c r="J7" s="17">
        <f t="shared" ref="J7:J15" si="5">H7/H$6*100</f>
        <v>89.01277577319587</v>
      </c>
      <c r="K7" s="11">
        <f>K21*$B$36/100/$B$33</f>
        <v>0.61259081346423561</v>
      </c>
      <c r="L7" s="16">
        <f t="shared" ref="L7:L15" si="6">K7-K$6</f>
        <v>-8.8671458625525945E-2</v>
      </c>
      <c r="M7" s="17">
        <f t="shared" ref="M7:M15" si="7">K7/K$6*100</f>
        <v>87.355450000000005</v>
      </c>
      <c r="N7" s="11">
        <f>N21*$B$36/100/$B$33</f>
        <v>0.33981062022752062</v>
      </c>
      <c r="O7" s="16">
        <f t="shared" ref="O7:O15" si="8">N7-N$6</f>
        <v>-2.6404121863799257E-2</v>
      </c>
      <c r="P7" s="17">
        <f t="shared" ref="P7:P15" si="9">N7/N$6*100</f>
        <v>92.789989361702126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0.56070046361227976</v>
      </c>
      <c r="C8" s="16">
        <f t="shared" si="0"/>
        <v>-0.10160279336138389</v>
      </c>
      <c r="D8" s="17">
        <f t="shared" si="1"/>
        <v>84.65917352941176</v>
      </c>
      <c r="E8" s="11">
        <f>E22*$B$36/100/$B$33</f>
        <v>0.60443846423562408</v>
      </c>
      <c r="F8" s="16">
        <f t="shared" si="2"/>
        <v>-9.6823807854137467E-2</v>
      </c>
      <c r="G8" s="17">
        <f t="shared" si="3"/>
        <v>86.192925000000002</v>
      </c>
      <c r="H8" s="11">
        <f>H22*$B$36/100/$B$33</f>
        <v>0.67677438834346271</v>
      </c>
      <c r="I8" s="16">
        <f t="shared" si="4"/>
        <v>-7.9030504908835786E-2</v>
      </c>
      <c r="J8" s="17">
        <f t="shared" si="5"/>
        <v>89.543530927835064</v>
      </c>
      <c r="K8" s="11">
        <f>K22*$B$36/100/$B$33</f>
        <v>0.59926236948729938</v>
      </c>
      <c r="L8" s="16">
        <f t="shared" si="6"/>
        <v>-0.10199990260246217</v>
      </c>
      <c r="M8" s="17">
        <f t="shared" si="7"/>
        <v>85.454813888888893</v>
      </c>
      <c r="N8" s="11">
        <f>N22*$B$36/100/$B$33</f>
        <v>0.32091787439613523</v>
      </c>
      <c r="O8" s="16">
        <f t="shared" si="8"/>
        <v>-4.5296867695184651E-2</v>
      </c>
      <c r="P8" s="17">
        <f t="shared" si="9"/>
        <v>87.631063829787237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0.56471193704223144</v>
      </c>
      <c r="C9" s="16">
        <f t="shared" si="0"/>
        <v>-9.7591319931432219E-2</v>
      </c>
      <c r="D9" s="17">
        <f t="shared" si="1"/>
        <v>85.264858823529394</v>
      </c>
      <c r="E9" s="11">
        <f>E23*$B$36/100/$B$33</f>
        <v>0.60443846423562408</v>
      </c>
      <c r="F9" s="16">
        <f t="shared" si="2"/>
        <v>-9.6823807854137467E-2</v>
      </c>
      <c r="G9" s="17">
        <f t="shared" si="3"/>
        <v>86.192925000000002</v>
      </c>
      <c r="H9" s="11">
        <f>H23*$B$36/100/$B$33</f>
        <v>0.6845385304659497</v>
      </c>
      <c r="I9" s="16">
        <f t="shared" si="4"/>
        <v>-7.1266362786348791E-2</v>
      </c>
      <c r="J9" s="17">
        <f t="shared" si="5"/>
        <v>90.570798969072158</v>
      </c>
      <c r="K9" s="11">
        <f>K23*$B$36/100/$B$33</f>
        <v>0.60456786660433215</v>
      </c>
      <c r="L9" s="16">
        <f t="shared" si="6"/>
        <v>-9.6694405485429402E-2</v>
      </c>
      <c r="M9" s="17">
        <f t="shared" si="7"/>
        <v>86.21137777777777</v>
      </c>
      <c r="N9" s="11">
        <f>N23*$B$36/100/$B$33</f>
        <v>0.34679834813775906</v>
      </c>
      <c r="O9" s="16">
        <f t="shared" si="8"/>
        <v>-1.9416393953560818E-2</v>
      </c>
      <c r="P9" s="17">
        <f t="shared" si="9"/>
        <v>94.69808510638299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0.55746540439457681</v>
      </c>
      <c r="C10" s="16">
        <f t="shared" si="0"/>
        <v>-0.10483785257908684</v>
      </c>
      <c r="D10" s="17">
        <f t="shared" si="1"/>
        <v>84.170717647058808</v>
      </c>
      <c r="E10" s="11">
        <f>E24*$B$36/100/$B$33</f>
        <v>0.5965449197444288</v>
      </c>
      <c r="F10" s="16">
        <f t="shared" si="2"/>
        <v>-0.10471735234533275</v>
      </c>
      <c r="G10" s="17">
        <f t="shared" si="3"/>
        <v>85.067305555555549</v>
      </c>
      <c r="H10" s="11">
        <f>H24*$B$36/100/$B$33</f>
        <v>0.67677438834346271</v>
      </c>
      <c r="I10" s="16">
        <f t="shared" si="4"/>
        <v>-7.9030504908835786E-2</v>
      </c>
      <c r="J10" s="17">
        <f t="shared" si="5"/>
        <v>89.543530927835064</v>
      </c>
      <c r="K10" s="11">
        <f>K24*$B$36/100/$B$33</f>
        <v>0.62359001480442566</v>
      </c>
      <c r="L10" s="16">
        <f t="shared" si="6"/>
        <v>-7.7672257285335888E-2</v>
      </c>
      <c r="M10" s="17">
        <f t="shared" si="7"/>
        <v>88.923936111111104</v>
      </c>
      <c r="N10" s="11">
        <f>N24*$B$36/100/$B$33</f>
        <v>0.2918023414368085</v>
      </c>
      <c r="O10" s="16">
        <f t="shared" si="8"/>
        <v>-7.4412400654511379E-2</v>
      </c>
      <c r="P10" s="17">
        <f t="shared" si="9"/>
        <v>79.680664893617035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0.56002110117656212</v>
      </c>
      <c r="C11" s="96">
        <f t="shared" si="0"/>
        <v>-0.10228215579710154</v>
      </c>
      <c r="D11" s="97">
        <f t="shared" si="1"/>
        <v>84.556597794117621</v>
      </c>
      <c r="E11" s="95">
        <f>AVERAGE(E7:E10)</f>
        <v>0.60531193022440388</v>
      </c>
      <c r="F11" s="96">
        <f t="shared" si="2"/>
        <v>-9.5950341865357669E-2</v>
      </c>
      <c r="G11" s="97">
        <f t="shared" si="3"/>
        <v>86.31748125</v>
      </c>
      <c r="H11" s="95">
        <f>AVERAGE(H7:H10)</f>
        <v>0.67771255551659648</v>
      </c>
      <c r="I11" s="96">
        <f t="shared" si="4"/>
        <v>-7.8092337735702011E-2</v>
      </c>
      <c r="J11" s="97">
        <f t="shared" si="5"/>
        <v>89.667659149484535</v>
      </c>
      <c r="K11" s="95">
        <f>AVERAGE(K7:K10)</f>
        <v>0.6100027660900732</v>
      </c>
      <c r="L11" s="96">
        <f t="shared" si="6"/>
        <v>-9.1259505999688351E-2</v>
      </c>
      <c r="M11" s="97">
        <f t="shared" si="7"/>
        <v>86.986394444444443</v>
      </c>
      <c r="N11" s="95">
        <f>AVERAGE(N7:N10)</f>
        <v>0.32483229604955582</v>
      </c>
      <c r="O11" s="96">
        <f t="shared" si="8"/>
        <v>-4.1382446041764054E-2</v>
      </c>
      <c r="P11" s="97">
        <f t="shared" si="9"/>
        <v>88.699950797872333</v>
      </c>
      <c r="Q11" s="18"/>
    </row>
    <row r="12" spans="1:19" s="5" customFormat="1" ht="15.75" x14ac:dyDescent="0.25">
      <c r="A12" s="19" t="s">
        <v>4</v>
      </c>
      <c r="B12" s="11">
        <f>B25*$B$32/100/$B$33</f>
        <v>0.82732789855072442</v>
      </c>
      <c r="C12" s="16">
        <f t="shared" si="0"/>
        <v>0.16502464157706076</v>
      </c>
      <c r="D12" s="17">
        <f t="shared" si="1"/>
        <v>124.91677941176469</v>
      </c>
      <c r="E12" s="11">
        <f>E25*$B$32/100/$B$33</f>
        <v>0.86967285335826694</v>
      </c>
      <c r="F12" s="16">
        <f t="shared" si="2"/>
        <v>0.16841058126850539</v>
      </c>
      <c r="G12" s="17">
        <f t="shared" si="3"/>
        <v>124.01534888888888</v>
      </c>
      <c r="H12" s="11">
        <f>H25*$B$32/100/$B$33</f>
        <v>1.0155672354682872</v>
      </c>
      <c r="I12" s="16">
        <f t="shared" si="4"/>
        <v>0.25976234221598871</v>
      </c>
      <c r="J12" s="17">
        <f t="shared" si="5"/>
        <v>134.36896804123711</v>
      </c>
      <c r="K12" s="11">
        <f>K25*$B$32/100/$B$33</f>
        <v>0.81843189964157692</v>
      </c>
      <c r="L12" s="16">
        <f t="shared" si="6"/>
        <v>0.11716962755181537</v>
      </c>
      <c r="M12" s="17">
        <f t="shared" si="7"/>
        <v>116.70838888888888</v>
      </c>
      <c r="N12" s="11">
        <f>N25*$B$32/100/$B$33</f>
        <v>0.40174331073710451</v>
      </c>
      <c r="O12" s="16">
        <f t="shared" si="8"/>
        <v>3.5528568645784631E-2</v>
      </c>
      <c r="P12" s="17">
        <f t="shared" si="9"/>
        <v>109.7015670212766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1.2804190431665887</v>
      </c>
      <c r="F13" s="16">
        <f t="shared" si="2"/>
        <v>0.57915677107682717</v>
      </c>
      <c r="G13" s="17">
        <f t="shared" si="3"/>
        <v>182.58775555555556</v>
      </c>
      <c r="H13" s="11">
        <f>H26*$B$34/$B$33</f>
        <v>1.3512909459248867</v>
      </c>
      <c r="I13" s="16">
        <f t="shared" si="4"/>
        <v>0.59548605267258825</v>
      </c>
      <c r="J13" s="17">
        <f t="shared" si="5"/>
        <v>178.78832989690721</v>
      </c>
      <c r="K13" s="11">
        <f>K26*$B$34/$B$33</f>
        <v>1.1268632538569423</v>
      </c>
      <c r="L13" s="16">
        <f t="shared" si="6"/>
        <v>0.42560098176718075</v>
      </c>
      <c r="M13" s="17">
        <f t="shared" si="7"/>
        <v>160.69069999999999</v>
      </c>
      <c r="N13" s="11">
        <f>N26*$B$34/$B$33</f>
        <v>0.62012914913510975</v>
      </c>
      <c r="O13" s="16">
        <f t="shared" si="8"/>
        <v>0.25391440704378987</v>
      </c>
      <c r="P13" s="17">
        <f t="shared" si="9"/>
        <v>169.33484042553189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1.2390770998909144</v>
      </c>
      <c r="F14" s="16">
        <f t="shared" si="2"/>
        <v>0.53781482780115286</v>
      </c>
      <c r="G14" s="17">
        <f t="shared" si="3"/>
        <v>176.6923944444444</v>
      </c>
      <c r="H14" s="11">
        <f>H27*$B$34/$B$33</f>
        <v>1.3607405329593265</v>
      </c>
      <c r="I14" s="16">
        <f t="shared" si="4"/>
        <v>0.60493563970702802</v>
      </c>
      <c r="J14" s="17">
        <f t="shared" si="5"/>
        <v>180.03859793814431</v>
      </c>
      <c r="K14" s="11">
        <f>K27*$B$34/$B$33</f>
        <v>1.0666221365123889</v>
      </c>
      <c r="L14" s="16">
        <f t="shared" si="6"/>
        <v>0.36535986442262736</v>
      </c>
      <c r="M14" s="17">
        <f t="shared" si="7"/>
        <v>152.10031666666666</v>
      </c>
      <c r="N14" s="11">
        <f>N27*$B$34/$B$33</f>
        <v>0.58941799127318051</v>
      </c>
      <c r="O14" s="16">
        <f t="shared" si="8"/>
        <v>0.22320324918186063</v>
      </c>
      <c r="P14" s="17">
        <f t="shared" si="9"/>
        <v>160.94873404255318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1.1362300140252455</v>
      </c>
      <c r="F15" s="28">
        <f t="shared" si="2"/>
        <v>0.43496774193548393</v>
      </c>
      <c r="G15" s="29">
        <f t="shared" si="3"/>
        <v>162.02640000000002</v>
      </c>
      <c r="H15" s="27">
        <f>H28*$B$35/10/$B$33</f>
        <v>1.2177650381798346</v>
      </c>
      <c r="I15" s="28">
        <f t="shared" si="4"/>
        <v>0.46196014492753612</v>
      </c>
      <c r="J15" s="29">
        <f t="shared" si="5"/>
        <v>161.12161340206185</v>
      </c>
      <c r="K15" s="27">
        <f>K28*$B$35/10/$B$33</f>
        <v>1.1178188795387252</v>
      </c>
      <c r="L15" s="28">
        <f t="shared" si="6"/>
        <v>0.41655660744896361</v>
      </c>
      <c r="M15" s="29">
        <f t="shared" si="7"/>
        <v>159.40097222222221</v>
      </c>
      <c r="N15" s="27">
        <f>N28*$B$35/10/$B$33</f>
        <v>0.5418133863175939</v>
      </c>
      <c r="O15" s="28">
        <f t="shared" si="8"/>
        <v>0.17559864422627403</v>
      </c>
      <c r="P15" s="29">
        <f t="shared" si="9"/>
        <v>147.94963829787235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0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03" t="s">
        <v>64</v>
      </c>
      <c r="X19" s="203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43.06</v>
      </c>
      <c r="C21" s="49" t="s">
        <v>26</v>
      </c>
      <c r="D21" s="50" t="s">
        <v>26</v>
      </c>
      <c r="E21" s="48">
        <v>47.59</v>
      </c>
      <c r="F21" s="49" t="s">
        <v>26</v>
      </c>
      <c r="G21" s="50" t="s">
        <v>26</v>
      </c>
      <c r="H21" s="48">
        <v>51.99</v>
      </c>
      <c r="I21" s="49" t="s">
        <v>26</v>
      </c>
      <c r="J21" s="50" t="s">
        <v>26</v>
      </c>
      <c r="K21" s="48">
        <v>47.34</v>
      </c>
      <c r="L21" s="49" t="s">
        <v>26</v>
      </c>
      <c r="M21" s="50" t="s">
        <v>26</v>
      </c>
      <c r="N21" s="48">
        <v>26.26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43.33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52.3</v>
      </c>
      <c r="I22" s="49" t="s">
        <v>26</v>
      </c>
      <c r="J22" s="50" t="s">
        <v>26</v>
      </c>
      <c r="K22" s="48">
        <v>46.31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46.72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43.08</v>
      </c>
      <c r="C24" s="49" t="s">
        <v>26</v>
      </c>
      <c r="D24" s="50" t="s">
        <v>26</v>
      </c>
      <c r="E24" s="48">
        <v>46.1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48.19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0.95399999999999996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1.0489999999999999</v>
      </c>
      <c r="F27" s="49" t="s">
        <v>26</v>
      </c>
      <c r="G27" s="50" t="s">
        <v>26</v>
      </c>
      <c r="H27" s="54">
        <v>1.1519999999999999</v>
      </c>
      <c r="I27" s="49" t="s">
        <v>26</v>
      </c>
      <c r="J27" s="50" t="s">
        <v>26</v>
      </c>
      <c r="K27" s="54">
        <v>0.90300000000000002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4.32</v>
      </c>
      <c r="F28" s="58" t="s">
        <v>26</v>
      </c>
      <c r="G28" s="59" t="s">
        <v>26</v>
      </c>
      <c r="H28" s="94">
        <v>4.63</v>
      </c>
      <c r="I28" s="58" t="s">
        <v>26</v>
      </c>
      <c r="J28" s="59" t="s">
        <v>26</v>
      </c>
      <c r="K28" s="94">
        <v>4.25</v>
      </c>
      <c r="L28" s="58" t="s">
        <v>26</v>
      </c>
      <c r="M28" s="59" t="s">
        <v>26</v>
      </c>
      <c r="N28" s="94">
        <v>2.06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20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9.1336999999999993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2.5668000000000002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3.0318999999999998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6.7511000000000001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3.3214999999999999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3"/>
  <sheetViews>
    <sheetView zoomScale="85" zoomScaleNormal="85" workbookViewId="0">
      <selection activeCell="B6" sqref="B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28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28" s="3" customFormat="1" ht="16.5" thickBot="1" x14ac:dyDescent="0.25">
      <c r="A2" s="359" t="s">
        <v>17</v>
      </c>
      <c r="B2" s="359"/>
      <c r="C2" s="359"/>
      <c r="D2" s="360">
        <v>44158</v>
      </c>
      <c r="E2" s="360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</row>
    <row r="3" spans="1:28" s="5" customFormat="1" ht="15.75" x14ac:dyDescent="0.2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AB3" s="3"/>
    </row>
    <row r="4" spans="1:28" s="5" customFormat="1" ht="15.75" x14ac:dyDescent="0.2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AB4" s="3"/>
    </row>
    <row r="5" spans="1:28" s="5" customFormat="1" ht="16.5" thickBot="1" x14ac:dyDescent="0.25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  <c r="AB5" s="3"/>
    </row>
    <row r="6" spans="1:28" s="5" customFormat="1" ht="15.75" x14ac:dyDescent="0.2">
      <c r="A6" s="10" t="s">
        <v>25</v>
      </c>
      <c r="B6" s="11">
        <f>B20/$B$33</f>
        <v>0.66609199905963479</v>
      </c>
      <c r="C6" s="12" t="s">
        <v>26</v>
      </c>
      <c r="D6" s="13" t="s">
        <v>26</v>
      </c>
      <c r="E6" s="11">
        <f>E20/$B$33</f>
        <v>0.70527388135726043</v>
      </c>
      <c r="F6" s="12" t="s">
        <v>26</v>
      </c>
      <c r="G6" s="13" t="s">
        <v>26</v>
      </c>
      <c r="H6" s="11">
        <f>H20/$B$33</f>
        <v>0.76012851657393621</v>
      </c>
      <c r="I6" s="12" t="s">
        <v>26</v>
      </c>
      <c r="J6" s="13" t="s">
        <v>26</v>
      </c>
      <c r="K6" s="11">
        <f>K20/$B$33</f>
        <v>0.70527388135726043</v>
      </c>
      <c r="L6" s="12" t="s">
        <v>26</v>
      </c>
      <c r="M6" s="13" t="s">
        <v>26</v>
      </c>
      <c r="N6" s="11">
        <f>N20/$B$33</f>
        <v>0.3683096935976804</v>
      </c>
      <c r="O6" s="12" t="s">
        <v>26</v>
      </c>
      <c r="P6" s="13" t="s">
        <v>26</v>
      </c>
      <c r="Q6" s="14" t="s">
        <v>27</v>
      </c>
      <c r="R6" s="4"/>
      <c r="AB6" s="3"/>
    </row>
    <row r="7" spans="1:28" s="5" customFormat="1" ht="15.75" x14ac:dyDescent="0.2">
      <c r="A7" s="15" t="s">
        <v>28</v>
      </c>
      <c r="B7" s="11">
        <f>B21*$B$36/100/$B$33</f>
        <v>0.5654090588511872</v>
      </c>
      <c r="C7" s="16">
        <f t="shared" ref="C7:C12" si="0">B7-B$6</f>
        <v>-0.10068294020844759</v>
      </c>
      <c r="D7" s="17">
        <f t="shared" ref="D7:D12" si="1">B7/B$6*100</f>
        <v>84.884529411764703</v>
      </c>
      <c r="E7" s="11">
        <f>E21*$B$36/100/$B$33</f>
        <v>0.62497424574876581</v>
      </c>
      <c r="F7" s="16">
        <f t="shared" ref="F7:F15" si="2">E7-E$6</f>
        <v>-8.0299635608494624E-2</v>
      </c>
      <c r="G7" s="17">
        <f t="shared" ref="G7:G15" si="3">E7/E$6*100</f>
        <v>88.614403888888887</v>
      </c>
      <c r="H7" s="11">
        <f>H21*$B$36/100/$B$33</f>
        <v>0.69361227568372386</v>
      </c>
      <c r="I7" s="16">
        <f t="shared" ref="I7:I15" si="4">H7-H$6</f>
        <v>-6.6516240890212353E-2</v>
      </c>
      <c r="J7" s="17">
        <f t="shared" ref="J7:J15" si="5">H7/H$6*100</f>
        <v>91.249342783505156</v>
      </c>
      <c r="K7" s="11">
        <f>K21*$B$36/100/$B$33</f>
        <v>0.62181847425750336</v>
      </c>
      <c r="L7" s="16">
        <f t="shared" ref="L7:L15" si="6">K7-K$6</f>
        <v>-8.3455407099757073E-2</v>
      </c>
      <c r="M7" s="17">
        <f t="shared" ref="M7:M15" si="7">K7/K$6*100</f>
        <v>88.166950555555559</v>
      </c>
      <c r="N7" s="11">
        <f>N21*$B$36/100/$B$33</f>
        <v>0.34660890212365802</v>
      </c>
      <c r="O7" s="16">
        <f t="shared" ref="O7:O15" si="8">N7-N$6</f>
        <v>-2.1700791474022374E-2</v>
      </c>
      <c r="P7" s="17">
        <f t="shared" ref="P7:P15" si="9">N7/N$6*100</f>
        <v>94.108004255319159</v>
      </c>
      <c r="Q7" s="18" t="s">
        <v>29</v>
      </c>
      <c r="R7" s="4"/>
      <c r="AB7" s="3"/>
    </row>
    <row r="8" spans="1:28" s="5" customFormat="1" ht="15.75" x14ac:dyDescent="0.2">
      <c r="A8" s="19" t="s">
        <v>30</v>
      </c>
      <c r="B8" s="11">
        <f>B22*$B$36/100/$B$33</f>
        <v>0.5696167541728705</v>
      </c>
      <c r="C8" s="16">
        <f t="shared" si="0"/>
        <v>-9.6475244886764289E-2</v>
      </c>
      <c r="D8" s="17">
        <f t="shared" si="1"/>
        <v>85.516228235294122</v>
      </c>
      <c r="E8" s="11">
        <f>E22*$B$36/100/$B$33</f>
        <v>0.61432351696575493</v>
      </c>
      <c r="F8" s="16">
        <f t="shared" si="2"/>
        <v>-9.09503643915055E-2</v>
      </c>
      <c r="G8" s="17">
        <f t="shared" si="3"/>
        <v>87.104248888888876</v>
      </c>
      <c r="H8" s="11">
        <f>H22*$B$36/100/$B$33</f>
        <v>0.68769520413760665</v>
      </c>
      <c r="I8" s="16">
        <f t="shared" si="4"/>
        <v>-7.2433312436329556E-2</v>
      </c>
      <c r="J8" s="17">
        <f t="shared" si="5"/>
        <v>90.470912371134006</v>
      </c>
      <c r="K8" s="11">
        <f>K22*$B$36/100/$B$33</f>
        <v>0.60932687877125624</v>
      </c>
      <c r="L8" s="16">
        <f t="shared" si="6"/>
        <v>-9.5947002586004193E-2</v>
      </c>
      <c r="M8" s="17">
        <f t="shared" si="7"/>
        <v>86.39578111111112</v>
      </c>
      <c r="N8" s="11">
        <f>N22*$B$36/100/$B$33</f>
        <v>0.32609638743045216</v>
      </c>
      <c r="O8" s="16">
        <f t="shared" si="8"/>
        <v>-4.2213306167228237E-2</v>
      </c>
      <c r="P8" s="17">
        <f t="shared" si="9"/>
        <v>88.538638297872353</v>
      </c>
      <c r="Q8" s="18" t="s">
        <v>29</v>
      </c>
      <c r="AB8" s="3"/>
    </row>
    <row r="9" spans="1:28" s="5" customFormat="1" ht="15.75" x14ac:dyDescent="0.2">
      <c r="A9" s="19" t="s">
        <v>31</v>
      </c>
      <c r="B9" s="11">
        <f>B23*$B$36/100/$B$33</f>
        <v>0.57369295901575124</v>
      </c>
      <c r="C9" s="16">
        <f t="shared" si="0"/>
        <v>-9.2399040043883551E-2</v>
      </c>
      <c r="D9" s="17">
        <f t="shared" si="1"/>
        <v>86.128186470588247</v>
      </c>
      <c r="E9" s="11">
        <f>E23*$B$36/100/$B$33</f>
        <v>0.61406053600814992</v>
      </c>
      <c r="F9" s="16">
        <f t="shared" si="2"/>
        <v>-9.1213345349110519E-2</v>
      </c>
      <c r="G9" s="17">
        <f t="shared" si="3"/>
        <v>87.066961111111112</v>
      </c>
      <c r="H9" s="11">
        <f>H23*$B$36/100/$B$33</f>
        <v>0.69558463286576278</v>
      </c>
      <c r="I9" s="16">
        <f t="shared" si="4"/>
        <v>-6.4543883708173433E-2</v>
      </c>
      <c r="J9" s="17">
        <f t="shared" si="5"/>
        <v>91.508819587628849</v>
      </c>
      <c r="K9" s="11">
        <f>K23*$B$36/100/$B$33</f>
        <v>0.61669034558420177</v>
      </c>
      <c r="L9" s="16">
        <f t="shared" si="6"/>
        <v>-8.8583535773058664E-2</v>
      </c>
      <c r="M9" s="17">
        <f t="shared" si="7"/>
        <v>87.439838888888872</v>
      </c>
      <c r="N9" s="11">
        <f>N23*$B$36/100/$B$33</f>
        <v>0.35239448319097255</v>
      </c>
      <c r="O9" s="16">
        <f t="shared" si="8"/>
        <v>-1.5915210406707847E-2</v>
      </c>
      <c r="P9" s="17">
        <f t="shared" si="9"/>
        <v>95.678851063829811</v>
      </c>
      <c r="Q9" s="18" t="s">
        <v>29</v>
      </c>
      <c r="AB9" s="3"/>
    </row>
    <row r="10" spans="1:28" s="5" customFormat="1" ht="15.75" x14ac:dyDescent="0.2">
      <c r="A10" s="19" t="s">
        <v>32</v>
      </c>
      <c r="B10" s="11">
        <f>B24*$B$36/100/$B$33</f>
        <v>0.56606651124520024</v>
      </c>
      <c r="C10" s="16">
        <f t="shared" si="0"/>
        <v>-0.10002548781443454</v>
      </c>
      <c r="D10" s="17">
        <f t="shared" si="1"/>
        <v>84.983232352941187</v>
      </c>
      <c r="E10" s="11">
        <f>E24*$B$36/100/$B$33</f>
        <v>0.60590812632238855</v>
      </c>
      <c r="F10" s="16">
        <f t="shared" si="2"/>
        <v>-9.9365755034871883E-2</v>
      </c>
      <c r="G10" s="17">
        <f t="shared" si="3"/>
        <v>85.91104</v>
      </c>
      <c r="H10" s="11">
        <f>H24*$B$36/100/$B$33</f>
        <v>0.68769520413760665</v>
      </c>
      <c r="I10" s="16">
        <f t="shared" si="4"/>
        <v>-7.2433312436329556E-2</v>
      </c>
      <c r="J10" s="17">
        <f t="shared" si="5"/>
        <v>90.470912371134006</v>
      </c>
      <c r="K10" s="11">
        <f>K24*$B$36/100/$B$33</f>
        <v>0.63378410782854011</v>
      </c>
      <c r="L10" s="16">
        <f t="shared" si="6"/>
        <v>-7.1489773528720324E-2</v>
      </c>
      <c r="M10" s="17">
        <f t="shared" si="7"/>
        <v>89.863544444444443</v>
      </c>
      <c r="N10" s="11">
        <f>N24*$B$36/100/$B$33</f>
        <v>0.3030855536399969</v>
      </c>
      <c r="O10" s="16">
        <f t="shared" si="8"/>
        <v>-6.5224139957683502E-2</v>
      </c>
      <c r="P10" s="17">
        <f t="shared" si="9"/>
        <v>82.290952127659594</v>
      </c>
      <c r="Q10" s="18" t="s">
        <v>29</v>
      </c>
      <c r="AB10" s="3"/>
    </row>
    <row r="11" spans="1:28" s="5" customFormat="1" ht="31.5" x14ac:dyDescent="0.2">
      <c r="A11" s="98" t="s">
        <v>79</v>
      </c>
      <c r="B11" s="95">
        <f>AVERAGE(B7:B10)</f>
        <v>0.56869632082125221</v>
      </c>
      <c r="C11" s="96">
        <f t="shared" si="0"/>
        <v>-9.7395678238382577E-2</v>
      </c>
      <c r="D11" s="97">
        <f t="shared" si="1"/>
        <v>85.37804411764705</v>
      </c>
      <c r="E11" s="95">
        <f>AVERAGE(E7:E10)</f>
        <v>0.61481660626126478</v>
      </c>
      <c r="F11" s="96">
        <f t="shared" si="2"/>
        <v>-9.045727509599566E-2</v>
      </c>
      <c r="G11" s="97">
        <f t="shared" si="3"/>
        <v>87.174163472222219</v>
      </c>
      <c r="H11" s="95">
        <f>AVERAGE(H7:H10)</f>
        <v>0.69114682920617498</v>
      </c>
      <c r="I11" s="96">
        <f t="shared" si="4"/>
        <v>-6.8981687367761224E-2</v>
      </c>
      <c r="J11" s="97">
        <f t="shared" si="5"/>
        <v>90.924996778350504</v>
      </c>
      <c r="K11" s="95">
        <f>AVERAGE(K7:K10)</f>
        <v>0.62040495161037545</v>
      </c>
      <c r="L11" s="96">
        <f t="shared" si="6"/>
        <v>-8.486892974688498E-2</v>
      </c>
      <c r="M11" s="97">
        <f t="shared" si="7"/>
        <v>87.966528750000009</v>
      </c>
      <c r="N11" s="95">
        <f>AVERAGE(N7:N10)</f>
        <v>0.33204633159626984</v>
      </c>
      <c r="O11" s="96">
        <f t="shared" si="8"/>
        <v>-3.626336200141056E-2</v>
      </c>
      <c r="P11" s="97">
        <f t="shared" si="9"/>
        <v>90.154111436170197</v>
      </c>
      <c r="Q11" s="18"/>
      <c r="AB11" s="3"/>
    </row>
    <row r="12" spans="1:28" s="5" customFormat="1" ht="15.75" x14ac:dyDescent="0.2">
      <c r="A12" s="19" t="s">
        <v>4</v>
      </c>
      <c r="B12" s="11">
        <f>B25*$B$32/100/$B$33</f>
        <v>0.81967136196222856</v>
      </c>
      <c r="C12" s="16">
        <f t="shared" si="0"/>
        <v>0.15357936290259377</v>
      </c>
      <c r="D12" s="17">
        <f t="shared" si="1"/>
        <v>123.05677941176469</v>
      </c>
      <c r="E12" s="11">
        <f>E25*$B$32/100/$B$33</f>
        <v>0.86162443382180087</v>
      </c>
      <c r="F12" s="16">
        <f t="shared" si="2"/>
        <v>0.15635055246454044</v>
      </c>
      <c r="G12" s="17">
        <f t="shared" si="3"/>
        <v>122.16877111111111</v>
      </c>
      <c r="H12" s="11">
        <f>H25*$B$32/100/$B$33</f>
        <v>1.0061686309850324</v>
      </c>
      <c r="I12" s="16">
        <f t="shared" si="4"/>
        <v>0.24604011441109619</v>
      </c>
      <c r="J12" s="17">
        <f t="shared" si="5"/>
        <v>132.36822577319586</v>
      </c>
      <c r="K12" s="11">
        <f>K25*$B$32/100/$B$33</f>
        <v>0.81085769140349506</v>
      </c>
      <c r="L12" s="16">
        <f t="shared" si="6"/>
        <v>0.10558381004623463</v>
      </c>
      <c r="M12" s="17">
        <f t="shared" si="7"/>
        <v>114.97061111111111</v>
      </c>
      <c r="N12" s="11">
        <f>N25*$B$32/100/$B$33</f>
        <v>0.39802536243241121</v>
      </c>
      <c r="O12" s="16">
        <f t="shared" si="8"/>
        <v>2.9715668834730813E-2</v>
      </c>
      <c r="P12" s="17">
        <f t="shared" si="9"/>
        <v>108.06812021276595</v>
      </c>
      <c r="Q12" s="18" t="s">
        <v>33</v>
      </c>
      <c r="AB12" s="3"/>
    </row>
    <row r="13" spans="1:28" s="5" customFormat="1" ht="15.75" x14ac:dyDescent="0.2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1.2988088707781522</v>
      </c>
      <c r="F13" s="16">
        <f t="shared" si="2"/>
        <v>0.59353498942089178</v>
      </c>
      <c r="G13" s="17">
        <f t="shared" si="3"/>
        <v>184.15666666666667</v>
      </c>
      <c r="H13" s="11">
        <f>H26*$B$34/$B$33</f>
        <v>1.3700415327952353</v>
      </c>
      <c r="I13" s="16">
        <f t="shared" si="4"/>
        <v>0.60991301622129912</v>
      </c>
      <c r="J13" s="17">
        <f t="shared" si="5"/>
        <v>180.2381443298969</v>
      </c>
      <c r="K13" s="11">
        <f>K26*$B$34/$B$33</f>
        <v>1.144471436407805</v>
      </c>
      <c r="L13" s="16">
        <f t="shared" si="6"/>
        <v>0.43919755505054459</v>
      </c>
      <c r="M13" s="17">
        <f t="shared" si="7"/>
        <v>162.27333333333331</v>
      </c>
      <c r="N13" s="11">
        <f>N26*$B$34/$B$33</f>
        <v>0.62328579264947881</v>
      </c>
      <c r="O13" s="16">
        <f t="shared" si="8"/>
        <v>0.25497609905179841</v>
      </c>
      <c r="P13" s="17">
        <f t="shared" si="9"/>
        <v>169.22872340425533</v>
      </c>
      <c r="Q13" s="18" t="s">
        <v>34</v>
      </c>
      <c r="AB13" s="3"/>
    </row>
    <row r="14" spans="1:28" s="5" customFormat="1" ht="15.75" x14ac:dyDescent="0.2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1.2643797508032284</v>
      </c>
      <c r="F14" s="16">
        <f t="shared" si="2"/>
        <v>0.55910586944596796</v>
      </c>
      <c r="G14" s="17">
        <f t="shared" si="3"/>
        <v>179.27499999999995</v>
      </c>
      <c r="H14" s="11">
        <f>H27*$B$34/$B$33</f>
        <v>1.3676671107279992</v>
      </c>
      <c r="I14" s="16">
        <f t="shared" si="4"/>
        <v>0.60753859415406297</v>
      </c>
      <c r="J14" s="17">
        <f t="shared" si="5"/>
        <v>179.92577319587625</v>
      </c>
      <c r="K14" s="11">
        <f>K27*$B$34/$B$33</f>
        <v>1.0957957840294648</v>
      </c>
      <c r="L14" s="16">
        <f t="shared" si="6"/>
        <v>0.39052190267220432</v>
      </c>
      <c r="M14" s="17">
        <f t="shared" si="7"/>
        <v>155.37166666666667</v>
      </c>
      <c r="N14" s="11">
        <f>N27*$B$34/$B$33</f>
        <v>0.59241830577540933</v>
      </c>
      <c r="O14" s="16">
        <f t="shared" si="8"/>
        <v>0.22410861217772893</v>
      </c>
      <c r="P14" s="17">
        <f t="shared" si="9"/>
        <v>160.84787234042551</v>
      </c>
      <c r="Q14" s="18" t="s">
        <v>34</v>
      </c>
      <c r="AB14" s="3"/>
    </row>
    <row r="15" spans="1:28" s="5" customFormat="1" ht="16.5" thickBot="1" x14ac:dyDescent="0.25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1.1595345192383042</v>
      </c>
      <c r="F15" s="28">
        <f t="shared" si="2"/>
        <v>0.45426063788104376</v>
      </c>
      <c r="G15" s="29">
        <f t="shared" si="3"/>
        <v>164.40911111111109</v>
      </c>
      <c r="H15" s="27">
        <f>H28*$B$35/10/$B$33</f>
        <v>1.2126024606222083</v>
      </c>
      <c r="I15" s="28">
        <f t="shared" si="4"/>
        <v>0.45247394404827213</v>
      </c>
      <c r="J15" s="29">
        <f t="shared" si="5"/>
        <v>159.52597938144331</v>
      </c>
      <c r="K15" s="27">
        <f>K28*$B$35/10/$B$33</f>
        <v>1.1330005485463521</v>
      </c>
      <c r="L15" s="28">
        <f t="shared" si="6"/>
        <v>0.42772666718909169</v>
      </c>
      <c r="M15" s="29">
        <f t="shared" si="7"/>
        <v>160.64688888888887</v>
      </c>
      <c r="N15" s="27">
        <f>N28*$B$35/10/$B$33</f>
        <v>0.54659979625421207</v>
      </c>
      <c r="O15" s="28">
        <f t="shared" si="8"/>
        <v>0.17829010265653167</v>
      </c>
      <c r="P15" s="29">
        <f t="shared" si="9"/>
        <v>148.40765957446811</v>
      </c>
      <c r="Q15" s="30" t="s">
        <v>34</v>
      </c>
      <c r="AB15" s="3"/>
    </row>
    <row r="16" spans="1:28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06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06" t="s">
        <v>64</v>
      </c>
      <c r="X19" s="206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</v>
      </c>
      <c r="C21" s="49" t="s">
        <v>26</v>
      </c>
      <c r="D21" s="50" t="s">
        <v>26</v>
      </c>
      <c r="E21" s="48">
        <v>47.53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47.29</v>
      </c>
      <c r="L21" s="49" t="s">
        <v>26</v>
      </c>
      <c r="M21" s="50" t="s">
        <v>26</v>
      </c>
      <c r="N21" s="48">
        <v>26.36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43.32</v>
      </c>
      <c r="C22" s="49" t="s">
        <v>26</v>
      </c>
      <c r="D22" s="50" t="s">
        <v>26</v>
      </c>
      <c r="E22" s="48">
        <v>46.72</v>
      </c>
      <c r="F22" s="49" t="s">
        <v>26</v>
      </c>
      <c r="G22" s="50" t="s">
        <v>26</v>
      </c>
      <c r="H22" s="48">
        <v>52.3</v>
      </c>
      <c r="I22" s="49" t="s">
        <v>26</v>
      </c>
      <c r="J22" s="50" t="s">
        <v>26</v>
      </c>
      <c r="K22" s="48">
        <v>46.34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46.9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43.05</v>
      </c>
      <c r="C24" s="49" t="s">
        <v>26</v>
      </c>
      <c r="D24" s="50" t="s">
        <v>26</v>
      </c>
      <c r="E24" s="48">
        <v>46.08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48.2</v>
      </c>
      <c r="L24" s="49" t="s">
        <v>26</v>
      </c>
      <c r="M24" s="50" t="s">
        <v>26</v>
      </c>
      <c r="N24" s="48">
        <v>23.05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1.1519999999999999</v>
      </c>
      <c r="I27" s="49" t="s">
        <v>26</v>
      </c>
      <c r="J27" s="50" t="s">
        <v>26</v>
      </c>
      <c r="K27" s="54">
        <v>0.92300000000000004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4.37</v>
      </c>
      <c r="F28" s="58" t="s">
        <v>26</v>
      </c>
      <c r="G28" s="59" t="s">
        <v>26</v>
      </c>
      <c r="H28" s="94">
        <v>4.57</v>
      </c>
      <c r="I28" s="58" t="s">
        <v>26</v>
      </c>
      <c r="J28" s="59" t="s">
        <v>26</v>
      </c>
      <c r="K28" s="94">
        <v>4.2699999999999996</v>
      </c>
      <c r="L28" s="58" t="s">
        <v>26</v>
      </c>
      <c r="M28" s="59" t="s">
        <v>26</v>
      </c>
      <c r="N28" s="94">
        <v>2.06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05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8.9977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2.5522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3.03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6.7720000000000002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3.3559000000000001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G22" sqref="AG2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44165</v>
      </c>
      <c r="E2" s="360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12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0.65848084595421619</v>
      </c>
      <c r="C6" s="12" t="s">
        <v>26</v>
      </c>
      <c r="D6" s="13" t="s">
        <v>26</v>
      </c>
      <c r="E6" s="11">
        <f>E20/$B$33</f>
        <v>0.69721501336328773</v>
      </c>
      <c r="F6" s="12" t="s">
        <v>26</v>
      </c>
      <c r="G6" s="13" t="s">
        <v>26</v>
      </c>
      <c r="H6" s="11">
        <f>H20/$B$33</f>
        <v>0.75144284773598791</v>
      </c>
      <c r="I6" s="12" t="s">
        <v>26</v>
      </c>
      <c r="J6" s="13" t="s">
        <v>26</v>
      </c>
      <c r="K6" s="11">
        <f>K20/$B$33</f>
        <v>0.69721501336328773</v>
      </c>
      <c r="L6" s="12" t="s">
        <v>26</v>
      </c>
      <c r="M6" s="13" t="s">
        <v>26</v>
      </c>
      <c r="N6" s="11">
        <f>N20/$B$33</f>
        <v>0.36410117364527245</v>
      </c>
      <c r="O6" s="12" t="s">
        <v>26</v>
      </c>
      <c r="P6" s="13" t="s">
        <v>26</v>
      </c>
      <c r="Q6" s="14" t="s">
        <v>27</v>
      </c>
      <c r="R6" s="4"/>
      <c r="Z6" s="230">
        <f>'Цены на 30.11.2020'!B6-'Цены на 23.11.2020'!B6</f>
        <v>-7.6111531054185999E-3</v>
      </c>
      <c r="AA6" s="231">
        <f>E6-'Цены на 23.11.2020'!E6</f>
        <v>-8.058867993972707E-3</v>
      </c>
      <c r="AB6" s="231">
        <f>H6-'Цены на 23.11.2020'!H6</f>
        <v>-8.6856688379483016E-3</v>
      </c>
      <c r="AC6" s="231">
        <f>K6-'Цены на 23.11.2020'!K6</f>
        <v>-8.058867993972707E-3</v>
      </c>
      <c r="AD6" s="232">
        <f>N6-'Цены на 23.11.2020'!N6</f>
        <v>-4.208519952407952E-3</v>
      </c>
    </row>
    <row r="7" spans="1:32" s="5" customFormat="1" ht="15.75" x14ac:dyDescent="0.25">
      <c r="A7" s="15" t="s">
        <v>28</v>
      </c>
      <c r="B7" s="11">
        <f>B21*$B$36/100/$B$33</f>
        <v>0.56775389859394965</v>
      </c>
      <c r="C7" s="16">
        <f t="shared" ref="C7:C12" si="0">B7-B$6</f>
        <v>-9.0726947360266541E-2</v>
      </c>
      <c r="D7" s="17">
        <f t="shared" ref="D7:D12" si="1">B7/B$6*100</f>
        <v>86.221778823529405</v>
      </c>
      <c r="E7" s="11">
        <f>E21*$B$36/100/$B$33</f>
        <v>0.6276424371538134</v>
      </c>
      <c r="F7" s="16">
        <f t="shared" ref="F7:F15" si="2">E7-E$6</f>
        <v>-6.9572576209474324E-2</v>
      </c>
      <c r="G7" s="17">
        <f t="shared" ref="G7:G15" si="3">E7/E$6*100</f>
        <v>90.021360000000001</v>
      </c>
      <c r="H7" s="11">
        <f>H21*$B$36/100/$B$33</f>
        <v>0.69584149978696208</v>
      </c>
      <c r="I7" s="16">
        <f t="shared" ref="I7:I15" si="4">H7-H$6</f>
        <v>-5.5601347949025826E-2</v>
      </c>
      <c r="J7" s="17">
        <f t="shared" ref="J7:J15" si="5">H7/H$6*100</f>
        <v>92.600721649484541</v>
      </c>
      <c r="K7" s="11">
        <f>K21*$B$36/100/$B$33</f>
        <v>0.62381695781849167</v>
      </c>
      <c r="L7" s="16">
        <f t="shared" ref="L7:L15" si="6">K7-K$6</f>
        <v>-7.3398055544796059E-2</v>
      </c>
      <c r="M7" s="17">
        <f t="shared" ref="M7:M15" si="7">K7/K$6*100</f>
        <v>89.472680000000011</v>
      </c>
      <c r="N7" s="11">
        <f>N21*$B$36/100/$B$33</f>
        <v>0.3487781849169152</v>
      </c>
      <c r="O7" s="16">
        <f t="shared" ref="O7:O15" si="8">N7-N$6</f>
        <v>-1.5322988728357245E-2</v>
      </c>
      <c r="P7" s="17">
        <f t="shared" ref="P7:P15" si="9">N7/N$6*100</f>
        <v>95.791557446808511</v>
      </c>
      <c r="Q7" s="18" t="s">
        <v>29</v>
      </c>
      <c r="R7" s="4"/>
      <c r="Z7" s="225">
        <f>'Цены на 30.11.2020'!B7-'Цены на 23.11.2020'!B7</f>
        <v>2.3448397427624501E-3</v>
      </c>
      <c r="AA7" s="224">
        <f>E7-'Цены на 23.11.2020'!E7</f>
        <v>2.668191405047593E-3</v>
      </c>
      <c r="AB7" s="224">
        <f>H7-'Цены на 23.11.2020'!H7</f>
        <v>2.2292241032382254E-3</v>
      </c>
      <c r="AC7" s="224">
        <f>K7-'Цены на 23.11.2020'!K7</f>
        <v>1.9984835609883067E-3</v>
      </c>
      <c r="AD7" s="226">
        <f>N7-'Цены на 23.11.2020'!N7</f>
        <v>2.1692827932571768E-3</v>
      </c>
      <c r="AF7" s="219"/>
    </row>
    <row r="8" spans="1:32" s="5" customFormat="1" ht="15.75" x14ac:dyDescent="0.25">
      <c r="A8" s="19" t="s">
        <v>30</v>
      </c>
      <c r="B8" s="11">
        <f>B22*$B$36/100/$B$33</f>
        <v>0.57395381337878149</v>
      </c>
      <c r="C8" s="16">
        <f t="shared" si="0"/>
        <v>-8.4527032575434702E-2</v>
      </c>
      <c r="D8" s="17">
        <f t="shared" si="1"/>
        <v>87.16332705882354</v>
      </c>
      <c r="E8" s="11">
        <f>E22*$B$36/100/$B$33</f>
        <v>0.61893617383894339</v>
      </c>
      <c r="F8" s="16">
        <f t="shared" si="2"/>
        <v>-7.8278839524344335E-2</v>
      </c>
      <c r="G8" s="17">
        <f t="shared" si="3"/>
        <v>88.77264000000001</v>
      </c>
      <c r="H8" s="11">
        <f>H22*$B$36/100/$B$33</f>
        <v>0.69122454196847039</v>
      </c>
      <c r="I8" s="16">
        <f t="shared" si="4"/>
        <v>-6.0218305767517522E-2</v>
      </c>
      <c r="J8" s="17">
        <f t="shared" si="5"/>
        <v>91.986309278350518</v>
      </c>
      <c r="K8" s="11">
        <f>K22*$B$36/100/$B$33</f>
        <v>0.61550643374520653</v>
      </c>
      <c r="L8" s="16">
        <f t="shared" si="6"/>
        <v>-8.1708579618081201E-2</v>
      </c>
      <c r="M8" s="17">
        <f t="shared" si="7"/>
        <v>88.280719999999988</v>
      </c>
      <c r="N8" s="11">
        <f>N22*$B$36/100/$B$33</f>
        <v>0.31857008947592669</v>
      </c>
      <c r="O8" s="16">
        <f t="shared" si="8"/>
        <v>-4.5531084169345759E-2</v>
      </c>
      <c r="P8" s="17">
        <f t="shared" si="9"/>
        <v>87.494936170212767</v>
      </c>
      <c r="Q8" s="18" t="s">
        <v>29</v>
      </c>
      <c r="Z8" s="225">
        <f>'Цены на 30.11.2020'!B8-'Цены на 23.11.2020'!B8</f>
        <v>4.3370592059109869E-3</v>
      </c>
      <c r="AA8" s="224">
        <f>E8-'Цены на 23.11.2020'!E8</f>
        <v>4.6126568731884587E-3</v>
      </c>
      <c r="AB8" s="224">
        <f>H8-'Цены на 23.11.2020'!H8</f>
        <v>3.5293378308637324E-3</v>
      </c>
      <c r="AC8" s="224">
        <f>K8-'Цены на 23.11.2020'!K8</f>
        <v>6.1795549739502853E-3</v>
      </c>
      <c r="AD8" s="226">
        <f>N8-'Цены на 23.11.2020'!N8</f>
        <v>-7.5262979545254738E-3</v>
      </c>
    </row>
    <row r="9" spans="1:32" s="5" customFormat="1" ht="15.75" x14ac:dyDescent="0.25">
      <c r="A9" s="19" t="s">
        <v>31</v>
      </c>
      <c r="B9" s="11">
        <f>B23*$B$36/100/$B$33</f>
        <v>0.57553677034512141</v>
      </c>
      <c r="C9" s="16">
        <f t="shared" si="0"/>
        <v>-8.2944075609094781E-2</v>
      </c>
      <c r="D9" s="17">
        <f t="shared" si="1"/>
        <v>87.403722352941173</v>
      </c>
      <c r="E9" s="11">
        <f>E23*$B$36/100/$B$33</f>
        <v>0.61616599914784831</v>
      </c>
      <c r="F9" s="16">
        <f t="shared" si="2"/>
        <v>-8.1049014215439419E-2</v>
      </c>
      <c r="G9" s="17">
        <f t="shared" si="3"/>
        <v>88.375320000000002</v>
      </c>
      <c r="H9" s="11">
        <f>H23*$B$36/100/$B$33</f>
        <v>0.69782019599488698</v>
      </c>
      <c r="I9" s="16">
        <f t="shared" si="4"/>
        <v>-5.3622651741100924E-2</v>
      </c>
      <c r="J9" s="17">
        <f t="shared" si="5"/>
        <v>92.864041237113398</v>
      </c>
      <c r="K9" s="11">
        <f>K23*$B$36/100/$B$33</f>
        <v>0.61840852151683001</v>
      </c>
      <c r="L9" s="16">
        <f t="shared" si="6"/>
        <v>-7.8806491846457716E-2</v>
      </c>
      <c r="M9" s="17">
        <f t="shared" si="7"/>
        <v>88.696960000000004</v>
      </c>
      <c r="N9" s="11">
        <f>N23*$B$36/100/$B$33</f>
        <v>0.35352705581593524</v>
      </c>
      <c r="O9" s="16">
        <f t="shared" si="8"/>
        <v>-1.0574117829337204E-2</v>
      </c>
      <c r="P9" s="17">
        <f t="shared" si="9"/>
        <v>97.095829787234052</v>
      </c>
      <c r="Q9" s="18" t="s">
        <v>29</v>
      </c>
      <c r="Z9" s="225">
        <f>'Цены на 30.11.2020'!B9-'Цены на 23.11.2020'!B9</f>
        <v>1.8438113293701708E-3</v>
      </c>
      <c r="AA9" s="224">
        <f>E9-'Цены на 23.11.2020'!E9</f>
        <v>2.1054631396983936E-3</v>
      </c>
      <c r="AB9" s="224">
        <f>H9-'Цены на 23.11.2020'!H9</f>
        <v>2.2355631291242073E-3</v>
      </c>
      <c r="AC9" s="224">
        <f>K9-'Цены на 23.11.2020'!K9</f>
        <v>1.7181759326282409E-3</v>
      </c>
      <c r="AD9" s="226">
        <f>N9-'Цены на 23.11.2020'!N9</f>
        <v>1.1325726249626911E-3</v>
      </c>
      <c r="AF9" s="220"/>
    </row>
    <row r="10" spans="1:32" s="5" customFormat="1" ht="15.75" x14ac:dyDescent="0.25">
      <c r="A10" s="19" t="s">
        <v>32</v>
      </c>
      <c r="B10" s="11">
        <f>B24*$B$36/100/$B$33</f>
        <v>0.56788581167447794</v>
      </c>
      <c r="C10" s="16">
        <f t="shared" si="0"/>
        <v>-9.0595034279738251E-2</v>
      </c>
      <c r="D10" s="17">
        <f t="shared" si="1"/>
        <v>86.241811764705872</v>
      </c>
      <c r="E10" s="11">
        <f>E24*$B$36/100/$B$33</f>
        <v>0.60891077971878993</v>
      </c>
      <c r="F10" s="16">
        <f t="shared" si="2"/>
        <v>-8.8304233644497798E-2</v>
      </c>
      <c r="G10" s="17">
        <f t="shared" si="3"/>
        <v>87.334720000000004</v>
      </c>
      <c r="H10" s="11">
        <f>H24*$B$36/100/$B$33</f>
        <v>0.68990541116318693</v>
      </c>
      <c r="I10" s="16">
        <f t="shared" si="4"/>
        <v>-6.1537436572800974E-2</v>
      </c>
      <c r="J10" s="17">
        <f t="shared" si="5"/>
        <v>91.810762886597914</v>
      </c>
      <c r="K10" s="11">
        <f>K24*$B$36/100/$B$33</f>
        <v>0.63700826587132509</v>
      </c>
      <c r="L10" s="16">
        <f t="shared" si="6"/>
        <v>-6.0206747491962642E-2</v>
      </c>
      <c r="M10" s="17">
        <f t="shared" si="7"/>
        <v>91.364679999999993</v>
      </c>
      <c r="N10" s="11">
        <f>N24*$B$36/100/$B$33</f>
        <v>0.31065530464422669</v>
      </c>
      <c r="O10" s="16">
        <f t="shared" si="8"/>
        <v>-5.3445869001045754E-2</v>
      </c>
      <c r="P10" s="17">
        <f t="shared" si="9"/>
        <v>85.321148936170232</v>
      </c>
      <c r="Q10" s="18" t="s">
        <v>29</v>
      </c>
      <c r="Z10" s="225">
        <f>'Цены на 30.11.2020'!B10-'Цены на 23.11.2020'!B10</f>
        <v>1.8193004292776926E-3</v>
      </c>
      <c r="AA10" s="224">
        <f>E10-'Цены на 23.11.2020'!E10</f>
        <v>3.002653396401378E-3</v>
      </c>
      <c r="AB10" s="224">
        <f>H10-'Цены на 23.11.2020'!H10</f>
        <v>2.2102070255802797E-3</v>
      </c>
      <c r="AC10" s="224">
        <f>K10-'Цены на 23.11.2020'!K10</f>
        <v>3.2241580427849748E-3</v>
      </c>
      <c r="AD10" s="226">
        <f>N10-'Цены на 23.11.2020'!N10</f>
        <v>7.5697510042297966E-3</v>
      </c>
    </row>
    <row r="11" spans="1:32" s="5" customFormat="1" ht="31.5" x14ac:dyDescent="0.25">
      <c r="A11" s="98" t="s">
        <v>79</v>
      </c>
      <c r="B11" s="95">
        <f>AVERAGE(B7:B10)</f>
        <v>0.57128257349808265</v>
      </c>
      <c r="C11" s="96">
        <f t="shared" si="0"/>
        <v>-8.7198272456133541E-2</v>
      </c>
      <c r="D11" s="97">
        <f t="shared" si="1"/>
        <v>86.757660000000001</v>
      </c>
      <c r="E11" s="95">
        <f>AVERAGE(E7:E10)</f>
        <v>0.61791384746484879</v>
      </c>
      <c r="F11" s="96">
        <f t="shared" si="2"/>
        <v>-7.9301165898438941E-2</v>
      </c>
      <c r="G11" s="97">
        <f t="shared" si="3"/>
        <v>88.626010000000008</v>
      </c>
      <c r="H11" s="95">
        <f>AVERAGE(H7:H10)</f>
        <v>0.69369791222837662</v>
      </c>
      <c r="I11" s="96">
        <f t="shared" si="4"/>
        <v>-5.7744935507611284E-2</v>
      </c>
      <c r="J11" s="97">
        <f t="shared" si="5"/>
        <v>92.315458762886593</v>
      </c>
      <c r="K11" s="95">
        <f>AVERAGE(K7:K10)</f>
        <v>0.62368504473796327</v>
      </c>
      <c r="L11" s="96">
        <f t="shared" si="6"/>
        <v>-7.352996862532446E-2</v>
      </c>
      <c r="M11" s="97">
        <f t="shared" si="7"/>
        <v>89.453759999999988</v>
      </c>
      <c r="N11" s="95">
        <f>AVERAGE(N7:N10)</f>
        <v>0.3328826587132509</v>
      </c>
      <c r="O11" s="96">
        <f t="shared" si="8"/>
        <v>-3.1218514932021546E-2</v>
      </c>
      <c r="P11" s="97">
        <f t="shared" si="9"/>
        <v>91.425868085106373</v>
      </c>
      <c r="Q11" s="18"/>
      <c r="Z11" s="225">
        <f>'Цены на 30.11.2020'!B11-'Цены на 23.11.2020'!B11</f>
        <v>2.5862526768304361E-3</v>
      </c>
      <c r="AA11" s="224">
        <f>E11-'Цены на 23.11.2020'!E11</f>
        <v>3.0972412035840113E-3</v>
      </c>
      <c r="AB11" s="224">
        <f>H11-'Цены на 23.11.2020'!H11</f>
        <v>2.551083022201639E-3</v>
      </c>
      <c r="AC11" s="224">
        <f>K11-'Цены на 23.11.2020'!K11</f>
        <v>3.2800931275878131E-3</v>
      </c>
      <c r="AD11" s="226">
        <f>N11-'Цены на 23.11.2020'!N11</f>
        <v>8.3632711698106155E-4</v>
      </c>
    </row>
    <row r="12" spans="1:32" s="5" customFormat="1" ht="15.75" x14ac:dyDescent="0.25">
      <c r="A12" s="19" t="s">
        <v>4</v>
      </c>
      <c r="B12" s="11">
        <f>B25*$B$32/100/$B$33</f>
        <v>0.81678942169888047</v>
      </c>
      <c r="C12" s="16">
        <f t="shared" si="0"/>
        <v>0.15830857574466428</v>
      </c>
      <c r="D12" s="17">
        <f t="shared" si="1"/>
        <v>124.04148529411762</v>
      </c>
      <c r="E12" s="11">
        <f>E25*$B$32/100/$B$33</f>
        <v>0.85859498779873722</v>
      </c>
      <c r="F12" s="16">
        <f t="shared" si="2"/>
        <v>0.16137997443544949</v>
      </c>
      <c r="G12" s="17">
        <f t="shared" si="3"/>
        <v>123.14637111111111</v>
      </c>
      <c r="H12" s="11">
        <f>H25*$B$32/100/$B$33</f>
        <v>1.00263097184026</v>
      </c>
      <c r="I12" s="16">
        <f t="shared" si="4"/>
        <v>0.25118812410427205</v>
      </c>
      <c r="J12" s="17">
        <f t="shared" si="5"/>
        <v>133.4274422680412</v>
      </c>
      <c r="K12" s="11">
        <f>K25*$B$32/100/$B$33</f>
        <v>0.80800673974512904</v>
      </c>
      <c r="L12" s="16">
        <f t="shared" si="6"/>
        <v>0.11079172638184132</v>
      </c>
      <c r="M12" s="17">
        <f t="shared" si="7"/>
        <v>115.8906111111111</v>
      </c>
      <c r="N12" s="11">
        <f>N25*$B$32/100/$B$33</f>
        <v>0.39662591703141331</v>
      </c>
      <c r="O12" s="16">
        <f t="shared" si="8"/>
        <v>3.2524743386140864E-2</v>
      </c>
      <c r="P12" s="17">
        <f t="shared" si="9"/>
        <v>108.93288617021275</v>
      </c>
      <c r="Q12" s="18" t="s">
        <v>33</v>
      </c>
      <c r="Z12" s="225">
        <f>'Цены на 30.11.2020'!B12-'Цены на 23.11.2020'!B12</f>
        <v>-2.8819402633480928E-3</v>
      </c>
      <c r="AA12" s="224">
        <f>E12-'Цены на 23.11.2020'!E12</f>
        <v>-3.0294460230636533E-3</v>
      </c>
      <c r="AB12" s="224">
        <f>H12-'Цены на 23.11.2020'!H12</f>
        <v>-3.5376591447724426E-3</v>
      </c>
      <c r="AC12" s="224">
        <f>K12-'Цены на 23.11.2020'!K12</f>
        <v>-2.8509516583660188E-3</v>
      </c>
      <c r="AD12" s="226">
        <f>N12-'Цены на 23.11.2020'!N12</f>
        <v>-1.3994454009979007E-3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1.2929734670953248</v>
      </c>
      <c r="F13" s="16">
        <f t="shared" si="2"/>
        <v>0.59575845373203706</v>
      </c>
      <c r="G13" s="17">
        <f t="shared" si="3"/>
        <v>185.44831111111114</v>
      </c>
      <c r="H13" s="11">
        <f>H26*$B$34/$B$33</f>
        <v>1.3645402641670217</v>
      </c>
      <c r="I13" s="16">
        <f t="shared" si="4"/>
        <v>0.61309741643103377</v>
      </c>
      <c r="J13" s="17">
        <f t="shared" si="5"/>
        <v>181.58936082474227</v>
      </c>
      <c r="K13" s="11">
        <f>K26*$B$34/$B$33</f>
        <v>1.1498398729519308</v>
      </c>
      <c r="L13" s="16">
        <f t="shared" si="6"/>
        <v>0.45262485958864307</v>
      </c>
      <c r="M13" s="17">
        <f t="shared" si="7"/>
        <v>164.91897777777777</v>
      </c>
      <c r="N13" s="11">
        <f>N26*$B$34/$B$33</f>
        <v>0.62620947437734831</v>
      </c>
      <c r="O13" s="16">
        <f t="shared" si="8"/>
        <v>0.26210830073207586</v>
      </c>
      <c r="P13" s="17">
        <f t="shared" si="9"/>
        <v>171.98776595744684</v>
      </c>
      <c r="Q13" s="18" t="s">
        <v>34</v>
      </c>
      <c r="Z13" s="225"/>
      <c r="AA13" s="224">
        <f>E13-'Цены на 23.11.2020'!E13</f>
        <v>-5.8354036828274225E-3</v>
      </c>
      <c r="AB13" s="224">
        <f>H13-'Цены на 23.11.2020'!H13</f>
        <v>-5.5012686282136514E-3</v>
      </c>
      <c r="AC13" s="224">
        <f>K13-'Цены на 23.11.2020'!K13</f>
        <v>5.3684365441257764E-3</v>
      </c>
      <c r="AD13" s="226">
        <f>N13-'Цены на 23.11.2020'!N13</f>
        <v>2.9236817278694982E-3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1.2524189487546966</v>
      </c>
      <c r="F14" s="16">
        <f t="shared" si="2"/>
        <v>0.55520393539140889</v>
      </c>
      <c r="G14" s="17">
        <f t="shared" si="3"/>
        <v>179.63166666666669</v>
      </c>
      <c r="H14" s="11">
        <f>H27*$B$34/$B$33</f>
        <v>1.3466485648990976</v>
      </c>
      <c r="I14" s="16">
        <f t="shared" si="4"/>
        <v>0.59520571716310966</v>
      </c>
      <c r="J14" s="17">
        <f t="shared" si="5"/>
        <v>179.20838144329898</v>
      </c>
      <c r="K14" s="11">
        <f>K27*$B$34/$B$33</f>
        <v>1.1152492543672774</v>
      </c>
      <c r="L14" s="16">
        <f t="shared" si="6"/>
        <v>0.41803424100398967</v>
      </c>
      <c r="M14" s="17">
        <f t="shared" si="7"/>
        <v>159.95772222222223</v>
      </c>
      <c r="N14" s="11">
        <f>N27*$B$34/$B$33</f>
        <v>0.5951971956462796</v>
      </c>
      <c r="O14" s="16">
        <f t="shared" si="8"/>
        <v>0.23109602200100715</v>
      </c>
      <c r="P14" s="17">
        <f t="shared" si="9"/>
        <v>163.47027659574471</v>
      </c>
      <c r="Q14" s="18" t="s">
        <v>34</v>
      </c>
      <c r="Z14" s="225"/>
      <c r="AA14" s="224">
        <f>E14-'Цены на 23.11.2020'!E14</f>
        <v>-1.1960802048531782E-2</v>
      </c>
      <c r="AB14" s="224">
        <f>H14-'Цены на 23.11.2020'!H14</f>
        <v>-2.1018545828901614E-2</v>
      </c>
      <c r="AC14" s="224">
        <f>K14-'Цены на 23.11.2020'!K14</f>
        <v>1.9453470337812639E-2</v>
      </c>
      <c r="AD14" s="226">
        <f>N14-'Цены на 23.11.2020'!N14</f>
        <v>2.7788898708702714E-3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1.1751341364217376</v>
      </c>
      <c r="F15" s="28">
        <f t="shared" si="2"/>
        <v>0.47791912305844986</v>
      </c>
      <c r="G15" s="29">
        <f t="shared" si="3"/>
        <v>168.54687777777778</v>
      </c>
      <c r="H15" s="27">
        <f>H28*$B$35/10/$B$33</f>
        <v>1.2442596738583105</v>
      </c>
      <c r="I15" s="28">
        <f t="shared" si="4"/>
        <v>0.49281682612232258</v>
      </c>
      <c r="J15" s="29">
        <f t="shared" si="5"/>
        <v>165.58274226804124</v>
      </c>
      <c r="K15" s="27">
        <f>K28*$B$35/10/$B$33</f>
        <v>1.1671581128713637</v>
      </c>
      <c r="L15" s="28">
        <f t="shared" si="6"/>
        <v>0.469943099508076</v>
      </c>
      <c r="M15" s="29">
        <f t="shared" si="7"/>
        <v>167.40289444444443</v>
      </c>
      <c r="N15" s="27">
        <f>N28*$B$35/10/$B$33</f>
        <v>0.56363899755974745</v>
      </c>
      <c r="O15" s="28">
        <f t="shared" si="8"/>
        <v>0.199537823914475</v>
      </c>
      <c r="P15" s="29">
        <f t="shared" si="9"/>
        <v>154.80285106382979</v>
      </c>
      <c r="Q15" s="30" t="s">
        <v>34</v>
      </c>
      <c r="Z15" s="227"/>
      <c r="AA15" s="228">
        <f>E15-'Цены на 23.11.2020'!E15</f>
        <v>1.559961718343339E-2</v>
      </c>
      <c r="AB15" s="228">
        <f>H15-'Цены на 23.11.2020'!H15</f>
        <v>3.1657213236102155E-2</v>
      </c>
      <c r="AC15" s="228">
        <f>K15-'Цены на 23.11.2020'!K15</f>
        <v>3.4157564325011602E-2</v>
      </c>
      <c r="AD15" s="229">
        <f>N15-'Цены на 23.11.2020'!N15</f>
        <v>1.7039201305535379E-2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1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10" t="s">
        <v>64</v>
      </c>
      <c r="X19" s="210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43.04</v>
      </c>
      <c r="C21" s="49" t="s">
        <v>26</v>
      </c>
      <c r="D21" s="50" t="s">
        <v>26</v>
      </c>
      <c r="E21" s="48">
        <v>47.58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47.29</v>
      </c>
      <c r="L21" s="49" t="s">
        <v>26</v>
      </c>
      <c r="M21" s="50" t="s">
        <v>26</v>
      </c>
      <c r="N21" s="48">
        <v>26.44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43.51</v>
      </c>
      <c r="C22" s="49" t="s">
        <v>26</v>
      </c>
      <c r="D22" s="50" t="s">
        <v>26</v>
      </c>
      <c r="E22" s="48">
        <v>46.92</v>
      </c>
      <c r="F22" s="49" t="s">
        <v>26</v>
      </c>
      <c r="G22" s="50" t="s">
        <v>26</v>
      </c>
      <c r="H22" s="48">
        <v>52.4</v>
      </c>
      <c r="I22" s="49" t="s">
        <v>26</v>
      </c>
      <c r="J22" s="50" t="s">
        <v>26</v>
      </c>
      <c r="K22" s="48">
        <v>46.66</v>
      </c>
      <c r="L22" s="49" t="s">
        <v>26</v>
      </c>
      <c r="M22" s="50" t="s">
        <v>26</v>
      </c>
      <c r="N22" s="48">
        <v>24.15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46.88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43.05</v>
      </c>
      <c r="C24" s="49" t="s">
        <v>26</v>
      </c>
      <c r="D24" s="50" t="s">
        <v>26</v>
      </c>
      <c r="E24" s="48">
        <v>46.16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48.29</v>
      </c>
      <c r="L24" s="49" t="s">
        <v>26</v>
      </c>
      <c r="M24" s="50" t="s">
        <v>26</v>
      </c>
      <c r="N24" s="48">
        <v>23.55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</v>
      </c>
      <c r="F27" s="49" t="s">
        <v>26</v>
      </c>
      <c r="G27" s="50" t="s">
        <v>26</v>
      </c>
      <c r="H27" s="54">
        <v>1.129</v>
      </c>
      <c r="I27" s="49" t="s">
        <v>26</v>
      </c>
      <c r="J27" s="50" t="s">
        <v>26</v>
      </c>
      <c r="K27" s="54">
        <v>0.93500000000000005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4.42</v>
      </c>
      <c r="F28" s="58" t="s">
        <v>26</v>
      </c>
      <c r="G28" s="59" t="s">
        <v>26</v>
      </c>
      <c r="H28" s="94">
        <v>4.68</v>
      </c>
      <c r="I28" s="58" t="s">
        <v>26</v>
      </c>
      <c r="J28" s="59" t="s">
        <v>26</v>
      </c>
      <c r="K28" s="94">
        <v>4.3899999999999997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0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9.0696999999999992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2.5817000000000001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3.0794000000000001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6.8639000000000001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3.4056000000000002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J30" sqref="J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44172</v>
      </c>
      <c r="E2" s="360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15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22" t="s">
        <v>23</v>
      </c>
      <c r="C5" s="223" t="s">
        <v>23</v>
      </c>
      <c r="D5" s="218" t="s">
        <v>24</v>
      </c>
      <c r="E5" s="222" t="s">
        <v>23</v>
      </c>
      <c r="F5" s="223" t="s">
        <v>23</v>
      </c>
      <c r="G5" s="218" t="s">
        <v>24</v>
      </c>
      <c r="H5" s="222" t="s">
        <v>23</v>
      </c>
      <c r="I5" s="223" t="s">
        <v>23</v>
      </c>
      <c r="J5" s="218" t="s">
        <v>24</v>
      </c>
      <c r="K5" s="222" t="s">
        <v>23</v>
      </c>
      <c r="L5" s="223" t="s">
        <v>23</v>
      </c>
      <c r="M5" s="218" t="s">
        <v>24</v>
      </c>
      <c r="N5" s="222" t="s">
        <v>23</v>
      </c>
      <c r="O5" s="223" t="s">
        <v>23</v>
      </c>
      <c r="P5" s="218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0.66155582363700038</v>
      </c>
      <c r="C6" s="12" t="s">
        <v>26</v>
      </c>
      <c r="D6" s="13" t="s">
        <v>26</v>
      </c>
      <c r="E6" s="11">
        <f>E20/$B$33</f>
        <v>0.70047087208623571</v>
      </c>
      <c r="F6" s="12" t="s">
        <v>26</v>
      </c>
      <c r="G6" s="13" t="s">
        <v>26</v>
      </c>
      <c r="H6" s="11">
        <f>H20/$B$33</f>
        <v>0.75495193991516518</v>
      </c>
      <c r="I6" s="12" t="s">
        <v>26</v>
      </c>
      <c r="J6" s="13" t="s">
        <v>26</v>
      </c>
      <c r="K6" s="11">
        <f>K20/$B$33</f>
        <v>0.70047087208623571</v>
      </c>
      <c r="L6" s="12" t="s">
        <v>26</v>
      </c>
      <c r="M6" s="13" t="s">
        <v>26</v>
      </c>
      <c r="N6" s="11">
        <f>N20/$B$33</f>
        <v>0.36580145542281195</v>
      </c>
      <c r="O6" s="12" t="s">
        <v>26</v>
      </c>
      <c r="P6" s="13" t="s">
        <v>26</v>
      </c>
      <c r="Q6" s="14" t="s">
        <v>27</v>
      </c>
      <c r="R6" s="4"/>
      <c r="Z6" s="230">
        <f>'Цены на 07.12.2020'!B6-'Цены на 30.11.2020'!B6</f>
        <v>3.0749776827841968E-3</v>
      </c>
      <c r="AA6" s="231">
        <f>E6-'Цены на 30.11.2020'!E6</f>
        <v>3.2558587229479796E-3</v>
      </c>
      <c r="AB6" s="231">
        <f>H6-'Цены на 30.11.2020'!H6</f>
        <v>3.5090921791772756E-3</v>
      </c>
      <c r="AC6" s="231">
        <f>K6-'Цены на 30.11.2020'!K6</f>
        <v>3.2558587229479796E-3</v>
      </c>
      <c r="AD6" s="232">
        <f>N6-'Цены на 30.11.2020'!N6</f>
        <v>1.7002817775395029E-3</v>
      </c>
    </row>
    <row r="7" spans="1:32" s="5" customFormat="1" ht="15.75" x14ac:dyDescent="0.25">
      <c r="A7" s="15" t="s">
        <v>28</v>
      </c>
      <c r="B7" s="11">
        <f>B21*$B$36/100/$B$33</f>
        <v>0.57949850177063478</v>
      </c>
      <c r="C7" s="16">
        <f t="shared" ref="C7:C12" si="0">B7-B$6</f>
        <v>-8.2057321866365607E-2</v>
      </c>
      <c r="D7" s="17">
        <f t="shared" ref="D7:D12" si="1">B7/B$6*100</f>
        <v>87.596311764705902</v>
      </c>
      <c r="E7" s="11">
        <f>E21*$B$36/100/$B$33</f>
        <v>0.64065431762462544</v>
      </c>
      <c r="F7" s="16">
        <f t="shared" ref="F7:F15" si="2">E7-E$6</f>
        <v>-5.9816554461610272E-2</v>
      </c>
      <c r="G7" s="17">
        <f t="shared" ref="G7:G15" si="3">E7/E$6*100</f>
        <v>91.460522222222224</v>
      </c>
      <c r="H7" s="11">
        <f>H21*$B$36/100/$B$33</f>
        <v>0.71056592209207292</v>
      </c>
      <c r="I7" s="16">
        <f t="shared" ref="I7:I15" si="4">H7-H$6</f>
        <v>-4.4386017823092261E-2</v>
      </c>
      <c r="J7" s="17">
        <f t="shared" ref="J7:J15" si="5">H7/H$6*100</f>
        <v>94.120682989690707</v>
      </c>
      <c r="K7" s="11">
        <f>K21*$B$36/100/$B$33</f>
        <v>0.63715200217924273</v>
      </c>
      <c r="L7" s="16">
        <f t="shared" ref="L7:L15" si="6">K7-K$6</f>
        <v>-6.3318869906992981E-2</v>
      </c>
      <c r="M7" s="17">
        <f t="shared" ref="M7:M15" si="7">K7/K$6*100</f>
        <v>90.960527777777784</v>
      </c>
      <c r="N7" s="11">
        <f>N21*$B$36/100/$B$33</f>
        <v>0.35602383546717509</v>
      </c>
      <c r="O7" s="16">
        <f t="shared" ref="O7:O15" si="8">N7-N$6</f>
        <v>-9.7776199556368626E-3</v>
      </c>
      <c r="P7" s="17">
        <f t="shared" ref="P7:P15" si="9">N7/N$6*100</f>
        <v>97.327069148936161</v>
      </c>
      <c r="Q7" s="18" t="s">
        <v>29</v>
      </c>
      <c r="R7" s="4"/>
      <c r="Z7" s="225">
        <f>'Цены на 07.12.2020'!B7-'Цены на 30.11.2020'!B7</f>
        <v>1.1744603176685131E-2</v>
      </c>
      <c r="AA7" s="224">
        <f>E7-'Цены на 30.11.2020'!E7</f>
        <v>1.3011880470812032E-2</v>
      </c>
      <c r="AB7" s="224">
        <f>H7-'Цены на 30.11.2020'!H7</f>
        <v>1.472442230511084E-2</v>
      </c>
      <c r="AC7" s="224">
        <f>K7-'Цены на 30.11.2020'!K7</f>
        <v>1.3335044360751058E-2</v>
      </c>
      <c r="AD7" s="226">
        <f>N7-'Цены на 30.11.2020'!N7</f>
        <v>7.2456505502598856E-3</v>
      </c>
      <c r="AF7" s="219"/>
    </row>
    <row r="8" spans="1:32" s="5" customFormat="1" ht="15.75" x14ac:dyDescent="0.25">
      <c r="A8" s="19" t="s">
        <v>30</v>
      </c>
      <c r="B8" s="11">
        <f>B22*$B$36/100/$B$33</f>
        <v>0.58515608825932985</v>
      </c>
      <c r="C8" s="16">
        <f t="shared" si="0"/>
        <v>-7.639973537767053E-2</v>
      </c>
      <c r="D8" s="17">
        <f t="shared" si="1"/>
        <v>88.451505882352947</v>
      </c>
      <c r="E8" s="11">
        <f>E22*$B$36/100/$B$33</f>
        <v>0.63135971125034041</v>
      </c>
      <c r="F8" s="16">
        <f t="shared" si="2"/>
        <v>-6.9111160835895302E-2</v>
      </c>
      <c r="G8" s="17">
        <f t="shared" si="3"/>
        <v>90.133613888888874</v>
      </c>
      <c r="H8" s="11">
        <f>H22*$B$36/100/$B$33</f>
        <v>0.70719831108689724</v>
      </c>
      <c r="I8" s="16">
        <f t="shared" si="4"/>
        <v>-4.7753628828267947E-2</v>
      </c>
      <c r="J8" s="17">
        <f t="shared" si="5"/>
        <v>93.674613402061851</v>
      </c>
      <c r="K8" s="11">
        <f>K22*$B$36/100/$B$33</f>
        <v>0.63041678016889136</v>
      </c>
      <c r="L8" s="16">
        <f t="shared" si="6"/>
        <v>-7.0054091917344352E-2</v>
      </c>
      <c r="M8" s="17">
        <f t="shared" si="7"/>
        <v>89.999000000000009</v>
      </c>
      <c r="N8" s="11">
        <f>N22*$B$36/100/$B$33</f>
        <v>0.31520839008444568</v>
      </c>
      <c r="O8" s="16">
        <f t="shared" si="8"/>
        <v>-5.0593065338366272E-2</v>
      </c>
      <c r="P8" s="17">
        <f t="shared" si="9"/>
        <v>86.169255319148945</v>
      </c>
      <c r="Q8" s="18" t="s">
        <v>29</v>
      </c>
      <c r="Z8" s="225">
        <f>'Цены на 07.12.2020'!B8-'Цены на 30.11.2020'!B8</f>
        <v>1.1202274880548369E-2</v>
      </c>
      <c r="AA8" s="224">
        <f>E8-'Цены на 30.11.2020'!E8</f>
        <v>1.2423537411397012E-2</v>
      </c>
      <c r="AB8" s="224">
        <f>H8-'Цены на 30.11.2020'!H8</f>
        <v>1.597376911842685E-2</v>
      </c>
      <c r="AC8" s="224">
        <f>K8-'Цены на 30.11.2020'!K8</f>
        <v>1.4910346423684828E-2</v>
      </c>
      <c r="AD8" s="226">
        <f>N8-'Цены на 30.11.2020'!N8</f>
        <v>-3.36169939148101E-3</v>
      </c>
    </row>
    <row r="9" spans="1:32" s="5" customFormat="1" ht="15.75" x14ac:dyDescent="0.25">
      <c r="A9" s="19" t="s">
        <v>31</v>
      </c>
      <c r="B9" s="11">
        <f>B23*$B$36/100/$B$33</f>
        <v>0.5877154726232634</v>
      </c>
      <c r="C9" s="16">
        <f t="shared" si="0"/>
        <v>-7.3840351013736982E-2</v>
      </c>
      <c r="D9" s="17">
        <f t="shared" si="1"/>
        <v>88.838379411764706</v>
      </c>
      <c r="E9" s="11">
        <f>E23*$B$36/100/$B$33</f>
        <v>0.62920444020702804</v>
      </c>
      <c r="F9" s="16">
        <f t="shared" si="2"/>
        <v>-7.126643187920767E-2</v>
      </c>
      <c r="G9" s="17">
        <f t="shared" si="3"/>
        <v>89.825925000000012</v>
      </c>
      <c r="H9" s="11">
        <f>H23*$B$36/100/$B$33</f>
        <v>0.71258648869517838</v>
      </c>
      <c r="I9" s="16">
        <f t="shared" si="4"/>
        <v>-4.2365451219986805E-2</v>
      </c>
      <c r="J9" s="17">
        <f t="shared" si="5"/>
        <v>94.38832474226804</v>
      </c>
      <c r="K9" s="11">
        <f>K23*$B$36/100/$B$33</f>
        <v>0.63149441569054754</v>
      </c>
      <c r="L9" s="16">
        <f t="shared" si="6"/>
        <v>-6.8976456395688168E-2</v>
      </c>
      <c r="M9" s="17">
        <f t="shared" si="7"/>
        <v>90.15284444444444</v>
      </c>
      <c r="N9" s="11">
        <f>N23*$B$36/100/$B$33</f>
        <v>0.36100789975483522</v>
      </c>
      <c r="O9" s="16">
        <f t="shared" si="8"/>
        <v>-4.7935556679767344E-3</v>
      </c>
      <c r="P9" s="17">
        <f t="shared" si="9"/>
        <v>98.689574468085127</v>
      </c>
      <c r="Q9" s="18" t="s">
        <v>29</v>
      </c>
      <c r="Z9" s="225">
        <f>'Цены на 07.12.2020'!B9-'Цены на 30.11.2020'!B9</f>
        <v>1.2178702278141995E-2</v>
      </c>
      <c r="AA9" s="224">
        <f>E9-'Цены на 30.11.2020'!E9</f>
        <v>1.3038441059179728E-2</v>
      </c>
      <c r="AB9" s="224">
        <f>H9-'Цены на 30.11.2020'!H9</f>
        <v>1.4766292700291395E-2</v>
      </c>
      <c r="AC9" s="224">
        <f>K9-'Цены на 30.11.2020'!K9</f>
        <v>1.3085894173717527E-2</v>
      </c>
      <c r="AD9" s="226">
        <f>N9-'Цены на 30.11.2020'!N9</f>
        <v>7.4808439388999726E-3</v>
      </c>
      <c r="AF9" s="220"/>
    </row>
    <row r="10" spans="1:32" s="5" customFormat="1" ht="15.75" x14ac:dyDescent="0.25">
      <c r="A10" s="19" t="s">
        <v>32</v>
      </c>
      <c r="B10" s="11">
        <f>B24*$B$36/100/$B$33</f>
        <v>0.57990261509125574</v>
      </c>
      <c r="C10" s="16">
        <f t="shared" si="0"/>
        <v>-8.1653208545744649E-2</v>
      </c>
      <c r="D10" s="17">
        <f t="shared" si="1"/>
        <v>87.657397058823534</v>
      </c>
      <c r="E10" s="11">
        <f>E24*$B$36/100/$B$33</f>
        <v>0.62058335603377823</v>
      </c>
      <c r="F10" s="16">
        <f t="shared" si="2"/>
        <v>-7.9887516052457475E-2</v>
      </c>
      <c r="G10" s="17">
        <f t="shared" si="3"/>
        <v>88.595169444444437</v>
      </c>
      <c r="H10" s="11">
        <f>H24*$B$36/100/$B$33</f>
        <v>0.70450422228275666</v>
      </c>
      <c r="I10" s="16">
        <f t="shared" si="4"/>
        <v>-5.0447717632408517E-2</v>
      </c>
      <c r="J10" s="17">
        <f t="shared" si="5"/>
        <v>93.31775773195875</v>
      </c>
      <c r="K10" s="11">
        <f>K24*$B$36/100/$B$33</f>
        <v>0.64887128847725406</v>
      </c>
      <c r="L10" s="16">
        <f t="shared" si="6"/>
        <v>-5.1599583608981647E-2</v>
      </c>
      <c r="M10" s="17">
        <f t="shared" si="7"/>
        <v>92.6335861111111</v>
      </c>
      <c r="N10" s="11">
        <f>N24*$B$36/100/$B$33</f>
        <v>0.31722895668755108</v>
      </c>
      <c r="O10" s="16">
        <f t="shared" si="8"/>
        <v>-4.8572498735260872E-2</v>
      </c>
      <c r="P10" s="17">
        <f t="shared" si="9"/>
        <v>86.72162234042554</v>
      </c>
      <c r="Q10" s="18" t="s">
        <v>29</v>
      </c>
      <c r="Z10" s="225">
        <f>'Цены на 07.12.2020'!B10-'Цены на 30.11.2020'!B10</f>
        <v>1.2016803416777799E-2</v>
      </c>
      <c r="AA10" s="224">
        <f>E10-'Цены на 30.11.2020'!E10</f>
        <v>1.1672576314988303E-2</v>
      </c>
      <c r="AB10" s="224">
        <f>H10-'Цены на 30.11.2020'!H10</f>
        <v>1.4598811119569732E-2</v>
      </c>
      <c r="AC10" s="224">
        <f>K10-'Цены на 30.11.2020'!K10</f>
        <v>1.1863022605928975E-2</v>
      </c>
      <c r="AD10" s="226">
        <f>N10-'Цены на 30.11.2020'!N10</f>
        <v>6.573652043324385E-3</v>
      </c>
    </row>
    <row r="11" spans="1:32" s="5" customFormat="1" ht="31.5" x14ac:dyDescent="0.25">
      <c r="A11" s="98" t="s">
        <v>79</v>
      </c>
      <c r="B11" s="95">
        <f>AVERAGE(B7:B10)</f>
        <v>0.58306816943612094</v>
      </c>
      <c r="C11" s="96">
        <f t="shared" si="0"/>
        <v>-7.8487654200879442E-2</v>
      </c>
      <c r="D11" s="97">
        <f t="shared" si="1"/>
        <v>88.135898529411776</v>
      </c>
      <c r="E11" s="95">
        <f>AVERAGE(E7:E10)</f>
        <v>0.63045045627894303</v>
      </c>
      <c r="F11" s="96">
        <f t="shared" si="2"/>
        <v>-7.002041580729268E-2</v>
      </c>
      <c r="G11" s="97">
        <f t="shared" si="3"/>
        <v>90.003807638888887</v>
      </c>
      <c r="H11" s="95">
        <f>AVERAGE(H7:H10)</f>
        <v>0.70871373603922627</v>
      </c>
      <c r="I11" s="96">
        <f t="shared" si="4"/>
        <v>-4.623820387593891E-2</v>
      </c>
      <c r="J11" s="97">
        <f t="shared" si="5"/>
        <v>93.875344716494837</v>
      </c>
      <c r="K11" s="95">
        <f>AVERAGE(K7:K10)</f>
        <v>0.63698362162898392</v>
      </c>
      <c r="L11" s="96">
        <f t="shared" si="6"/>
        <v>-6.3487250457251787E-2</v>
      </c>
      <c r="M11" s="97">
        <f t="shared" si="7"/>
        <v>90.936489583333341</v>
      </c>
      <c r="N11" s="95">
        <f>AVERAGE(N7:N10)</f>
        <v>0.33736727049850174</v>
      </c>
      <c r="O11" s="96">
        <f t="shared" si="8"/>
        <v>-2.8434184924310213E-2</v>
      </c>
      <c r="P11" s="97">
        <f t="shared" si="9"/>
        <v>92.226880319148947</v>
      </c>
      <c r="Q11" s="18"/>
      <c r="Z11" s="225">
        <f>'Цены на 07.12.2020'!B11-'Цены на 30.11.2020'!B11</f>
        <v>1.1785595938038296E-2</v>
      </c>
      <c r="AA11" s="224">
        <f>E11-'Цены на 30.11.2020'!E11</f>
        <v>1.2536608814094241E-2</v>
      </c>
      <c r="AB11" s="224">
        <f>H11-'Цены на 30.11.2020'!H11</f>
        <v>1.5015823810849649E-2</v>
      </c>
      <c r="AC11" s="224">
        <f>K11-'Цены на 30.11.2020'!K11</f>
        <v>1.3298576891020653E-2</v>
      </c>
      <c r="AD11" s="226">
        <f>N11-'Цены на 30.11.2020'!N11</f>
        <v>4.484611785250836E-3</v>
      </c>
    </row>
    <row r="12" spans="1:32" s="5" customFormat="1" ht="15.75" x14ac:dyDescent="0.25">
      <c r="A12" s="19" t="s">
        <v>4</v>
      </c>
      <c r="B12" s="11">
        <f>B25*$B$32/100/$B$33</f>
        <v>0.83097287621123106</v>
      </c>
      <c r="C12" s="16">
        <f t="shared" si="0"/>
        <v>0.16941705257423068</v>
      </c>
      <c r="D12" s="17">
        <f t="shared" si="1"/>
        <v>125.60888235294121</v>
      </c>
      <c r="E12" s="11">
        <f>E25*$B$32/100/$B$33</f>
        <v>0.86421179125968017</v>
      </c>
      <c r="F12" s="16">
        <f t="shared" si="2"/>
        <v>0.16374091917344447</v>
      </c>
      <c r="G12" s="17">
        <f t="shared" si="3"/>
        <v>123.37583555555558</v>
      </c>
      <c r="H12" s="11">
        <f>H25*$B$32/100/$B$33</f>
        <v>1.0091900377475971</v>
      </c>
      <c r="I12" s="16">
        <f t="shared" si="4"/>
        <v>0.2542380978324319</v>
      </c>
      <c r="J12" s="17">
        <f t="shared" si="5"/>
        <v>133.67606391752577</v>
      </c>
      <c r="K12" s="11">
        <f>K25*$B$32/100/$B$33</f>
        <v>0.82177913375102152</v>
      </c>
      <c r="L12" s="16">
        <f t="shared" si="6"/>
        <v>0.12130826166478581</v>
      </c>
      <c r="M12" s="17">
        <f t="shared" si="7"/>
        <v>117.31810222222224</v>
      </c>
      <c r="N12" s="11">
        <f>N25*$B$32/100/$B$33</f>
        <v>0.3992205860606296</v>
      </c>
      <c r="O12" s="16">
        <f t="shared" si="8"/>
        <v>3.3419130637817651E-2</v>
      </c>
      <c r="P12" s="17">
        <f t="shared" si="9"/>
        <v>109.13586595744682</v>
      </c>
      <c r="Q12" s="18" t="s">
        <v>33</v>
      </c>
      <c r="Z12" s="225">
        <f>'Цены на 07.12.2020'!B12-'Цены на 30.11.2020'!B12</f>
        <v>1.4183454512350591E-2</v>
      </c>
      <c r="AA12" s="224">
        <f>E12-'Цены на 30.11.2020'!E12</f>
        <v>5.616803460942954E-3</v>
      </c>
      <c r="AB12" s="224">
        <f>H12-'Цены на 30.11.2020'!H12</f>
        <v>6.5590659073371249E-3</v>
      </c>
      <c r="AC12" s="224">
        <f>K12-'Цены на 30.11.2020'!K12</f>
        <v>1.3772394005892474E-2</v>
      </c>
      <c r="AD12" s="226">
        <f>N12-'Цены на 30.11.2020'!N12</f>
        <v>2.5946690292162899E-3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1.3180363466552516</v>
      </c>
      <c r="F13" s="16">
        <f t="shared" si="2"/>
        <v>0.61756547456901589</v>
      </c>
      <c r="G13" s="17">
        <f t="shared" si="3"/>
        <v>188.16433333333336</v>
      </c>
      <c r="H13" s="11">
        <f>H26*$B$34/$B$33</f>
        <v>1.390990387983033</v>
      </c>
      <c r="I13" s="16">
        <f t="shared" si="4"/>
        <v>0.6360384480678678</v>
      </c>
      <c r="J13" s="17">
        <f t="shared" si="5"/>
        <v>184.24886597938143</v>
      </c>
      <c r="K13" s="11">
        <f>K26*$B$34/$B$33</f>
        <v>1.1721282639996886</v>
      </c>
      <c r="L13" s="16">
        <f t="shared" si="6"/>
        <v>0.47165739191345291</v>
      </c>
      <c r="M13" s="17">
        <f t="shared" si="7"/>
        <v>167.33433333333335</v>
      </c>
      <c r="N13" s="11">
        <f>N26*$B$34/$B$33</f>
        <v>0.63834786161808765</v>
      </c>
      <c r="O13" s="16">
        <f t="shared" si="8"/>
        <v>0.2725464061952757</v>
      </c>
      <c r="P13" s="17">
        <f t="shared" si="9"/>
        <v>174.50664893617022</v>
      </c>
      <c r="Q13" s="18" t="s">
        <v>34</v>
      </c>
      <c r="Z13" s="225"/>
      <c r="AA13" s="224">
        <f>E13-'Цены на 30.11.2020'!E13</f>
        <v>2.5062879559926809E-2</v>
      </c>
      <c r="AB13" s="224">
        <f>H13-'Цены на 30.11.2020'!H13</f>
        <v>2.6450123816011306E-2</v>
      </c>
      <c r="AC13" s="224">
        <f>K13-'Цены на 30.11.2020'!K13</f>
        <v>2.2288391047757816E-2</v>
      </c>
      <c r="AD13" s="226">
        <f>N13-'Цены на 30.11.2020'!N13</f>
        <v>1.2138387240739346E-2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1.2766957232361753</v>
      </c>
      <c r="F14" s="16">
        <f t="shared" si="2"/>
        <v>0.5762248511499396</v>
      </c>
      <c r="G14" s="17">
        <f t="shared" si="3"/>
        <v>182.26249999999999</v>
      </c>
      <c r="H14" s="11">
        <f>H27*$B$34/$B$33</f>
        <v>1.3727518776510876</v>
      </c>
      <c r="I14" s="16">
        <f t="shared" si="4"/>
        <v>0.61779993773592246</v>
      </c>
      <c r="J14" s="17">
        <f t="shared" si="5"/>
        <v>181.83301546391752</v>
      </c>
      <c r="K14" s="11">
        <f>K27*$B$34/$B$33</f>
        <v>1.1648328598669104</v>
      </c>
      <c r="L14" s="16">
        <f t="shared" si="6"/>
        <v>0.46436198778067472</v>
      </c>
      <c r="M14" s="17">
        <f t="shared" si="7"/>
        <v>166.29283333333333</v>
      </c>
      <c r="N14" s="11">
        <f>N27*$B$34/$B$33</f>
        <v>0.60673444370938234</v>
      </c>
      <c r="O14" s="16">
        <f t="shared" si="8"/>
        <v>0.24093298828657039</v>
      </c>
      <c r="P14" s="17">
        <f t="shared" si="9"/>
        <v>165.86441489361704</v>
      </c>
      <c r="Q14" s="18" t="s">
        <v>34</v>
      </c>
      <c r="Z14" s="225"/>
      <c r="AA14" s="224">
        <f>E14-'Цены на 30.11.2020'!E14</f>
        <v>2.4276774481478691E-2</v>
      </c>
      <c r="AB14" s="224">
        <f>H14-'Цены на 30.11.2020'!H14</f>
        <v>2.6103312751990071E-2</v>
      </c>
      <c r="AC14" s="224">
        <f>K14-'Цены на 30.11.2020'!K14</f>
        <v>4.9583605499633032E-2</v>
      </c>
      <c r="AD14" s="226">
        <f>N14-'Цены на 30.11.2020'!N14</f>
        <v>1.1537248063102745E-2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1.2077691559325994</v>
      </c>
      <c r="F15" s="28">
        <f t="shared" si="2"/>
        <v>0.50729828384636366</v>
      </c>
      <c r="G15" s="29">
        <f t="shared" si="3"/>
        <v>172.42246666666671</v>
      </c>
      <c r="H15" s="27">
        <f>H28*$B$35/10/$B$33</f>
        <v>1.278494376775499</v>
      </c>
      <c r="I15" s="28">
        <f t="shared" si="4"/>
        <v>0.52354243686033386</v>
      </c>
      <c r="J15" s="29">
        <f t="shared" si="5"/>
        <v>169.34778350515464</v>
      </c>
      <c r="K15" s="27">
        <f>K28*$B$35/10/$B$33</f>
        <v>1.191447951122699</v>
      </c>
      <c r="L15" s="28">
        <f t="shared" si="6"/>
        <v>0.49097707903646326</v>
      </c>
      <c r="M15" s="29">
        <f t="shared" si="7"/>
        <v>170.09243333333333</v>
      </c>
      <c r="N15" s="27">
        <f>N28*$B$35/10/$B$33</f>
        <v>0.57668256994979961</v>
      </c>
      <c r="O15" s="28">
        <f t="shared" si="8"/>
        <v>0.21088111452698766</v>
      </c>
      <c r="P15" s="29">
        <f t="shared" si="9"/>
        <v>157.64906382978725</v>
      </c>
      <c r="Q15" s="30" t="s">
        <v>34</v>
      </c>
      <c r="Z15" s="227"/>
      <c r="AA15" s="228">
        <f>E15-'Цены на 30.11.2020'!E15</f>
        <v>3.2635019510861785E-2</v>
      </c>
      <c r="AB15" s="228">
        <f>H15-'Цены на 30.11.2020'!H15</f>
        <v>3.4234702917188553E-2</v>
      </c>
      <c r="AC15" s="228">
        <f>K15-'Цены на 30.11.2020'!K15</f>
        <v>2.4289838251335238E-2</v>
      </c>
      <c r="AD15" s="229">
        <f>N15-'Цены на 30.11.2020'!N15</f>
        <v>1.3043572390052161E-2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1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17" t="s">
        <v>64</v>
      </c>
      <c r="X19" s="217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47.56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47.3</v>
      </c>
      <c r="L21" s="49" t="s">
        <v>26</v>
      </c>
      <c r="M21" s="50" t="s">
        <v>26</v>
      </c>
      <c r="N21" s="48">
        <v>26.43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43.44</v>
      </c>
      <c r="C22" s="49" t="s">
        <v>26</v>
      </c>
      <c r="D22" s="50" t="s">
        <v>26</v>
      </c>
      <c r="E22" s="48">
        <v>46.87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46.8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46.88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43.05</v>
      </c>
      <c r="C24" s="49" t="s">
        <v>26</v>
      </c>
      <c r="D24" s="50" t="s">
        <v>26</v>
      </c>
      <c r="E24" s="48">
        <v>46.07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48.17</v>
      </c>
      <c r="L24" s="49" t="s">
        <v>26</v>
      </c>
      <c r="M24" s="50" t="s">
        <v>26</v>
      </c>
      <c r="N24" s="48">
        <v>23.55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</v>
      </c>
      <c r="F27" s="49" t="s">
        <v>26</v>
      </c>
      <c r="G27" s="50" t="s">
        <v>26</v>
      </c>
      <c r="H27" s="54">
        <v>1.129</v>
      </c>
      <c r="I27" s="49" t="s">
        <v>26</v>
      </c>
      <c r="J27" s="50" t="s">
        <v>26</v>
      </c>
      <c r="K27" s="54">
        <v>0.95799999999999996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4.4400000000000004</v>
      </c>
      <c r="F28" s="58" t="s">
        <v>26</v>
      </c>
      <c r="G28" s="59" t="s">
        <v>26</v>
      </c>
      <c r="H28" s="94">
        <v>4.7</v>
      </c>
      <c r="I28" s="58" t="s">
        <v>26</v>
      </c>
      <c r="J28" s="59" t="s">
        <v>26</v>
      </c>
      <c r="K28" s="94">
        <v>4.38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1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9.0866000000000007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2.5697000000000001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3.1244999999999998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6.9901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3.4615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44179</v>
      </c>
      <c r="E2" s="360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3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37" t="s">
        <v>23</v>
      </c>
      <c r="C5" s="238" t="s">
        <v>23</v>
      </c>
      <c r="D5" s="239" t="s">
        <v>24</v>
      </c>
      <c r="E5" s="237" t="s">
        <v>23</v>
      </c>
      <c r="F5" s="238" t="s">
        <v>23</v>
      </c>
      <c r="G5" s="239" t="s">
        <v>24</v>
      </c>
      <c r="H5" s="237" t="s">
        <v>23</v>
      </c>
      <c r="I5" s="238" t="s">
        <v>23</v>
      </c>
      <c r="J5" s="239" t="s">
        <v>24</v>
      </c>
      <c r="K5" s="237" t="s">
        <v>23</v>
      </c>
      <c r="L5" s="238" t="s">
        <v>23</v>
      </c>
      <c r="M5" s="239" t="s">
        <v>24</v>
      </c>
      <c r="N5" s="237" t="s">
        <v>23</v>
      </c>
      <c r="O5" s="238" t="s">
        <v>23</v>
      </c>
      <c r="P5" s="239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0.67103497276387469</v>
      </c>
      <c r="C6" s="12" t="s">
        <v>26</v>
      </c>
      <c r="D6" s="13" t="s">
        <v>26</v>
      </c>
      <c r="E6" s="11">
        <f>E20/$B$33</f>
        <v>0.71050761822057318</v>
      </c>
      <c r="F6" s="12" t="s">
        <v>26</v>
      </c>
      <c r="G6" s="13" t="s">
        <v>26</v>
      </c>
      <c r="H6" s="11">
        <f>H20/$B$33</f>
        <v>0.76576932185995106</v>
      </c>
      <c r="I6" s="12" t="s">
        <v>26</v>
      </c>
      <c r="J6" s="13" t="s">
        <v>26</v>
      </c>
      <c r="K6" s="11">
        <f>K20/$B$33</f>
        <v>0.71050761822057318</v>
      </c>
      <c r="L6" s="12" t="s">
        <v>26</v>
      </c>
      <c r="M6" s="13" t="s">
        <v>26</v>
      </c>
      <c r="N6" s="11">
        <f>N20/$B$33</f>
        <v>0.37104286729296598</v>
      </c>
      <c r="O6" s="12" t="s">
        <v>26</v>
      </c>
      <c r="P6" s="13" t="s">
        <v>26</v>
      </c>
      <c r="Q6" s="14" t="s">
        <v>27</v>
      </c>
      <c r="R6" s="4"/>
      <c r="Z6" s="230">
        <f>'Цены на 14.12.2020'!B6-'Цены на 07.12.2020'!B6</f>
        <v>9.4791491268743089E-3</v>
      </c>
      <c r="AA6" s="231">
        <f>E6-'Цены на 07.12.2020'!E6</f>
        <v>1.0036746134337471E-2</v>
      </c>
      <c r="AB6" s="231">
        <f>H6-'Цены на 07.12.2020'!H6</f>
        <v>1.0817381944785875E-2</v>
      </c>
      <c r="AC6" s="231">
        <f>K6-'Цены на 07.12.2020'!K6</f>
        <v>1.0036746134337471E-2</v>
      </c>
      <c r="AD6" s="232">
        <f>N6-'Цены на 07.12.2020'!N6</f>
        <v>5.2414118701540335E-3</v>
      </c>
    </row>
    <row r="7" spans="1:32" s="5" customFormat="1" ht="15.75" x14ac:dyDescent="0.25">
      <c r="A7" s="15" t="s">
        <v>28</v>
      </c>
      <c r="B7" s="11">
        <f>B21*$B$36/100/$B$33</f>
        <v>0.58820943396226422</v>
      </c>
      <c r="C7" s="16">
        <f t="shared" ref="C7:C12" si="0">B7-B$6</f>
        <v>-8.2825538801610477E-2</v>
      </c>
      <c r="D7" s="17">
        <f t="shared" ref="D7:D12" si="1">B7/B$6*100</f>
        <v>87.657045882352946</v>
      </c>
      <c r="E7" s="11">
        <f>E21*$B$36/100/$B$33</f>
        <v>0.65028453461751012</v>
      </c>
      <c r="F7" s="16">
        <f t="shared" ref="F7:F15" si="2">E7-E$6</f>
        <v>-6.0223083603063055E-2</v>
      </c>
      <c r="G7" s="17">
        <f t="shared" ref="G7:G15" si="3">E7/E$6*100</f>
        <v>91.523935555555553</v>
      </c>
      <c r="H7" s="11">
        <f>H21*$B$36/100/$B$33</f>
        <v>0.72124703955159086</v>
      </c>
      <c r="I7" s="16">
        <f t="shared" ref="I7:I15" si="4">H7-H$6</f>
        <v>-4.4522282308360195E-2</v>
      </c>
      <c r="J7" s="17">
        <f t="shared" ref="J7:J15" si="5">H7/H$6*100</f>
        <v>94.185940721649501</v>
      </c>
      <c r="K7" s="11">
        <f>K21*$B$36/100/$B$33</f>
        <v>0.6467295729059761</v>
      </c>
      <c r="L7" s="16">
        <f t="shared" ref="L7:L15" si="6">K7-K$6</f>
        <v>-6.3778045314597076E-2</v>
      </c>
      <c r="M7" s="17">
        <f t="shared" ref="M7:M15" si="7">K7/K$6*100</f>
        <v>91.023594444444427</v>
      </c>
      <c r="N7" s="11">
        <f>N21*$B$36/100/$B$33</f>
        <v>0.36137553090708141</v>
      </c>
      <c r="O7" s="16">
        <f t="shared" ref="O7:O15" si="8">N7-N$6</f>
        <v>-9.6673363858845729E-3</v>
      </c>
      <c r="P7" s="17">
        <f t="shared" ref="P7:P15" si="9">N7/N$6*100</f>
        <v>97.394549999999995</v>
      </c>
      <c r="Q7" s="18" t="s">
        <v>29</v>
      </c>
      <c r="R7" s="4"/>
      <c r="Z7" s="225">
        <f>'Цены на 14.12.2020'!B7-'Цены на 07.12.2020'!B7</f>
        <v>8.7109321916294391E-3</v>
      </c>
      <c r="AA7" s="224">
        <f>E7-'Цены на 07.12.2020'!E7</f>
        <v>9.6302169928846881E-3</v>
      </c>
      <c r="AB7" s="224">
        <f>H7-'Цены на 07.12.2020'!H7</f>
        <v>1.0681117459517941E-2</v>
      </c>
      <c r="AC7" s="224">
        <f>K7-'Цены на 07.12.2020'!K7</f>
        <v>9.5775707267333754E-3</v>
      </c>
      <c r="AD7" s="226">
        <f>N7-'Цены на 07.12.2020'!N7</f>
        <v>5.3516954399063232E-3</v>
      </c>
      <c r="AF7" s="219"/>
    </row>
    <row r="8" spans="1:32" s="5" customFormat="1" ht="15.75" x14ac:dyDescent="0.25">
      <c r="A8" s="19" t="s">
        <v>30</v>
      </c>
      <c r="B8" s="11">
        <f>B22*$B$36/100/$B$33</f>
        <v>0.59395206441935733</v>
      </c>
      <c r="C8" s="16">
        <f t="shared" si="0"/>
        <v>-7.7082908344517365E-2</v>
      </c>
      <c r="D8" s="17">
        <f t="shared" si="1"/>
        <v>88.512832941176455</v>
      </c>
      <c r="E8" s="11">
        <f>E22*$B$36/100/$B$33</f>
        <v>0.64044002526249322</v>
      </c>
      <c r="F8" s="16">
        <f t="shared" si="2"/>
        <v>-7.0067592958079961E-2</v>
      </c>
      <c r="G8" s="17">
        <f t="shared" si="3"/>
        <v>90.138375555555569</v>
      </c>
      <c r="H8" s="11">
        <f>H22*$B$36/100/$B$33</f>
        <v>0.71782880713665442</v>
      </c>
      <c r="I8" s="16">
        <f t="shared" si="4"/>
        <v>-4.7940514723296634E-2</v>
      </c>
      <c r="J8" s="17">
        <f t="shared" si="5"/>
        <v>93.739561855670118</v>
      </c>
      <c r="K8" s="11">
        <f>K22*$B$36/100/$B$33</f>
        <v>0.65493333070182369</v>
      </c>
      <c r="L8" s="16">
        <f t="shared" si="6"/>
        <v>-5.5574287518749488E-2</v>
      </c>
      <c r="M8" s="17">
        <f t="shared" si="7"/>
        <v>92.178227777777778</v>
      </c>
      <c r="N8" s="11">
        <f>N22*$B$36/100/$B$33</f>
        <v>0.33908865556169582</v>
      </c>
      <c r="O8" s="16">
        <f t="shared" si="8"/>
        <v>-3.1954211731270166E-2</v>
      </c>
      <c r="P8" s="17">
        <f t="shared" si="9"/>
        <v>91.388000000000019</v>
      </c>
      <c r="Q8" s="18" t="s">
        <v>29</v>
      </c>
      <c r="Z8" s="225">
        <f>'Цены на 14.12.2020'!B8-'Цены на 07.12.2020'!B8</f>
        <v>8.7959761600274744E-3</v>
      </c>
      <c r="AA8" s="224">
        <f>E8-'Цены на 07.12.2020'!E8</f>
        <v>9.0803140121528125E-3</v>
      </c>
      <c r="AB8" s="224">
        <f>H8-'Цены на 07.12.2020'!H8</f>
        <v>1.0630496049757188E-2</v>
      </c>
      <c r="AC8" s="224">
        <f>K8-'Цены на 07.12.2020'!K8</f>
        <v>2.4516550532932335E-2</v>
      </c>
      <c r="AD8" s="226">
        <f>N8-'Цены на 07.12.2020'!N8</f>
        <v>2.388026547725014E-2</v>
      </c>
    </row>
    <row r="9" spans="1:32" s="5" customFormat="1" ht="15.75" x14ac:dyDescent="0.25">
      <c r="A9" s="19" t="s">
        <v>31</v>
      </c>
      <c r="B9" s="11">
        <f>B23*$B$36/100/$B$33</f>
        <v>0.59654992105470916</v>
      </c>
      <c r="C9" s="16">
        <f t="shared" si="0"/>
        <v>-7.4485051709165528E-2</v>
      </c>
      <c r="D9" s="17">
        <f t="shared" si="1"/>
        <v>88.899974705882357</v>
      </c>
      <c r="E9" s="11">
        <f>E23*$B$36/100/$B$33</f>
        <v>0.63866254440672632</v>
      </c>
      <c r="F9" s="16">
        <f t="shared" si="2"/>
        <v>-7.184507381384686E-2</v>
      </c>
      <c r="G9" s="17">
        <f t="shared" si="3"/>
        <v>89.888205000000028</v>
      </c>
      <c r="H9" s="11">
        <f>H23*$B$36/100/$B$33</f>
        <v>0.72329797900055259</v>
      </c>
      <c r="I9" s="16">
        <f t="shared" si="4"/>
        <v>-4.2471342859398464E-2</v>
      </c>
      <c r="J9" s="17">
        <f t="shared" si="5"/>
        <v>94.453768041237112</v>
      </c>
      <c r="K9" s="11">
        <f>K23*$B$36/100/$B$33</f>
        <v>0.6418073182284677</v>
      </c>
      <c r="L9" s="16">
        <f t="shared" si="6"/>
        <v>-6.8700299992105474E-2</v>
      </c>
      <c r="M9" s="17">
        <f t="shared" si="7"/>
        <v>90.330814444444442</v>
      </c>
      <c r="N9" s="11">
        <f>N23*$B$36/100/$B$33</f>
        <v>0.36643451488118739</v>
      </c>
      <c r="O9" s="16">
        <f t="shared" si="8"/>
        <v>-4.6083524117785934E-3</v>
      </c>
      <c r="P9" s="17">
        <f t="shared" si="9"/>
        <v>98.75800000000001</v>
      </c>
      <c r="Q9" s="18" t="s">
        <v>29</v>
      </c>
      <c r="Z9" s="225">
        <f>'Цены на 14.12.2020'!B9-'Цены на 07.12.2020'!B9</f>
        <v>8.8344484314457628E-3</v>
      </c>
      <c r="AA9" s="224">
        <f>E9-'Цены на 07.12.2020'!E9</f>
        <v>9.4581041996982806E-3</v>
      </c>
      <c r="AB9" s="224">
        <f>H9-'Цены на 07.12.2020'!H9</f>
        <v>1.0711490305374216E-2</v>
      </c>
      <c r="AC9" s="224">
        <f>K9-'Цены на 07.12.2020'!K9</f>
        <v>1.0312902537920166E-2</v>
      </c>
      <c r="AD9" s="226">
        <f>N9-'Цены на 07.12.2020'!N9</f>
        <v>5.4266151263521745E-3</v>
      </c>
      <c r="AF9" s="220"/>
    </row>
    <row r="10" spans="1:32" s="5" customFormat="1" ht="15.75" x14ac:dyDescent="0.25">
      <c r="A10" s="19" t="s">
        <v>32</v>
      </c>
      <c r="B10" s="11">
        <f>B24*$B$36/100/$B$33</f>
        <v>0.58766251677587444</v>
      </c>
      <c r="C10" s="16">
        <f t="shared" si="0"/>
        <v>-8.3372455988000249E-2</v>
      </c>
      <c r="D10" s="17">
        <f t="shared" si="1"/>
        <v>87.575542352941184</v>
      </c>
      <c r="E10" s="11">
        <f>E24*$B$36/100/$B$33</f>
        <v>0.6292282229415016</v>
      </c>
      <c r="F10" s="16">
        <f t="shared" si="2"/>
        <v>-8.1279395279071576E-2</v>
      </c>
      <c r="G10" s="17">
        <f t="shared" si="3"/>
        <v>88.56037666666667</v>
      </c>
      <c r="H10" s="11">
        <f>H24*$B$36/100/$B$33</f>
        <v>0.71509422120470523</v>
      </c>
      <c r="I10" s="16">
        <f t="shared" si="4"/>
        <v>-5.0675100655245831E-2</v>
      </c>
      <c r="J10" s="17">
        <f t="shared" si="5"/>
        <v>93.382458762886614</v>
      </c>
      <c r="K10" s="11">
        <f>K24*$B$36/100/$B$33</f>
        <v>0.66217998342148887</v>
      </c>
      <c r="L10" s="16">
        <f t="shared" si="6"/>
        <v>-4.8327634799084307E-2</v>
      </c>
      <c r="M10" s="17">
        <f t="shared" si="7"/>
        <v>93.198153888888882</v>
      </c>
      <c r="N10" s="11">
        <f>N24*$B$36/100/$B$33</f>
        <v>0.3278768532407042</v>
      </c>
      <c r="O10" s="16">
        <f t="shared" si="8"/>
        <v>-4.3166014052261781E-2</v>
      </c>
      <c r="P10" s="17">
        <f t="shared" si="9"/>
        <v>88.366299999999995</v>
      </c>
      <c r="Q10" s="18" t="s">
        <v>29</v>
      </c>
      <c r="Z10" s="225">
        <f>'Цены на 14.12.2020'!B10-'Цены на 07.12.2020'!B10</f>
        <v>7.7599016846187086E-3</v>
      </c>
      <c r="AA10" s="224">
        <f>E10-'Цены на 07.12.2020'!E10</f>
        <v>8.6448669077233697E-3</v>
      </c>
      <c r="AB10" s="224">
        <f>H10-'Цены на 07.12.2020'!H10</f>
        <v>1.0589998921948562E-2</v>
      </c>
      <c r="AC10" s="224">
        <f>K10-'Цены на 07.12.2020'!K10</f>
        <v>1.3308694944234811E-2</v>
      </c>
      <c r="AD10" s="226">
        <f>N10-'Цены на 07.12.2020'!N10</f>
        <v>1.0647896553153124E-2</v>
      </c>
    </row>
    <row r="11" spans="1:32" s="5" customFormat="1" ht="31.5" x14ac:dyDescent="0.25">
      <c r="A11" s="98" t="s">
        <v>79</v>
      </c>
      <c r="B11" s="95">
        <f>AVERAGE(B7:B10)</f>
        <v>0.59159348405305123</v>
      </c>
      <c r="C11" s="96">
        <f t="shared" si="0"/>
        <v>-7.944148871082346E-2</v>
      </c>
      <c r="D11" s="97">
        <f t="shared" si="1"/>
        <v>88.161348970588222</v>
      </c>
      <c r="E11" s="95">
        <f>AVERAGE(E7:E10)</f>
        <v>0.63965383180705782</v>
      </c>
      <c r="F11" s="96">
        <f t="shared" si="2"/>
        <v>-7.0853786413515363E-2</v>
      </c>
      <c r="G11" s="97">
        <f t="shared" si="3"/>
        <v>90.027723194444448</v>
      </c>
      <c r="H11" s="95">
        <f>AVERAGE(H7:H10)</f>
        <v>0.7193670117233758</v>
      </c>
      <c r="I11" s="96">
        <f t="shared" si="4"/>
        <v>-4.6402310136575253E-2</v>
      </c>
      <c r="J11" s="97">
        <f t="shared" si="5"/>
        <v>93.940432345360833</v>
      </c>
      <c r="K11" s="95">
        <f>AVERAGE(K7:K10)</f>
        <v>0.65141255131443909</v>
      </c>
      <c r="L11" s="96">
        <f t="shared" si="6"/>
        <v>-5.9095066906134086E-2</v>
      </c>
      <c r="M11" s="97">
        <f t="shared" si="7"/>
        <v>91.682697638888882</v>
      </c>
      <c r="N11" s="95">
        <f>AVERAGE(N7:N10)</f>
        <v>0.34869388864766721</v>
      </c>
      <c r="O11" s="96">
        <f t="shared" si="8"/>
        <v>-2.2348978645298778E-2</v>
      </c>
      <c r="P11" s="97">
        <f t="shared" si="9"/>
        <v>93.976712500000005</v>
      </c>
      <c r="Q11" s="18"/>
      <c r="Z11" s="225">
        <f>'Цены на 14.12.2020'!B11-'Цены на 07.12.2020'!B11</f>
        <v>8.5253146169302907E-3</v>
      </c>
      <c r="AA11" s="224">
        <f>E11-'Цены на 07.12.2020'!E11</f>
        <v>9.2033755281147878E-3</v>
      </c>
      <c r="AB11" s="224">
        <f>H11-'Цены на 07.12.2020'!H11</f>
        <v>1.0653275684149532E-2</v>
      </c>
      <c r="AC11" s="224">
        <f>K11-'Цены на 07.12.2020'!K11</f>
        <v>1.4428929685455172E-2</v>
      </c>
      <c r="AD11" s="226">
        <f>N11-'Цены на 07.12.2020'!N11</f>
        <v>1.1326618149165468E-2</v>
      </c>
    </row>
    <row r="12" spans="1:32" s="5" customFormat="1" ht="15.75" x14ac:dyDescent="0.25">
      <c r="A12" s="19" t="s">
        <v>4</v>
      </c>
      <c r="B12" s="11">
        <f>B25*$B$32/100/$B$33</f>
        <v>0.83927113760164218</v>
      </c>
      <c r="C12" s="16">
        <f t="shared" si="0"/>
        <v>0.16823616483776749</v>
      </c>
      <c r="D12" s="17">
        <f t="shared" si="1"/>
        <v>125.07114705882354</v>
      </c>
      <c r="E12" s="11">
        <f>E25*$B$32/100/$B$33</f>
        <v>0.90319859872108643</v>
      </c>
      <c r="F12" s="16">
        <f t="shared" si="2"/>
        <v>0.19269098050051325</v>
      </c>
      <c r="G12" s="17">
        <f t="shared" si="3"/>
        <v>127.12018500000002</v>
      </c>
      <c r="H12" s="11">
        <f>H25*$B$32/100/$B$33</f>
        <v>1.0192680113681218</v>
      </c>
      <c r="I12" s="16">
        <f t="shared" si="4"/>
        <v>0.25349868950817078</v>
      </c>
      <c r="J12" s="17">
        <f t="shared" si="5"/>
        <v>133.10379278350516</v>
      </c>
      <c r="K12" s="11">
        <f>K25*$B$32/100/$B$33</f>
        <v>0.83891400094734347</v>
      </c>
      <c r="L12" s="16">
        <f t="shared" si="6"/>
        <v>0.1284063827267703</v>
      </c>
      <c r="M12" s="17">
        <f t="shared" si="7"/>
        <v>118.07248499999999</v>
      </c>
      <c r="N12" s="11">
        <f>N25*$B$32/100/$B$33</f>
        <v>0.40320728270308676</v>
      </c>
      <c r="O12" s="16">
        <f t="shared" si="8"/>
        <v>3.2164415410120772E-2</v>
      </c>
      <c r="P12" s="17">
        <f t="shared" si="9"/>
        <v>108.66865212765957</v>
      </c>
      <c r="Q12" s="18" t="s">
        <v>33</v>
      </c>
      <c r="Z12" s="225">
        <f>'Цены на 14.12.2020'!B12-'Цены на 07.12.2020'!B12</f>
        <v>8.2982613904111213E-3</v>
      </c>
      <c r="AA12" s="224">
        <f>E12-'Цены на 07.12.2020'!E12</f>
        <v>3.8986807461406259E-2</v>
      </c>
      <c r="AB12" s="224">
        <f>H12-'Цены на 07.12.2020'!H12</f>
        <v>1.0077973620524761E-2</v>
      </c>
      <c r="AC12" s="224">
        <f>K12-'Цены на 07.12.2020'!K12</f>
        <v>1.7134867196321957E-2</v>
      </c>
      <c r="AD12" s="226">
        <f>N12-'Цены на 07.12.2020'!N12</f>
        <v>3.9866966424571548E-3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1.3642930449198709</v>
      </c>
      <c r="F13" s="16">
        <f t="shared" si="2"/>
        <v>0.65378542669929773</v>
      </c>
      <c r="G13" s="17">
        <f t="shared" si="3"/>
        <v>192.01666666666671</v>
      </c>
      <c r="H13" s="11">
        <f>H26*$B$34/$B$33</f>
        <v>1.4371200757874794</v>
      </c>
      <c r="I13" s="16">
        <f t="shared" si="4"/>
        <v>0.6713507539275283</v>
      </c>
      <c r="J13" s="17">
        <f t="shared" si="5"/>
        <v>187.67010309278351</v>
      </c>
      <c r="K13" s="11">
        <f>K26*$B$34/$B$33</f>
        <v>1.2065011447067184</v>
      </c>
      <c r="L13" s="16">
        <f t="shared" si="6"/>
        <v>0.49599352648614525</v>
      </c>
      <c r="M13" s="17">
        <f t="shared" si="7"/>
        <v>169.80833333333337</v>
      </c>
      <c r="N13" s="11">
        <f>N26*$B$34/$B$33</f>
        <v>0.63723652009157661</v>
      </c>
      <c r="O13" s="16">
        <f t="shared" si="8"/>
        <v>0.26619365279861062</v>
      </c>
      <c r="P13" s="17">
        <f t="shared" si="9"/>
        <v>171.74202127659578</v>
      </c>
      <c r="Q13" s="18" t="s">
        <v>34</v>
      </c>
      <c r="Z13" s="225"/>
      <c r="AA13" s="224">
        <f>E13-'Цены на 07.12.2020'!E13</f>
        <v>4.6256698264619311E-2</v>
      </c>
      <c r="AB13" s="224">
        <f>H13-'Цены на 07.12.2020'!H13</f>
        <v>4.6129687804446373E-2</v>
      </c>
      <c r="AC13" s="224">
        <f>K13-'Цены на 07.12.2020'!K13</f>
        <v>3.4372880707029818E-2</v>
      </c>
      <c r="AD13" s="226">
        <f>N13-'Цены на 07.12.2020'!N13</f>
        <v>-1.1113415265110449E-3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1.2926797979000555</v>
      </c>
      <c r="F14" s="16">
        <f t="shared" si="2"/>
        <v>0.58217217967948232</v>
      </c>
      <c r="G14" s="17">
        <f t="shared" si="3"/>
        <v>181.93750000000003</v>
      </c>
      <c r="H14" s="11">
        <f>H27*$B$34/$B$33</f>
        <v>1.3885687218757401</v>
      </c>
      <c r="I14" s="16">
        <f t="shared" si="4"/>
        <v>0.62279940001578904</v>
      </c>
      <c r="J14" s="17">
        <f t="shared" si="5"/>
        <v>181.32989690721649</v>
      </c>
      <c r="K14" s="11">
        <f>K27*$B$34/$B$33</f>
        <v>1.2004322254677509</v>
      </c>
      <c r="L14" s="16">
        <f t="shared" si="6"/>
        <v>0.48992460724717768</v>
      </c>
      <c r="M14" s="17">
        <f t="shared" si="7"/>
        <v>168.95416666666665</v>
      </c>
      <c r="N14" s="11">
        <f>N27*$B$34/$B$33</f>
        <v>0.61781597852688097</v>
      </c>
      <c r="O14" s="16">
        <f t="shared" si="8"/>
        <v>0.24677311123391499</v>
      </c>
      <c r="P14" s="17">
        <f t="shared" si="9"/>
        <v>166.50797872340428</v>
      </c>
      <c r="Q14" s="18" t="s">
        <v>34</v>
      </c>
      <c r="Z14" s="225"/>
      <c r="AA14" s="224">
        <f>E14-'Цены на 07.12.2020'!E14</f>
        <v>1.5984074663880188E-2</v>
      </c>
      <c r="AB14" s="224">
        <f>H14-'Цены на 07.12.2020'!H14</f>
        <v>1.581684422465246E-2</v>
      </c>
      <c r="AC14" s="224">
        <f>K14-'Цены на 07.12.2020'!K14</f>
        <v>3.5599365600840427E-2</v>
      </c>
      <c r="AD14" s="226">
        <f>N14-'Цены на 07.12.2020'!N14</f>
        <v>1.1081534817498628E-2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1.2205249072392832</v>
      </c>
      <c r="F15" s="28">
        <f t="shared" si="2"/>
        <v>0.51001728901871002</v>
      </c>
      <c r="G15" s="29">
        <f t="shared" si="3"/>
        <v>171.78210000000001</v>
      </c>
      <c r="H15" s="27">
        <f>H28*$B$35/10/$B$33</f>
        <v>1.2751345227757165</v>
      </c>
      <c r="I15" s="28">
        <f t="shared" si="4"/>
        <v>0.50936520091576543</v>
      </c>
      <c r="J15" s="29">
        <f t="shared" si="5"/>
        <v>166.51679381443302</v>
      </c>
      <c r="K15" s="27">
        <f>K28*$B$35/10/$B$33</f>
        <v>1.2096029841319966</v>
      </c>
      <c r="L15" s="28">
        <f t="shared" si="6"/>
        <v>0.49909536591142345</v>
      </c>
      <c r="M15" s="29">
        <f t="shared" si="7"/>
        <v>170.2449</v>
      </c>
      <c r="N15" s="27">
        <f>N28*$B$35/10/$B$33</f>
        <v>0.57886192468619246</v>
      </c>
      <c r="O15" s="28">
        <f t="shared" si="8"/>
        <v>0.20781905739322648</v>
      </c>
      <c r="P15" s="29">
        <f t="shared" si="9"/>
        <v>156.00944680851063</v>
      </c>
      <c r="Q15" s="30" t="s">
        <v>34</v>
      </c>
      <c r="Z15" s="227"/>
      <c r="AA15" s="228">
        <f>E15-'Цены на 07.12.2020'!E15</f>
        <v>1.2755751306683827E-2</v>
      </c>
      <c r="AB15" s="228">
        <f>H15-'Цены на 07.12.2020'!H15</f>
        <v>-3.3598539997825583E-3</v>
      </c>
      <c r="AC15" s="228">
        <f>K15-'Цены на 07.12.2020'!K15</f>
        <v>1.8155033009297661E-2</v>
      </c>
      <c r="AD15" s="229">
        <f>N15-'Цены на 07.12.2020'!N15</f>
        <v>2.1793547363928578E-3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3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34" t="s">
        <v>64</v>
      </c>
      <c r="X19" s="234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47.56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47.3</v>
      </c>
      <c r="L21" s="49" t="s">
        <v>26</v>
      </c>
      <c r="M21" s="50" t="s">
        <v>26</v>
      </c>
      <c r="N21" s="48">
        <v>26.43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43.44</v>
      </c>
      <c r="C22" s="49" t="s">
        <v>26</v>
      </c>
      <c r="D22" s="50" t="s">
        <v>26</v>
      </c>
      <c r="E22" s="48">
        <v>46.84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47.9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46.94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42.98</v>
      </c>
      <c r="C24" s="49" t="s">
        <v>26</v>
      </c>
      <c r="D24" s="50" t="s">
        <v>26</v>
      </c>
      <c r="E24" s="48">
        <v>46.02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48.43</v>
      </c>
      <c r="L24" s="49" t="s">
        <v>26</v>
      </c>
      <c r="M24" s="50" t="s">
        <v>26</v>
      </c>
      <c r="N24" s="48">
        <v>23.98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25.29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23.49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1.1240000000000001</v>
      </c>
      <c r="F26" s="49" t="s">
        <v>26</v>
      </c>
      <c r="G26" s="50" t="s">
        <v>26</v>
      </c>
      <c r="H26" s="54">
        <v>1.1839999999999999</v>
      </c>
      <c r="I26" s="49" t="s">
        <v>26</v>
      </c>
      <c r="J26" s="50" t="s">
        <v>26</v>
      </c>
      <c r="K26" s="54">
        <v>0.99399999999999999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0.98899999999999999</v>
      </c>
      <c r="L27" s="49" t="s">
        <v>26</v>
      </c>
      <c r="M27" s="50" t="s">
        <v>26</v>
      </c>
      <c r="N27" s="54">
        <v>0.50900000000000001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4.47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4.43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3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9.0477000000000007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2.5333999999999999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3.0750000000000002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6.9173999999999998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3.4639000000000002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44186</v>
      </c>
      <c r="E2" s="36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41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44" t="s">
        <v>23</v>
      </c>
      <c r="C5" s="245" t="s">
        <v>23</v>
      </c>
      <c r="D5" s="246" t="s">
        <v>24</v>
      </c>
      <c r="E5" s="244" t="s">
        <v>23</v>
      </c>
      <c r="F5" s="245" t="s">
        <v>23</v>
      </c>
      <c r="G5" s="246" t="s">
        <v>24</v>
      </c>
      <c r="H5" s="244" t="s">
        <v>23</v>
      </c>
      <c r="I5" s="245" t="s">
        <v>23</v>
      </c>
      <c r="J5" s="246" t="s">
        <v>24</v>
      </c>
      <c r="K5" s="244" t="s">
        <v>23</v>
      </c>
      <c r="L5" s="245" t="s">
        <v>23</v>
      </c>
      <c r="M5" s="246" t="s">
        <v>24</v>
      </c>
      <c r="N5" s="244" t="s">
        <v>23</v>
      </c>
      <c r="O5" s="245" t="s">
        <v>23</v>
      </c>
      <c r="P5" s="246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0.67815541726503903</v>
      </c>
      <c r="C6" s="12" t="s">
        <v>26</v>
      </c>
      <c r="D6" s="13" t="s">
        <v>26</v>
      </c>
      <c r="E6" s="11">
        <f>E20/$B$33</f>
        <v>0.71804691239827667</v>
      </c>
      <c r="F6" s="12" t="s">
        <v>26</v>
      </c>
      <c r="G6" s="13" t="s">
        <v>26</v>
      </c>
      <c r="H6" s="11">
        <f>H20/$B$33</f>
        <v>0.77389500558480928</v>
      </c>
      <c r="I6" s="12" t="s">
        <v>26</v>
      </c>
      <c r="J6" s="13" t="s">
        <v>26</v>
      </c>
      <c r="K6" s="11">
        <f>K20/$B$33</f>
        <v>0.71804691239827667</v>
      </c>
      <c r="L6" s="12" t="s">
        <v>26</v>
      </c>
      <c r="M6" s="13" t="s">
        <v>26</v>
      </c>
      <c r="N6" s="11">
        <f>N20/$B$33</f>
        <v>0.37498005425243336</v>
      </c>
      <c r="O6" s="12" t="s">
        <v>26</v>
      </c>
      <c r="P6" s="13" t="s">
        <v>26</v>
      </c>
      <c r="Q6" s="14" t="s">
        <v>27</v>
      </c>
      <c r="R6" s="4"/>
      <c r="Z6" s="230">
        <f>'Цены на 21.12.2020'!B6-'Цены на 14.12.2020'!B6</f>
        <v>7.1204445011643358E-3</v>
      </c>
      <c r="AA6" s="231">
        <f>E6-'Цены на 14.12.2020'!E6</f>
        <v>7.5392941777034927E-3</v>
      </c>
      <c r="AB6" s="231">
        <f>H6-'Цены на 14.12.2020'!H6</f>
        <v>8.1256837248582237E-3</v>
      </c>
      <c r="AC6" s="231">
        <f>K6-'Цены на 14.12.2020'!K6</f>
        <v>7.5392941777034927E-3</v>
      </c>
      <c r="AD6" s="232">
        <f>N6-'Цены на 14.12.2020'!N6</f>
        <v>3.9371869594673758E-3</v>
      </c>
    </row>
    <row r="7" spans="1:32" s="5" customFormat="1" ht="15.75" x14ac:dyDescent="0.25">
      <c r="A7" s="15" t="s">
        <v>28</v>
      </c>
      <c r="B7" s="11">
        <f>B21*$B$36/100/$B$33</f>
        <v>0.58602680708472954</v>
      </c>
      <c r="C7" s="16">
        <f t="shared" ref="C7:C12" si="0">B7-B$6</f>
        <v>-9.2128610180309489E-2</v>
      </c>
      <c r="D7" s="17">
        <f t="shared" ref="D7:D12" si="1">B7/B$6*100</f>
        <v>86.414823529411777</v>
      </c>
      <c r="E7" s="11">
        <f>E21*$B$36/100/$B$33</f>
        <v>0.64803662039253218</v>
      </c>
      <c r="F7" s="16">
        <f t="shared" ref="F7:F15" si="2">E7-E$6</f>
        <v>-7.001029200574449E-2</v>
      </c>
      <c r="G7" s="17">
        <f t="shared" ref="G7:G15" si="3">E7/E$6*100</f>
        <v>90.249899999999982</v>
      </c>
      <c r="H7" s="11">
        <f>H21*$B$36/100/$B$33</f>
        <v>0.71536156055528966</v>
      </c>
      <c r="I7" s="16">
        <f t="shared" ref="I7:I15" si="4">H7-H$6</f>
        <v>-5.8533445029519626E-2</v>
      </c>
      <c r="J7" s="17">
        <f t="shared" ref="J7:J15" si="5">H7/H$6*100</f>
        <v>92.436513402061877</v>
      </c>
      <c r="K7" s="11">
        <f>K21*$B$36/100/$B$33</f>
        <v>0.64476577309717564</v>
      </c>
      <c r="L7" s="16">
        <f t="shared" ref="L7:L15" si="6">K7-K$6</f>
        <v>-7.3281139301101028E-2</v>
      </c>
      <c r="M7" s="17">
        <f t="shared" ref="M7:M15" si="7">K7/K$6*100</f>
        <v>89.79437999999999</v>
      </c>
      <c r="N7" s="11">
        <f>N21*$B$36/100/$B$33</f>
        <v>0.35979320248922925</v>
      </c>
      <c r="O7" s="16">
        <f t="shared" ref="O7:O15" si="8">N7-N$6</f>
        <v>-1.5186851763204112E-2</v>
      </c>
      <c r="P7" s="17">
        <f t="shared" ref="P7:P15" si="9">N7/N$6*100</f>
        <v>95.949957446808497</v>
      </c>
      <c r="Q7" s="18" t="s">
        <v>29</v>
      </c>
      <c r="R7" s="4"/>
      <c r="Z7" s="225">
        <f>'Цены на 21.12.2020'!B7-'Цены на 14.12.2020'!B7</f>
        <v>-2.1826268775346769E-3</v>
      </c>
      <c r="AA7" s="224">
        <f>E7-'Цены на 14.12.2020'!E7</f>
        <v>-2.2479142249779427E-3</v>
      </c>
      <c r="AB7" s="224">
        <f>H7-'Цены на 14.12.2020'!H7</f>
        <v>-5.8854789963012077E-3</v>
      </c>
      <c r="AC7" s="224">
        <f>K7-'Цены на 14.12.2020'!K7</f>
        <v>-1.9637998088004593E-3</v>
      </c>
      <c r="AD7" s="226">
        <f>N7-'Цены на 14.12.2020'!N7</f>
        <v>-1.5823284178521635E-3</v>
      </c>
      <c r="AF7" s="219"/>
    </row>
    <row r="8" spans="1:32" s="5" customFormat="1" ht="15.75" x14ac:dyDescent="0.25">
      <c r="A8" s="19" t="s">
        <v>30</v>
      </c>
      <c r="B8" s="11">
        <f>B22*$B$36/100/$B$33</f>
        <v>0.59270478697941598</v>
      </c>
      <c r="C8" s="16">
        <f t="shared" si="0"/>
        <v>-8.5450630285623053E-2</v>
      </c>
      <c r="D8" s="17">
        <f t="shared" si="1"/>
        <v>87.3995505882353</v>
      </c>
      <c r="E8" s="11">
        <f>E22*$B$36/100/$B$33</f>
        <v>0.63808779320248921</v>
      </c>
      <c r="F8" s="16">
        <f t="shared" si="2"/>
        <v>-7.9959119195787465E-2</v>
      </c>
      <c r="G8" s="17">
        <f t="shared" si="3"/>
        <v>88.864360000000005</v>
      </c>
      <c r="H8" s="11">
        <f>H22*$B$36/100/$B$33</f>
        <v>0.71549784585926268</v>
      </c>
      <c r="I8" s="16">
        <f t="shared" si="4"/>
        <v>-5.8397159725546599E-2</v>
      </c>
      <c r="J8" s="17">
        <f t="shared" si="5"/>
        <v>92.454123711340202</v>
      </c>
      <c r="K8" s="11">
        <f>K22*$B$36/100/$B$33</f>
        <v>0.63863293441838198</v>
      </c>
      <c r="L8" s="16">
        <f t="shared" si="6"/>
        <v>-7.941397797989469E-2</v>
      </c>
      <c r="M8" s="17">
        <f t="shared" si="7"/>
        <v>88.940279999999987</v>
      </c>
      <c r="N8" s="11">
        <f>N22*$B$36/100/$B$33</f>
        <v>0.33798755385351842</v>
      </c>
      <c r="O8" s="16">
        <f t="shared" si="8"/>
        <v>-3.699250039891494E-2</v>
      </c>
      <c r="P8" s="17">
        <f t="shared" si="9"/>
        <v>90.134808510638294</v>
      </c>
      <c r="Q8" s="18" t="s">
        <v>29</v>
      </c>
      <c r="Z8" s="225">
        <f>'Цены на 21.12.2020'!B8-'Цены на 14.12.2020'!B8</f>
        <v>-1.2472774399413522E-3</v>
      </c>
      <c r="AA8" s="224">
        <f>E8-'Цены на 14.12.2020'!E8</f>
        <v>-2.3522320600040114E-3</v>
      </c>
      <c r="AB8" s="224">
        <f>H8-'Цены на 14.12.2020'!H8</f>
        <v>-2.330961277391741E-3</v>
      </c>
      <c r="AC8" s="224">
        <f>K8-'Цены на 14.12.2020'!K8</f>
        <v>-1.6300396283441709E-2</v>
      </c>
      <c r="AD8" s="226">
        <f>N8-'Цены на 14.12.2020'!N8</f>
        <v>-1.1011017081773988E-3</v>
      </c>
    </row>
    <row r="9" spans="1:32" s="5" customFormat="1" ht="15.75" x14ac:dyDescent="0.25">
      <c r="A9" s="19" t="s">
        <v>31</v>
      </c>
      <c r="B9" s="11">
        <f>B23*$B$36/100/$B$33</f>
        <v>0.5943402106270943</v>
      </c>
      <c r="C9" s="16">
        <f t="shared" si="0"/>
        <v>-8.3815206637944728E-2</v>
      </c>
      <c r="D9" s="17">
        <f t="shared" si="1"/>
        <v>87.640708235294127</v>
      </c>
      <c r="E9" s="11">
        <f>E23*$B$36/100/$B$33</f>
        <v>0.63604351364289125</v>
      </c>
      <c r="F9" s="16">
        <f t="shared" si="2"/>
        <v>-8.2003398755385426E-2</v>
      </c>
      <c r="G9" s="17">
        <f t="shared" si="3"/>
        <v>88.57965999999999</v>
      </c>
      <c r="H9" s="11">
        <f>H23*$B$36/100/$B$33</f>
        <v>0.72094925801819043</v>
      </c>
      <c r="I9" s="16">
        <f t="shared" si="4"/>
        <v>-5.294574756661885E-2</v>
      </c>
      <c r="J9" s="17">
        <f t="shared" si="5"/>
        <v>93.158536082474214</v>
      </c>
      <c r="K9" s="11">
        <f>K23*$B$36/100/$B$33</f>
        <v>0.63958693154619428</v>
      </c>
      <c r="L9" s="16">
        <f t="shared" si="6"/>
        <v>-7.8459980852082389E-2</v>
      </c>
      <c r="M9" s="17">
        <f t="shared" si="7"/>
        <v>89.073139999999995</v>
      </c>
      <c r="N9" s="11">
        <f>N23*$B$36/100/$B$33</f>
        <v>0.365244614648157</v>
      </c>
      <c r="O9" s="16">
        <f t="shared" si="8"/>
        <v>-9.7354396042763636E-3</v>
      </c>
      <c r="P9" s="17">
        <f t="shared" si="9"/>
        <v>97.403744680851062</v>
      </c>
      <c r="Q9" s="18" t="s">
        <v>29</v>
      </c>
      <c r="Z9" s="225">
        <f>'Цены на 21.12.2020'!B9-'Цены на 14.12.2020'!B9</f>
        <v>-2.2097104276148638E-3</v>
      </c>
      <c r="AA9" s="224">
        <f>E9-'Цены на 14.12.2020'!E9</f>
        <v>-2.6190307638350729E-3</v>
      </c>
      <c r="AB9" s="224">
        <f>H9-'Цены на 14.12.2020'!H9</f>
        <v>-2.3487209823621624E-3</v>
      </c>
      <c r="AC9" s="224">
        <f>K9-'Цены на 14.12.2020'!K9</f>
        <v>-2.2203866822734231E-3</v>
      </c>
      <c r="AD9" s="226">
        <f>N9-'Цены на 14.12.2020'!N9</f>
        <v>-1.1899002330303943E-3</v>
      </c>
      <c r="AF9" s="220"/>
    </row>
    <row r="10" spans="1:32" s="5" customFormat="1" ht="15.75" x14ac:dyDescent="0.25">
      <c r="A10" s="19" t="s">
        <v>32</v>
      </c>
      <c r="B10" s="11">
        <f>B24*$B$36/100/$B$33</f>
        <v>0.58629937769267593</v>
      </c>
      <c r="C10" s="16">
        <f t="shared" si="0"/>
        <v>-9.1856039572363102E-2</v>
      </c>
      <c r="D10" s="17">
        <f t="shared" si="1"/>
        <v>86.455016470588248</v>
      </c>
      <c r="E10" s="11">
        <f>E24*$B$36/100/$B$33</f>
        <v>0.62691239827668732</v>
      </c>
      <c r="F10" s="16">
        <f t="shared" si="2"/>
        <v>-9.113451412158935E-2</v>
      </c>
      <c r="G10" s="17">
        <f t="shared" si="3"/>
        <v>87.307999999999993</v>
      </c>
      <c r="H10" s="11">
        <f>H24*$B$36/100/$B$33</f>
        <v>0.73580435615126849</v>
      </c>
      <c r="I10" s="16">
        <f t="shared" si="4"/>
        <v>-3.8090649433540791E-2</v>
      </c>
      <c r="J10" s="17">
        <f t="shared" si="5"/>
        <v>95.078059793814433</v>
      </c>
      <c r="K10" s="11">
        <f>K24*$B$36/100/$B$33</f>
        <v>0.66316428913355663</v>
      </c>
      <c r="L10" s="16">
        <f t="shared" si="6"/>
        <v>-5.4882623264720043E-2</v>
      </c>
      <c r="M10" s="17">
        <f t="shared" si="7"/>
        <v>92.356679999999997</v>
      </c>
      <c r="N10" s="11">
        <f>N24*$B$36/100/$B$33</f>
        <v>0.32776615605552889</v>
      </c>
      <c r="O10" s="16">
        <f t="shared" si="8"/>
        <v>-4.7213898196904469E-2</v>
      </c>
      <c r="P10" s="17">
        <f t="shared" si="9"/>
        <v>87.4089574468085</v>
      </c>
      <c r="Q10" s="18" t="s">
        <v>29</v>
      </c>
      <c r="Z10" s="225">
        <f>'Цены на 21.12.2020'!B10-'Цены на 14.12.2020'!B10</f>
        <v>-1.3631390831985168E-3</v>
      </c>
      <c r="AA10" s="224">
        <f>E10-'Цены на 14.12.2020'!E10</f>
        <v>-2.3158246648142811E-3</v>
      </c>
      <c r="AB10" s="224">
        <f>H10-'Цены на 14.12.2020'!H10</f>
        <v>2.0710134946563263E-2</v>
      </c>
      <c r="AC10" s="224">
        <f>K10-'Цены на 14.12.2020'!K10</f>
        <v>9.8430571206775674E-4</v>
      </c>
      <c r="AD10" s="226">
        <f>N10-'Цены на 14.12.2020'!N10</f>
        <v>-1.1069718517531246E-4</v>
      </c>
    </row>
    <row r="11" spans="1:32" s="5" customFormat="1" ht="31.5" x14ac:dyDescent="0.25">
      <c r="A11" s="98" t="s">
        <v>79</v>
      </c>
      <c r="B11" s="95">
        <f>AVERAGE(B7:B10)</f>
        <v>0.58984279559597885</v>
      </c>
      <c r="C11" s="96">
        <f t="shared" si="0"/>
        <v>-8.8312621669060176E-2</v>
      </c>
      <c r="D11" s="97">
        <f t="shared" si="1"/>
        <v>86.977524705882345</v>
      </c>
      <c r="E11" s="95">
        <f>AVERAGE(E7:E10)</f>
        <v>0.63727008137865004</v>
      </c>
      <c r="F11" s="96">
        <f t="shared" si="2"/>
        <v>-8.0776831019626627E-2</v>
      </c>
      <c r="G11" s="97">
        <f t="shared" si="3"/>
        <v>88.750479999999996</v>
      </c>
      <c r="H11" s="95">
        <f>AVERAGE(H7:H10)</f>
        <v>0.72190325514600273</v>
      </c>
      <c r="I11" s="96">
        <f t="shared" si="4"/>
        <v>-5.199175043880655E-2</v>
      </c>
      <c r="J11" s="97">
        <f t="shared" si="5"/>
        <v>93.281808247422674</v>
      </c>
      <c r="K11" s="95">
        <f>AVERAGE(K7:K10)</f>
        <v>0.64653748204882722</v>
      </c>
      <c r="L11" s="96">
        <f t="shared" si="6"/>
        <v>-7.1509430349449454E-2</v>
      </c>
      <c r="M11" s="97">
        <f t="shared" si="7"/>
        <v>90.041120000000006</v>
      </c>
      <c r="N11" s="95">
        <f>AVERAGE(N7:N10)</f>
        <v>0.34769788176160837</v>
      </c>
      <c r="O11" s="96">
        <f t="shared" si="8"/>
        <v>-2.7282172490824985E-2</v>
      </c>
      <c r="P11" s="97">
        <f t="shared" si="9"/>
        <v>92.724367021276592</v>
      </c>
      <c r="Q11" s="18"/>
      <c r="Z11" s="225">
        <f>'Цены на 21.12.2020'!B11-'Цены на 14.12.2020'!B11</f>
        <v>-1.7506884570723802E-3</v>
      </c>
      <c r="AA11" s="224">
        <f>E11-'Цены на 14.12.2020'!E11</f>
        <v>-2.3837504284077715E-3</v>
      </c>
      <c r="AB11" s="224">
        <f>H11-'Цены на 14.12.2020'!H11</f>
        <v>2.536243422626927E-3</v>
      </c>
      <c r="AC11" s="224">
        <f>K11-'Цены на 14.12.2020'!K11</f>
        <v>-4.8750692656118755E-3</v>
      </c>
      <c r="AD11" s="226">
        <f>N11-'Цены на 14.12.2020'!N11</f>
        <v>-9.9600688605883114E-4</v>
      </c>
    </row>
    <row r="12" spans="1:32" s="5" customFormat="1" ht="15.75" x14ac:dyDescent="0.25">
      <c r="A12" s="19" t="s">
        <v>4</v>
      </c>
      <c r="B12" s="11">
        <f>B25*$B$32/100/$B$33</f>
        <v>0.84380824158289447</v>
      </c>
      <c r="C12" s="16">
        <f t="shared" si="0"/>
        <v>0.16565282431785544</v>
      </c>
      <c r="D12" s="17">
        <f t="shared" si="1"/>
        <v>124.42697058823531</v>
      </c>
      <c r="E12" s="11">
        <f>E25*$B$32/100/$B$33</f>
        <v>0.90808129487793199</v>
      </c>
      <c r="F12" s="16">
        <f t="shared" si="2"/>
        <v>0.19003438247965532</v>
      </c>
      <c r="G12" s="17">
        <f t="shared" si="3"/>
        <v>126.46545499999999</v>
      </c>
      <c r="H12" s="11">
        <f>H25*$B$32/100/$B$33</f>
        <v>1.024778179352162</v>
      </c>
      <c r="I12" s="16">
        <f t="shared" si="4"/>
        <v>0.2508831737673527</v>
      </c>
      <c r="J12" s="17">
        <f t="shared" si="5"/>
        <v>132.41824432989691</v>
      </c>
      <c r="K12" s="11">
        <f>K25*$B$32/100/$B$33</f>
        <v>0.84344917424605048</v>
      </c>
      <c r="L12" s="16">
        <f t="shared" si="6"/>
        <v>0.12540226184777381</v>
      </c>
      <c r="M12" s="17">
        <f t="shared" si="7"/>
        <v>117.46435499999997</v>
      </c>
      <c r="N12" s="11">
        <f>N25*$B$32/100/$B$33</f>
        <v>0.39641033987553842</v>
      </c>
      <c r="O12" s="16">
        <f t="shared" si="8"/>
        <v>2.1430285623105061E-2</v>
      </c>
      <c r="P12" s="17">
        <f t="shared" si="9"/>
        <v>105.71504680851061</v>
      </c>
      <c r="Q12" s="18" t="s">
        <v>33</v>
      </c>
      <c r="Z12" s="225">
        <f>'Цены на 21.12.2020'!B12-'Цены на 14.12.2020'!B12</f>
        <v>4.5371039812522884E-3</v>
      </c>
      <c r="AA12" s="224">
        <f>E12-'Цены на 14.12.2020'!E12</f>
        <v>4.8826961568455562E-3</v>
      </c>
      <c r="AB12" s="224">
        <f>H12-'Цены на 14.12.2020'!H12</f>
        <v>5.5101679840401374E-3</v>
      </c>
      <c r="AC12" s="224">
        <f>K12-'Цены на 14.12.2020'!K12</f>
        <v>4.535173298707007E-3</v>
      </c>
      <c r="AD12" s="226">
        <f>N12-'Цены на 14.12.2020'!N12</f>
        <v>-6.7969428275483357E-3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1.4016144885910322</v>
      </c>
      <c r="F13" s="16">
        <f t="shared" si="2"/>
        <v>0.68356757619275554</v>
      </c>
      <c r="G13" s="17">
        <f t="shared" si="3"/>
        <v>195.19817777777774</v>
      </c>
      <c r="H13" s="11">
        <f>H26*$B$34/$B$33</f>
        <v>1.4751257379926597</v>
      </c>
      <c r="I13" s="16">
        <f t="shared" si="4"/>
        <v>0.70123073240785039</v>
      </c>
      <c r="J13" s="17">
        <f t="shared" si="5"/>
        <v>190.61057731958761</v>
      </c>
      <c r="K13" s="11">
        <f>K26*$B$34/$B$33</f>
        <v>1.2545919897877771</v>
      </c>
      <c r="L13" s="16">
        <f t="shared" si="6"/>
        <v>0.53654507738950041</v>
      </c>
      <c r="M13" s="17">
        <f t="shared" si="7"/>
        <v>174.72284444444443</v>
      </c>
      <c r="N13" s="11">
        <f>N26*$B$34/$B$33</f>
        <v>0.64322343226424117</v>
      </c>
      <c r="O13" s="16">
        <f t="shared" si="8"/>
        <v>0.26824337801180781</v>
      </c>
      <c r="P13" s="17">
        <f t="shared" si="9"/>
        <v>171.53537234042551</v>
      </c>
      <c r="Q13" s="18" t="s">
        <v>34</v>
      </c>
      <c r="Z13" s="225"/>
      <c r="AA13" s="224">
        <f>E13-'Цены на 14.12.2020'!E13</f>
        <v>3.7321443671161303E-2</v>
      </c>
      <c r="AB13" s="224">
        <f>H13-'Цены на 14.12.2020'!H13</f>
        <v>3.8005662205180313E-2</v>
      </c>
      <c r="AC13" s="224">
        <f>K13-'Цены на 14.12.2020'!K13</f>
        <v>4.8090845081058653E-2</v>
      </c>
      <c r="AD13" s="226">
        <f>N13-'Цены на 14.12.2020'!N13</f>
        <v>5.9869121726645602E-3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1.3048246768788891</v>
      </c>
      <c r="F14" s="16">
        <f t="shared" si="2"/>
        <v>0.58677776448061247</v>
      </c>
      <c r="G14" s="17">
        <f t="shared" si="3"/>
        <v>181.7185833333333</v>
      </c>
      <c r="H14" s="11">
        <f>H27*$B$34/$B$33</f>
        <v>1.4261182383915747</v>
      </c>
      <c r="I14" s="16">
        <f t="shared" si="4"/>
        <v>0.65222323280676542</v>
      </c>
      <c r="J14" s="17">
        <f t="shared" si="5"/>
        <v>184.27799999999999</v>
      </c>
      <c r="K14" s="11">
        <f>K27*$B$34/$B$33</f>
        <v>1.2239623025370989</v>
      </c>
      <c r="L14" s="16">
        <f t="shared" si="6"/>
        <v>0.50591539013882225</v>
      </c>
      <c r="M14" s="17">
        <f t="shared" si="7"/>
        <v>170.45714999999998</v>
      </c>
      <c r="N14" s="11">
        <f>N27*$B$34/$B$33</f>
        <v>0.62362043242380716</v>
      </c>
      <c r="O14" s="16">
        <f t="shared" si="8"/>
        <v>0.2486403781713738</v>
      </c>
      <c r="P14" s="17">
        <f t="shared" si="9"/>
        <v>166.30762765957445</v>
      </c>
      <c r="Q14" s="18" t="s">
        <v>34</v>
      </c>
      <c r="Z14" s="225"/>
      <c r="AA14" s="224">
        <f>E14-'Цены на 14.12.2020'!E14</f>
        <v>1.2144878978833651E-2</v>
      </c>
      <c r="AB14" s="224">
        <f>H14-'Цены на 14.12.2020'!H14</f>
        <v>3.7549516515834602E-2</v>
      </c>
      <c r="AC14" s="224">
        <f>K14-'Цены на 14.12.2020'!K14</f>
        <v>2.3530077069348065E-2</v>
      </c>
      <c r="AD14" s="226">
        <f>N14-'Цены на 14.12.2020'!N14</f>
        <v>5.8044538969261872E-3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1.2455603957236314</v>
      </c>
      <c r="F15" s="28">
        <f t="shared" si="2"/>
        <v>0.52751348332535475</v>
      </c>
      <c r="G15" s="29">
        <f t="shared" si="3"/>
        <v>173.4650444444444</v>
      </c>
      <c r="H15" s="27">
        <f>H28*$B$35/10/$B$33</f>
        <v>1.306185016754428</v>
      </c>
      <c r="I15" s="28">
        <f t="shared" si="4"/>
        <v>0.53229001116961872</v>
      </c>
      <c r="J15" s="29">
        <f t="shared" si="5"/>
        <v>168.7806494845361</v>
      </c>
      <c r="K15" s="27">
        <f>K28*$B$35/10/$B$33</f>
        <v>1.2290264081697782</v>
      </c>
      <c r="L15" s="28">
        <f t="shared" si="6"/>
        <v>0.51097949577150148</v>
      </c>
      <c r="M15" s="29">
        <f t="shared" si="7"/>
        <v>171.16241111111111</v>
      </c>
      <c r="N15" s="27">
        <f>N28*$B$35/10/$B$33</f>
        <v>0.58420089356949101</v>
      </c>
      <c r="O15" s="28">
        <f t="shared" si="8"/>
        <v>0.20922083931705765</v>
      </c>
      <c r="P15" s="29">
        <f t="shared" si="9"/>
        <v>155.79519148936171</v>
      </c>
      <c r="Q15" s="30" t="s">
        <v>34</v>
      </c>
      <c r="Z15" s="227"/>
      <c r="AA15" s="228">
        <f>E15-'Цены на 14.12.2020'!E15</f>
        <v>2.5035488484348223E-2</v>
      </c>
      <c r="AB15" s="228">
        <f>H15-'Цены на 14.12.2020'!H15</f>
        <v>3.1050493978711513E-2</v>
      </c>
      <c r="AC15" s="228">
        <f>K15-'Цены на 14.12.2020'!K15</f>
        <v>1.9423424037781523E-2</v>
      </c>
      <c r="AD15" s="229">
        <f>N15-'Цены на 14.12.2020'!N15</f>
        <v>5.3389688832985449E-3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4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43" t="s">
        <v>64</v>
      </c>
      <c r="X19" s="243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</v>
      </c>
      <c r="C21" s="49" t="s">
        <v>26</v>
      </c>
      <c r="D21" s="50" t="s">
        <v>26</v>
      </c>
      <c r="E21" s="48">
        <v>47.55</v>
      </c>
      <c r="F21" s="49" t="s">
        <v>26</v>
      </c>
      <c r="G21" s="50" t="s">
        <v>26</v>
      </c>
      <c r="H21" s="48">
        <v>52.49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26.4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43.49</v>
      </c>
      <c r="C22" s="49" t="s">
        <v>26</v>
      </c>
      <c r="D22" s="50" t="s">
        <v>26</v>
      </c>
      <c r="E22" s="48">
        <v>46.82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46.86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43.61</v>
      </c>
      <c r="C23" s="49" t="s">
        <v>26</v>
      </c>
      <c r="D23" s="50" t="s">
        <v>26</v>
      </c>
      <c r="E23" s="48">
        <v>46.67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46.93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43.02</v>
      </c>
      <c r="C24" s="49" t="s">
        <v>26</v>
      </c>
      <c r="D24" s="50" t="s">
        <v>26</v>
      </c>
      <c r="E24" s="48">
        <v>46</v>
      </c>
      <c r="F24" s="49" t="s">
        <v>26</v>
      </c>
      <c r="G24" s="50" t="s">
        <v>26</v>
      </c>
      <c r="H24" s="48">
        <v>53.99</v>
      </c>
      <c r="I24" s="49" t="s">
        <v>26</v>
      </c>
      <c r="J24" s="50" t="s">
        <v>26</v>
      </c>
      <c r="K24" s="48">
        <v>48.66</v>
      </c>
      <c r="L24" s="49" t="s">
        <v>26</v>
      </c>
      <c r="M24" s="50" t="s">
        <v>26</v>
      </c>
      <c r="N24" s="48">
        <v>24.05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25.29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23.49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1.1439999999999999</v>
      </c>
      <c r="F26" s="49" t="s">
        <v>26</v>
      </c>
      <c r="G26" s="50" t="s">
        <v>26</v>
      </c>
      <c r="H26" s="54">
        <v>1.204</v>
      </c>
      <c r="I26" s="49" t="s">
        <v>26</v>
      </c>
      <c r="J26" s="50" t="s">
        <v>26</v>
      </c>
      <c r="K26" s="54">
        <v>1.024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1.1639999999999999</v>
      </c>
      <c r="I27" s="49" t="s">
        <v>26</v>
      </c>
      <c r="J27" s="50" t="s">
        <v>26</v>
      </c>
      <c r="K27" s="54">
        <v>0.999</v>
      </c>
      <c r="L27" s="49" t="s">
        <v>26</v>
      </c>
      <c r="M27" s="50" t="s">
        <v>26</v>
      </c>
      <c r="N27" s="54">
        <v>0.50900000000000001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4.5199999999999996</v>
      </c>
      <c r="F28" s="58" t="s">
        <v>26</v>
      </c>
      <c r="G28" s="59" t="s">
        <v>26</v>
      </c>
      <c r="H28" s="94">
        <v>4.74</v>
      </c>
      <c r="I28" s="58" t="s">
        <v>26</v>
      </c>
      <c r="J28" s="59" t="s">
        <v>26</v>
      </c>
      <c r="K28" s="94">
        <v>4.46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4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9.0010999999999992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2.5068000000000001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3.0712999999999999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6.9078999999999997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3.4163999999999999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44193</v>
      </c>
      <c r="E2" s="36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41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44" t="s">
        <v>23</v>
      </c>
      <c r="C5" s="245" t="s">
        <v>23</v>
      </c>
      <c r="D5" s="246" t="s">
        <v>24</v>
      </c>
      <c r="E5" s="244" t="s">
        <v>23</v>
      </c>
      <c r="F5" s="245" t="s">
        <v>23</v>
      </c>
      <c r="G5" s="246" t="s">
        <v>24</v>
      </c>
      <c r="H5" s="244" t="s">
        <v>23</v>
      </c>
      <c r="I5" s="245" t="s">
        <v>23</v>
      </c>
      <c r="J5" s="246" t="s">
        <v>24</v>
      </c>
      <c r="K5" s="244" t="s">
        <v>23</v>
      </c>
      <c r="L5" s="245" t="s">
        <v>23</v>
      </c>
      <c r="M5" s="246" t="s">
        <v>24</v>
      </c>
      <c r="N5" s="244" t="s">
        <v>23</v>
      </c>
      <c r="O5" s="245" t="s">
        <v>23</v>
      </c>
      <c r="P5" s="246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0.65659881812212728</v>
      </c>
      <c r="C6" s="12" t="s">
        <v>26</v>
      </c>
      <c r="D6" s="13" t="s">
        <v>26</v>
      </c>
      <c r="E6" s="11">
        <f>E20/$B$33</f>
        <v>0.69522227801166425</v>
      </c>
      <c r="F6" s="12" t="s">
        <v>26</v>
      </c>
      <c r="G6" s="13" t="s">
        <v>26</v>
      </c>
      <c r="H6" s="11">
        <f>H20/$B$33</f>
        <v>0.74929512185701586</v>
      </c>
      <c r="I6" s="12" t="s">
        <v>26</v>
      </c>
      <c r="J6" s="13" t="s">
        <v>26</v>
      </c>
      <c r="K6" s="11">
        <f>K20/$B$33</f>
        <v>0.69522227801166425</v>
      </c>
      <c r="L6" s="12" t="s">
        <v>26</v>
      </c>
      <c r="M6" s="13" t="s">
        <v>26</v>
      </c>
      <c r="N6" s="11">
        <f>N20/$B$33</f>
        <v>0.36306052296164687</v>
      </c>
      <c r="O6" s="12" t="s">
        <v>26</v>
      </c>
      <c r="P6" s="13" t="s">
        <v>26</v>
      </c>
      <c r="Q6" s="14" t="s">
        <v>27</v>
      </c>
      <c r="R6" s="4"/>
      <c r="Z6" s="230">
        <f>'Цены на 28.12.2020'!B6-'Цены на 14.12.2020'!B6</f>
        <v>-1.4436154641747412E-2</v>
      </c>
      <c r="AA6" s="231">
        <f>E6-'Цены на 14.12.2020'!E6</f>
        <v>-1.5285340208908926E-2</v>
      </c>
      <c r="AB6" s="231">
        <f>H6-'Цены на 14.12.2020'!H6</f>
        <v>-1.6474200002935202E-2</v>
      </c>
      <c r="AC6" s="231">
        <f>K6-'Цены на 14.12.2020'!K6</f>
        <v>-1.5285340208908926E-2</v>
      </c>
      <c r="AD6" s="232">
        <f>N6-'Цены на 14.12.2020'!N6</f>
        <v>-7.9823443313191134E-3</v>
      </c>
    </row>
    <row r="7" spans="1:32" s="5" customFormat="1" ht="15.75" x14ac:dyDescent="0.25">
      <c r="A7" s="15" t="s">
        <v>28</v>
      </c>
      <c r="B7" s="11">
        <f>B21*$B$36/100/$B$33</f>
        <v>0.57539410606002073</v>
      </c>
      <c r="C7" s="16">
        <f t="shared" ref="C7:C12" si="0">B7-B$6</f>
        <v>-8.1204712062106554E-2</v>
      </c>
      <c r="D7" s="17">
        <f t="shared" ref="D7:D12" si="1">B7/B$6*100</f>
        <v>87.632522352941166</v>
      </c>
      <c r="E7" s="11">
        <f>E21*$B$36/100/$B$33</f>
        <v>0.6367765941833069</v>
      </c>
      <c r="F7" s="16">
        <f t="shared" ref="F7:F15" si="2">E7-E$6</f>
        <v>-5.8445683828357353E-2</v>
      </c>
      <c r="G7" s="17">
        <f t="shared" ref="G7:G15" si="3">E7/E$6*100</f>
        <v>91.593237777777787</v>
      </c>
      <c r="H7" s="11">
        <f>H21*$B$36/100/$B$33</f>
        <v>0.7038970105442045</v>
      </c>
      <c r="I7" s="16">
        <f t="shared" ref="I7:I15" si="4">H7-H$6</f>
        <v>-4.5398111312811351E-2</v>
      </c>
      <c r="J7" s="17">
        <f t="shared" ref="J7:J15" si="5">H7/H$6*100</f>
        <v>93.941224226804138</v>
      </c>
      <c r="K7" s="11">
        <f>K21*$B$36/100/$B$33</f>
        <v>0.63650971380016219</v>
      </c>
      <c r="L7" s="16">
        <f t="shared" ref="L7:L15" si="6">K7-K$6</f>
        <v>-5.8712564211502061E-2</v>
      </c>
      <c r="M7" s="17">
        <f t="shared" ref="M7:M15" si="7">K7/K$6*100</f>
        <v>91.554850000000002</v>
      </c>
      <c r="N7" s="11">
        <f>N21*$B$36/100/$B$33</f>
        <v>0.35254898613417784</v>
      </c>
      <c r="O7" s="16">
        <f t="shared" ref="O7:O15" si="8">N7-N$6</f>
        <v>-1.0511536827469026E-2</v>
      </c>
      <c r="P7" s="17">
        <f t="shared" ref="P7:P15" si="9">N7/N$6*100</f>
        <v>97.104742553191485</v>
      </c>
      <c r="Q7" s="18" t="s">
        <v>29</v>
      </c>
      <c r="R7" s="4"/>
      <c r="Z7" s="225">
        <f>'Цены на 28.12.2020'!B7-'Цены на 14.12.2020'!B7</f>
        <v>-1.281532790224349E-2</v>
      </c>
      <c r="AA7" s="224">
        <f>E7-'Цены на 14.12.2020'!E7</f>
        <v>-1.3507940434203225E-2</v>
      </c>
      <c r="AB7" s="224">
        <f>H7-'Цены на 14.12.2020'!H7</f>
        <v>-1.7350029007386358E-2</v>
      </c>
      <c r="AC7" s="224">
        <f>K7-'Цены на 14.12.2020'!K7</f>
        <v>-1.0219859105813911E-2</v>
      </c>
      <c r="AD7" s="226">
        <f>N7-'Цены на 14.12.2020'!N7</f>
        <v>-8.8265447729035662E-3</v>
      </c>
      <c r="AF7" s="219"/>
    </row>
    <row r="8" spans="1:32" s="5" customFormat="1" ht="15.75" x14ac:dyDescent="0.25">
      <c r="A8" s="19" t="s">
        <v>30</v>
      </c>
      <c r="B8" s="11">
        <f>B22*$B$36/100/$B$33</f>
        <v>0.58059827353134286</v>
      </c>
      <c r="C8" s="16">
        <f t="shared" si="0"/>
        <v>-7.6000544590784425E-2</v>
      </c>
      <c r="D8" s="17">
        <f t="shared" si="1"/>
        <v>88.425117058823531</v>
      </c>
      <c r="E8" s="11">
        <f>E22*$B$36/100/$B$33</f>
        <v>0.62516729751651146</v>
      </c>
      <c r="F8" s="16">
        <f t="shared" si="2"/>
        <v>-7.0054980495152797E-2</v>
      </c>
      <c r="G8" s="17">
        <f t="shared" si="3"/>
        <v>89.923369444444432</v>
      </c>
      <c r="H8" s="11">
        <f>H22*$B$36/100/$B$33</f>
        <v>0.70056100575489544</v>
      </c>
      <c r="I8" s="16">
        <f t="shared" si="4"/>
        <v>-4.8734116102120417E-2</v>
      </c>
      <c r="J8" s="17">
        <f t="shared" si="5"/>
        <v>93.496005154639178</v>
      </c>
      <c r="K8" s="11">
        <f>K22*$B$36/100/$B$33</f>
        <v>0.62383289560078781</v>
      </c>
      <c r="L8" s="16">
        <f t="shared" si="6"/>
        <v>-7.1389382410876445E-2</v>
      </c>
      <c r="M8" s="17">
        <f t="shared" si="7"/>
        <v>89.731430555555548</v>
      </c>
      <c r="N8" s="11">
        <f>N22*$B$36/100/$B$33</f>
        <v>0.33093167509945537</v>
      </c>
      <c r="O8" s="16">
        <f t="shared" si="8"/>
        <v>-3.2128847862191501E-2</v>
      </c>
      <c r="P8" s="17">
        <f t="shared" si="9"/>
        <v>91.150553191489365</v>
      </c>
      <c r="Q8" s="18" t="s">
        <v>29</v>
      </c>
      <c r="Z8" s="225">
        <f>'Цены на 28.12.2020'!B8-'Цены на 14.12.2020'!B8</f>
        <v>-1.3353790888014472E-2</v>
      </c>
      <c r="AA8" s="224">
        <f>E8-'Цены на 14.12.2020'!E8</f>
        <v>-1.5272727745981762E-2</v>
      </c>
      <c r="AB8" s="224">
        <f>H8-'Цены на 14.12.2020'!H8</f>
        <v>-1.7267801381758985E-2</v>
      </c>
      <c r="AC8" s="224">
        <f>K8-'Цены на 14.12.2020'!K8</f>
        <v>-3.1100435101035884E-2</v>
      </c>
      <c r="AD8" s="226">
        <f>N8-'Цены на 14.12.2020'!N8</f>
        <v>-8.1569804622404485E-3</v>
      </c>
    </row>
    <row r="9" spans="1:32" s="5" customFormat="1" ht="15.75" x14ac:dyDescent="0.25">
      <c r="A9" s="19" t="s">
        <v>31</v>
      </c>
      <c r="B9" s="11">
        <f>B23*$B$36/100/$B$33</f>
        <v>0.58246643621335592</v>
      </c>
      <c r="C9" s="16">
        <f t="shared" si="0"/>
        <v>-7.4132381908771361E-2</v>
      </c>
      <c r="D9" s="17">
        <f t="shared" si="1"/>
        <v>88.709638235294122</v>
      </c>
      <c r="E9" s="11">
        <f>E23*$B$36/100/$B$33</f>
        <v>0.62450009655864958</v>
      </c>
      <c r="F9" s="16">
        <f t="shared" si="2"/>
        <v>-7.0722181453014676E-2</v>
      </c>
      <c r="G9" s="17">
        <f t="shared" si="3"/>
        <v>89.827399999999983</v>
      </c>
      <c r="H9" s="11">
        <f>H23*$B$36/100/$B$33</f>
        <v>0.70589861341778981</v>
      </c>
      <c r="I9" s="16">
        <f t="shared" si="4"/>
        <v>-4.3396508439226045E-2</v>
      </c>
      <c r="J9" s="17">
        <f t="shared" si="5"/>
        <v>94.208355670103089</v>
      </c>
      <c r="K9" s="11">
        <f>K23*$B$36/100/$B$33</f>
        <v>0.63050490517940594</v>
      </c>
      <c r="L9" s="16">
        <f t="shared" si="6"/>
        <v>-6.4717372832258313E-2</v>
      </c>
      <c r="M9" s="17">
        <f t="shared" si="7"/>
        <v>90.691125</v>
      </c>
      <c r="N9" s="11">
        <f>N23*$B$36/100/$B$33</f>
        <v>0.35761971341392756</v>
      </c>
      <c r="O9" s="16">
        <f t="shared" si="8"/>
        <v>-5.4408095477193053E-3</v>
      </c>
      <c r="P9" s="17">
        <f t="shared" si="9"/>
        <v>98.501404255319144</v>
      </c>
      <c r="Q9" s="18" t="s">
        <v>29</v>
      </c>
      <c r="Z9" s="225">
        <f>'Цены на 28.12.2020'!B9-'Цены на 14.12.2020'!B9</f>
        <v>-1.4083484841353244E-2</v>
      </c>
      <c r="AA9" s="224">
        <f>E9-'Цены на 14.12.2020'!E9</f>
        <v>-1.4162447848076742E-2</v>
      </c>
      <c r="AB9" s="224">
        <f>H9-'Цены на 14.12.2020'!H9</f>
        <v>-1.7399365582762782E-2</v>
      </c>
      <c r="AC9" s="224">
        <f>K9-'Цены на 14.12.2020'!K9</f>
        <v>-1.1302413049061766E-2</v>
      </c>
      <c r="AD9" s="226">
        <f>N9-'Цены на 14.12.2020'!N9</f>
        <v>-8.8148014672598252E-3</v>
      </c>
      <c r="AF9" s="220"/>
    </row>
    <row r="10" spans="1:32" s="5" customFormat="1" ht="15.75" x14ac:dyDescent="0.25">
      <c r="A10" s="19" t="s">
        <v>32</v>
      </c>
      <c r="B10" s="11">
        <f>B24*$B$36/100/$B$33</f>
        <v>0.57566098644316555</v>
      </c>
      <c r="C10" s="16">
        <f t="shared" si="0"/>
        <v>-8.0937831678961736E-2</v>
      </c>
      <c r="D10" s="17">
        <f t="shared" si="1"/>
        <v>87.673168235294128</v>
      </c>
      <c r="E10" s="11">
        <f>E24*$B$36/100/$B$33</f>
        <v>0.61676056544745272</v>
      </c>
      <c r="F10" s="16">
        <f t="shared" si="2"/>
        <v>-7.8461712564211528E-2</v>
      </c>
      <c r="G10" s="17">
        <f t="shared" si="3"/>
        <v>88.714154444444432</v>
      </c>
      <c r="H10" s="11">
        <f>H24*$B$36/100/$B$33</f>
        <v>0.71377158472055924</v>
      </c>
      <c r="I10" s="16">
        <f t="shared" si="4"/>
        <v>-3.5523537136456618E-2</v>
      </c>
      <c r="J10" s="17">
        <f t="shared" si="5"/>
        <v>95.259072680412388</v>
      </c>
      <c r="K10" s="11">
        <f>K24*$B$36/100/$B$33</f>
        <v>0.65038749372368776</v>
      </c>
      <c r="L10" s="16">
        <f t="shared" si="6"/>
        <v>-4.4834784287976492E-2</v>
      </c>
      <c r="M10" s="17">
        <f t="shared" si="7"/>
        <v>93.551014444444448</v>
      </c>
      <c r="N10" s="11">
        <f>N24*$B$36/100/$B$33</f>
        <v>0.32092366073152828</v>
      </c>
      <c r="O10" s="16">
        <f t="shared" si="8"/>
        <v>-4.2136862230118588E-2</v>
      </c>
      <c r="P10" s="17">
        <f t="shared" si="9"/>
        <v>88.393984042553186</v>
      </c>
      <c r="Q10" s="18" t="s">
        <v>29</v>
      </c>
      <c r="Z10" s="225">
        <f>'Цены на 28.12.2020'!B10-'Цены на 14.12.2020'!B10</f>
        <v>-1.2001530332708898E-2</v>
      </c>
      <c r="AA10" s="224">
        <f>E10-'Цены на 14.12.2020'!E10</f>
        <v>-1.2467657494048878E-2</v>
      </c>
      <c r="AB10" s="224">
        <f>H10-'Цены на 14.12.2020'!H10</f>
        <v>-1.3226364841459892E-3</v>
      </c>
      <c r="AC10" s="224">
        <f>K10-'Цены на 14.12.2020'!K10</f>
        <v>-1.1792489697801112E-2</v>
      </c>
      <c r="AD10" s="226">
        <f>N10-'Цены на 14.12.2020'!N10</f>
        <v>-6.9531925091759206E-3</v>
      </c>
    </row>
    <row r="11" spans="1:32" s="5" customFormat="1" ht="31.5" x14ac:dyDescent="0.25">
      <c r="A11" s="98" t="s">
        <v>79</v>
      </c>
      <c r="B11" s="95">
        <f>AVERAGE(B7:B10)</f>
        <v>0.57852995056197121</v>
      </c>
      <c r="C11" s="96">
        <f t="shared" si="0"/>
        <v>-7.8068867560156074E-2</v>
      </c>
      <c r="D11" s="97">
        <f t="shared" si="1"/>
        <v>88.110111470588222</v>
      </c>
      <c r="E11" s="95">
        <f>AVERAGE(E7:E10)</f>
        <v>0.62580113842648022</v>
      </c>
      <c r="F11" s="96">
        <f t="shared" si="2"/>
        <v>-6.9421139585184033E-2</v>
      </c>
      <c r="G11" s="97">
        <f t="shared" si="3"/>
        <v>90.014540416666662</v>
      </c>
      <c r="H11" s="95">
        <f>AVERAGE(H7:H10)</f>
        <v>0.70603205360936228</v>
      </c>
      <c r="I11" s="96">
        <f t="shared" si="4"/>
        <v>-4.326306824765358E-2</v>
      </c>
      <c r="J11" s="97">
        <f t="shared" si="5"/>
        <v>94.226164432989705</v>
      </c>
      <c r="K11" s="95">
        <f>AVERAGE(K7:K10)</f>
        <v>0.63530875207601101</v>
      </c>
      <c r="L11" s="96">
        <f t="shared" si="6"/>
        <v>-5.9913525935653245E-2</v>
      </c>
      <c r="M11" s="97">
        <f t="shared" si="7"/>
        <v>91.38210500000001</v>
      </c>
      <c r="N11" s="95">
        <f>AVERAGE(N7:N10)</f>
        <v>0.34050600884477228</v>
      </c>
      <c r="O11" s="96">
        <f t="shared" si="8"/>
        <v>-2.2554514116874591E-2</v>
      </c>
      <c r="P11" s="97">
        <f t="shared" si="9"/>
        <v>93.787671010638292</v>
      </c>
      <c r="Q11" s="18"/>
      <c r="Z11" s="225">
        <f>'Цены на 28.12.2020'!B11-'Цены на 14.12.2020'!B11</f>
        <v>-1.3063533491080026E-2</v>
      </c>
      <c r="AA11" s="224">
        <f>E11-'Цены на 14.12.2020'!E11</f>
        <v>-1.3852693380577596E-2</v>
      </c>
      <c r="AB11" s="224">
        <f>H11-'Цены на 14.12.2020'!H11</f>
        <v>-1.3334958114013529E-2</v>
      </c>
      <c r="AC11" s="224">
        <f>K11-'Цены на 14.12.2020'!K11</f>
        <v>-1.6103799238428085E-2</v>
      </c>
      <c r="AD11" s="226">
        <f>N11-'Цены на 14.12.2020'!N11</f>
        <v>-8.1878798028949262E-3</v>
      </c>
    </row>
    <row r="12" spans="1:32" s="5" customFormat="1" ht="15.75" x14ac:dyDescent="0.25">
      <c r="A12" s="19" t="s">
        <v>4</v>
      </c>
      <c r="B12" s="11">
        <f>B25*$B$32/100/$B$33</f>
        <v>0.83757059982233206</v>
      </c>
      <c r="C12" s="16">
        <f t="shared" si="0"/>
        <v>0.18097178170020478</v>
      </c>
      <c r="D12" s="17">
        <f t="shared" si="1"/>
        <v>127.56200235294119</v>
      </c>
      <c r="E12" s="11">
        <f>E25*$B$32/100/$B$33</f>
        <v>0.90989662044725961</v>
      </c>
      <c r="F12" s="16">
        <f t="shared" si="2"/>
        <v>0.21467434243559536</v>
      </c>
      <c r="G12" s="17">
        <f t="shared" si="3"/>
        <v>130.87851888888889</v>
      </c>
      <c r="H12" s="11">
        <f>H25*$B$32/100/$B$33</f>
        <v>1.0510205631300451</v>
      </c>
      <c r="I12" s="16">
        <f t="shared" si="4"/>
        <v>0.30172544127302925</v>
      </c>
      <c r="J12" s="17">
        <f t="shared" si="5"/>
        <v>140.26790412371136</v>
      </c>
      <c r="K12" s="11">
        <f>K25*$B$32/100/$B$33</f>
        <v>0.86050324050828464</v>
      </c>
      <c r="L12" s="16">
        <f t="shared" si="6"/>
        <v>0.16528096249662039</v>
      </c>
      <c r="M12" s="17">
        <f t="shared" si="7"/>
        <v>123.77382999999999</v>
      </c>
      <c r="N12" s="11">
        <f>N25*$B$32/100/$B$33</f>
        <v>0.38950208180448803</v>
      </c>
      <c r="O12" s="16">
        <f t="shared" si="8"/>
        <v>2.6441558842841162E-2</v>
      </c>
      <c r="P12" s="17">
        <f t="shared" si="9"/>
        <v>107.28296170212765</v>
      </c>
      <c r="Q12" s="18" t="s">
        <v>33</v>
      </c>
      <c r="Z12" s="225">
        <f>'Цены на 28.12.2020'!B12-'Цены на 14.12.2020'!B12</f>
        <v>-1.7005377793101184E-3</v>
      </c>
      <c r="AA12" s="224">
        <f>E12-'Цены на 14.12.2020'!E12</f>
        <v>6.6980217261731756E-3</v>
      </c>
      <c r="AB12" s="224">
        <f>H12-'Цены на 14.12.2020'!H12</f>
        <v>3.1752551761923264E-2</v>
      </c>
      <c r="AC12" s="224">
        <f>K12-'Цены на 14.12.2020'!K12</f>
        <v>2.1589239560941165E-2</v>
      </c>
      <c r="AD12" s="226">
        <f>N12-'Цены на 14.12.2020'!N12</f>
        <v>-1.3705200898598724E-2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1.4077453941524078</v>
      </c>
      <c r="F13" s="16">
        <f t="shared" si="2"/>
        <v>0.7125231161407436</v>
      </c>
      <c r="G13" s="17">
        <f t="shared" si="3"/>
        <v>202.48853333333327</v>
      </c>
      <c r="H13" s="11">
        <f>H26*$B$34/$B$33</f>
        <v>1.4809383955814759</v>
      </c>
      <c r="I13" s="16">
        <f t="shared" si="4"/>
        <v>0.73164327372446003</v>
      </c>
      <c r="J13" s="17">
        <f t="shared" si="5"/>
        <v>197.64420618556699</v>
      </c>
      <c r="K13" s="11">
        <f>K26*$B$34/$B$33</f>
        <v>1.2491605577227607</v>
      </c>
      <c r="L13" s="16">
        <f t="shared" si="6"/>
        <v>0.55393827971109644</v>
      </c>
      <c r="M13" s="17">
        <f t="shared" si="7"/>
        <v>179.67786666666666</v>
      </c>
      <c r="N13" s="11">
        <f>N26*$B$34/$B$33</f>
        <v>0.65263759607585647</v>
      </c>
      <c r="O13" s="16">
        <f t="shared" si="8"/>
        <v>0.2895770731142096</v>
      </c>
      <c r="P13" s="17">
        <f t="shared" si="9"/>
        <v>179.76000000000002</v>
      </c>
      <c r="Q13" s="18" t="s">
        <v>34</v>
      </c>
      <c r="Z13" s="225"/>
      <c r="AA13" s="224">
        <f>E13-'Цены на 14.12.2020'!E13</f>
        <v>4.3452349232536935E-2</v>
      </c>
      <c r="AB13" s="224">
        <f>H13-'Цены на 14.12.2020'!H13</f>
        <v>4.381831979399653E-2</v>
      </c>
      <c r="AC13" s="224">
        <f>K13-'Цены на 14.12.2020'!K13</f>
        <v>4.2659413016042258E-2</v>
      </c>
      <c r="AD13" s="226">
        <f>N13-'Цены на 14.12.2020'!N13</f>
        <v>1.5401075984279866E-2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1.3235734425089798</v>
      </c>
      <c r="F14" s="16">
        <f t="shared" si="2"/>
        <v>0.62835116449731554</v>
      </c>
      <c r="G14" s="17">
        <f t="shared" si="3"/>
        <v>190.38133333333332</v>
      </c>
      <c r="H14" s="11">
        <f>H27*$B$34/$B$33</f>
        <v>1.4321430612954305</v>
      </c>
      <c r="I14" s="16">
        <f t="shared" si="4"/>
        <v>0.6828479394384146</v>
      </c>
      <c r="J14" s="17">
        <f t="shared" si="5"/>
        <v>191.13204123711338</v>
      </c>
      <c r="K14" s="11">
        <f>K27*$B$34/$B$33</f>
        <v>1.2101242902939244</v>
      </c>
      <c r="L14" s="16">
        <f t="shared" si="6"/>
        <v>0.51490201228226018</v>
      </c>
      <c r="M14" s="17">
        <f t="shared" si="7"/>
        <v>174.06293333333335</v>
      </c>
      <c r="N14" s="11">
        <f>N27*$B$34/$B$33</f>
        <v>0.62092062878992693</v>
      </c>
      <c r="O14" s="16">
        <f t="shared" si="8"/>
        <v>0.25786010582828006</v>
      </c>
      <c r="P14" s="17">
        <f t="shared" si="9"/>
        <v>171.024</v>
      </c>
      <c r="Q14" s="18" t="s">
        <v>34</v>
      </c>
      <c r="Z14" s="225"/>
      <c r="AA14" s="224">
        <f>E14-'Цены на 14.12.2020'!E14</f>
        <v>3.0893644608924298E-2</v>
      </c>
      <c r="AB14" s="224">
        <f>H14-'Цены на 14.12.2020'!H14</f>
        <v>4.3574339419690356E-2</v>
      </c>
      <c r="AC14" s="224">
        <f>K14-'Цены на 14.12.2020'!K14</f>
        <v>9.6920648261735742E-3</v>
      </c>
      <c r="AD14" s="226">
        <f>N14-'Цены на 14.12.2020'!N14</f>
        <v>3.1046502630459605E-3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1.2222033911397781</v>
      </c>
      <c r="F15" s="28">
        <f t="shared" si="2"/>
        <v>0.5269811131281138</v>
      </c>
      <c r="G15" s="29">
        <f t="shared" si="3"/>
        <v>175.80037777777775</v>
      </c>
      <c r="H15" s="27">
        <f>H28*$B$35/10/$B$33</f>
        <v>1.300619095438569</v>
      </c>
      <c r="I15" s="28">
        <f t="shared" si="4"/>
        <v>0.55132397358155316</v>
      </c>
      <c r="J15" s="29">
        <f t="shared" si="5"/>
        <v>173.5790154639175</v>
      </c>
      <c r="K15" s="27">
        <f>K28*$B$35/10/$B$33</f>
        <v>1.2086834421227453</v>
      </c>
      <c r="L15" s="28">
        <f t="shared" si="6"/>
        <v>0.513461164111081</v>
      </c>
      <c r="M15" s="29">
        <f t="shared" si="7"/>
        <v>173.85568333333333</v>
      </c>
      <c r="N15" s="27">
        <f>N28*$B$35/10/$B$33</f>
        <v>0.5705418485187902</v>
      </c>
      <c r="O15" s="28">
        <f t="shared" si="8"/>
        <v>0.20748132555714333</v>
      </c>
      <c r="P15" s="29">
        <f t="shared" si="9"/>
        <v>157.14786170212764</v>
      </c>
      <c r="Q15" s="30" t="s">
        <v>34</v>
      </c>
      <c r="Z15" s="227"/>
      <c r="AA15" s="228">
        <f>E15-'Цены на 14.12.2020'!E15</f>
        <v>1.6784839004948537E-3</v>
      </c>
      <c r="AB15" s="228">
        <f>H15-'Цены на 14.12.2020'!H15</f>
        <v>2.5484572662852534E-2</v>
      </c>
      <c r="AC15" s="228">
        <f>K15-'Цены на 14.12.2020'!K15</f>
        <v>-9.1954200925137286E-4</v>
      </c>
      <c r="AD15" s="229">
        <f>N15-'Цены на 14.12.2020'!N15</f>
        <v>-8.3200761674022683E-3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4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43" t="s">
        <v>64</v>
      </c>
      <c r="X19" s="243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43.12</v>
      </c>
      <c r="C21" s="49" t="s">
        <v>26</v>
      </c>
      <c r="D21" s="50" t="s">
        <v>26</v>
      </c>
      <c r="E21" s="48">
        <v>47.72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47.7</v>
      </c>
      <c r="L21" s="49" t="s">
        <v>26</v>
      </c>
      <c r="M21" s="50" t="s">
        <v>26</v>
      </c>
      <c r="N21" s="48">
        <v>26.42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43.51</v>
      </c>
      <c r="C22" s="49" t="s">
        <v>26</v>
      </c>
      <c r="D22" s="50" t="s">
        <v>26</v>
      </c>
      <c r="E22" s="48">
        <v>46.85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46.75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47.25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43.14</v>
      </c>
      <c r="C24" s="49" t="s">
        <v>26</v>
      </c>
      <c r="D24" s="50" t="s">
        <v>26</v>
      </c>
      <c r="E24" s="48">
        <v>46.22</v>
      </c>
      <c r="F24" s="49" t="s">
        <v>26</v>
      </c>
      <c r="G24" s="50" t="s">
        <v>26</v>
      </c>
      <c r="H24" s="48">
        <v>53.49</v>
      </c>
      <c r="I24" s="49" t="s">
        <v>26</v>
      </c>
      <c r="J24" s="50" t="s">
        <v>26</v>
      </c>
      <c r="K24" s="48">
        <v>48.74</v>
      </c>
      <c r="L24" s="49" t="s">
        <v>26</v>
      </c>
      <c r="M24" s="50" t="s">
        <v>26</v>
      </c>
      <c r="N24" s="48">
        <v>24.05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25.79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24.39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1.214</v>
      </c>
      <c r="I26" s="49" t="s">
        <v>26</v>
      </c>
      <c r="J26" s="50" t="s">
        <v>26</v>
      </c>
      <c r="K26" s="54">
        <v>1.024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1.085</v>
      </c>
      <c r="F27" s="49" t="s">
        <v>26</v>
      </c>
      <c r="G27" s="50" t="s">
        <v>26</v>
      </c>
      <c r="H27" s="54">
        <v>1.1739999999999999</v>
      </c>
      <c r="I27" s="49" t="s">
        <v>26</v>
      </c>
      <c r="J27" s="50" t="s">
        <v>26</v>
      </c>
      <c r="K27" s="54">
        <v>0.99199999999999999</v>
      </c>
      <c r="L27" s="49" t="s">
        <v>26</v>
      </c>
      <c r="M27" s="50" t="s">
        <v>26</v>
      </c>
      <c r="N27" s="54">
        <v>0.50900000000000001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4.5199999999999996</v>
      </c>
      <c r="F28" s="58" t="s">
        <v>26</v>
      </c>
      <c r="G28" s="59" t="s">
        <v>26</v>
      </c>
      <c r="H28" s="94">
        <v>4.8099999999999996</v>
      </c>
      <c r="I28" s="58" t="s">
        <v>26</v>
      </c>
      <c r="J28" s="59" t="s">
        <v>26</v>
      </c>
      <c r="K28" s="94">
        <v>4.47</v>
      </c>
      <c r="L28" s="58" t="s">
        <v>26</v>
      </c>
      <c r="M28" s="59" t="s">
        <v>26</v>
      </c>
      <c r="N28" s="94">
        <v>2.11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4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9.1346000000000007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2.5891000000000002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3.1583999999999999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7.0008999999999997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3.4548999999999999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G32" sqref="G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44200</v>
      </c>
      <c r="E2" s="360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50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51" t="s">
        <v>23</v>
      </c>
      <c r="C5" s="252" t="s">
        <v>23</v>
      </c>
      <c r="D5" s="253" t="s">
        <v>24</v>
      </c>
      <c r="E5" s="251" t="s">
        <v>23</v>
      </c>
      <c r="F5" s="252" t="s">
        <v>23</v>
      </c>
      <c r="G5" s="253" t="s">
        <v>24</v>
      </c>
      <c r="H5" s="251" t="s">
        <v>23</v>
      </c>
      <c r="I5" s="252" t="s">
        <v>23</v>
      </c>
      <c r="J5" s="253" t="s">
        <v>24</v>
      </c>
      <c r="K5" s="251" t="s">
        <v>23</v>
      </c>
      <c r="L5" s="252" t="s">
        <v>23</v>
      </c>
      <c r="M5" s="253" t="s">
        <v>24</v>
      </c>
      <c r="N5" s="251" t="s">
        <v>23</v>
      </c>
      <c r="O5" s="252" t="s">
        <v>23</v>
      </c>
      <c r="P5" s="253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0.65919578114700061</v>
      </c>
      <c r="C6" s="12" t="s">
        <v>26</v>
      </c>
      <c r="D6" s="13" t="s">
        <v>26</v>
      </c>
      <c r="E6" s="11">
        <f>E20/$B$33</f>
        <v>0.69797200356741251</v>
      </c>
      <c r="F6" s="12" t="s">
        <v>26</v>
      </c>
      <c r="G6" s="13" t="s">
        <v>26</v>
      </c>
      <c r="H6" s="11">
        <f>H20/$B$33</f>
        <v>0.75225871495598895</v>
      </c>
      <c r="I6" s="12" t="s">
        <v>26</v>
      </c>
      <c r="J6" s="13" t="s">
        <v>26</v>
      </c>
      <c r="K6" s="11">
        <f>K20/$B$33</f>
        <v>0.69797200356741251</v>
      </c>
      <c r="L6" s="12" t="s">
        <v>26</v>
      </c>
      <c r="M6" s="13" t="s">
        <v>26</v>
      </c>
      <c r="N6" s="11">
        <f>N20/$B$33</f>
        <v>0.36449649075187096</v>
      </c>
      <c r="O6" s="12" t="s">
        <v>26</v>
      </c>
      <c r="P6" s="13" t="s">
        <v>26</v>
      </c>
      <c r="Q6" s="14" t="s">
        <v>27</v>
      </c>
      <c r="R6" s="4"/>
      <c r="Z6" s="230">
        <f>'Цены на 04.01.2021'!B6-'Цены на 28.12.2020'!B6</f>
        <v>2.5969630248733333E-3</v>
      </c>
      <c r="AA6" s="231">
        <f>E6-'Цены на 28.12.2020'!E6</f>
        <v>2.7497255557482614E-3</v>
      </c>
      <c r="AB6" s="231">
        <f>H6-'Цены на 28.12.2020'!H6</f>
        <v>2.9635930989730941E-3</v>
      </c>
      <c r="AC6" s="231">
        <f>K6-'Цены на 28.12.2020'!K6</f>
        <v>2.7497255557482614E-3</v>
      </c>
      <c r="AD6" s="232">
        <f>N6-'Цены на 28.12.2020'!N6</f>
        <v>1.4359677902240908E-3</v>
      </c>
    </row>
    <row r="7" spans="1:32" s="5" customFormat="1" ht="15.75" x14ac:dyDescent="0.25">
      <c r="A7" s="15" t="s">
        <v>28</v>
      </c>
      <c r="B7" s="11">
        <f>B21*$B$36/100/$B$33</f>
        <v>0.58683989297762618</v>
      </c>
      <c r="C7" s="16">
        <f t="shared" ref="C7:C12" si="0">B7-B$6</f>
        <v>-7.2355888169374438E-2</v>
      </c>
      <c r="D7" s="17">
        <f t="shared" ref="D7:D12" si="1">B7/B$6*100</f>
        <v>89.023611764705905</v>
      </c>
      <c r="E7" s="11">
        <f>E21*$B$36/100/$B$33</f>
        <v>0.64768734731862421</v>
      </c>
      <c r="F7" s="16">
        <f t="shared" ref="F7:F15" si="2">E7-E$6</f>
        <v>-5.0284656248788306E-2</v>
      </c>
      <c r="G7" s="17">
        <f t="shared" ref="G7:G15" si="3">E7/E$6*100</f>
        <v>92.795605555555554</v>
      </c>
      <c r="H7" s="11">
        <f>H21*$B$36/100/$B$33</f>
        <v>0.71583649618054201</v>
      </c>
      <c r="I7" s="16">
        <f t="shared" ref="I7:I15" si="4">H7-H$6</f>
        <v>-3.6422218775446935E-2</v>
      </c>
      <c r="J7" s="17">
        <f t="shared" ref="J7:J15" si="5">H7/H$6*100</f>
        <v>95.15828556701031</v>
      </c>
      <c r="K7" s="11">
        <f>K21*$B$36/100/$B$33</f>
        <v>0.6466056147970064</v>
      </c>
      <c r="L7" s="16">
        <f t="shared" ref="L7:L15" si="6">K7-K$6</f>
        <v>-5.1366388770406113E-2</v>
      </c>
      <c r="M7" s="17">
        <f t="shared" ref="M7:M15" si="7">K7/K$6*100</f>
        <v>92.640623333333309</v>
      </c>
      <c r="N7" s="11">
        <f>N21*$B$36/100/$B$33</f>
        <v>0.35778303152506885</v>
      </c>
      <c r="O7" s="16">
        <f t="shared" ref="O7:O15" si="8">N7-N$6</f>
        <v>-6.7134592268021098E-3</v>
      </c>
      <c r="P7" s="17">
        <f t="shared" ref="P7:P15" si="9">N7/N$6*100</f>
        <v>98.158155319148946</v>
      </c>
      <c r="Q7" s="18" t="s">
        <v>29</v>
      </c>
      <c r="R7" s="4"/>
      <c r="Z7" s="225">
        <f>'Цены на 04.01.2021'!B7-'Цены на 28.12.2020'!B7</f>
        <v>1.1445786917605449E-2</v>
      </c>
      <c r="AA7" s="224">
        <f>E7-'Цены на 28.12.2020'!E7</f>
        <v>1.0910753135317308E-2</v>
      </c>
      <c r="AB7" s="224">
        <f>H7-'Цены на 28.12.2020'!H7</f>
        <v>1.193948563633751E-2</v>
      </c>
      <c r="AC7" s="224">
        <f>K7-'Цены на 28.12.2020'!K7</f>
        <v>1.0095900996844209E-2</v>
      </c>
      <c r="AD7" s="226">
        <f>N7-'Цены на 28.12.2020'!N7</f>
        <v>5.2340453908910067E-3</v>
      </c>
      <c r="AF7" s="219"/>
    </row>
    <row r="8" spans="1:32" s="5" customFormat="1" ht="15.75" x14ac:dyDescent="0.25">
      <c r="A8" s="19" t="s">
        <v>30</v>
      </c>
      <c r="B8" s="11">
        <f>B22*$B$36/100/$B$33</f>
        <v>0.58738075923843491</v>
      </c>
      <c r="C8" s="16">
        <f t="shared" si="0"/>
        <v>-7.1815021908565702E-2</v>
      </c>
      <c r="D8" s="17">
        <f t="shared" si="1"/>
        <v>89.105661176470591</v>
      </c>
      <c r="E8" s="11">
        <f>E22*$B$36/100/$B$33</f>
        <v>0.63321917484198675</v>
      </c>
      <c r="F8" s="16">
        <f t="shared" si="2"/>
        <v>-6.475282872542576E-2</v>
      </c>
      <c r="G8" s="17">
        <f t="shared" si="3"/>
        <v>90.722718333333304</v>
      </c>
      <c r="H8" s="11">
        <f>H22*$B$36/100/$B$33</f>
        <v>0.71056305013765542</v>
      </c>
      <c r="I8" s="16">
        <f t="shared" si="4"/>
        <v>-4.1695664818333533E-2</v>
      </c>
      <c r="J8" s="17">
        <f t="shared" si="5"/>
        <v>94.457270618556691</v>
      </c>
      <c r="K8" s="11">
        <f>K22*$B$36/100/$B$33</f>
        <v>0.63335439140718919</v>
      </c>
      <c r="L8" s="16">
        <f t="shared" si="6"/>
        <v>-6.4617612160223326E-2</v>
      </c>
      <c r="M8" s="17">
        <f t="shared" si="7"/>
        <v>90.742091111111108</v>
      </c>
      <c r="N8" s="11">
        <f>N22*$B$36/100/$B$33</f>
        <v>0.33533708170150067</v>
      </c>
      <c r="O8" s="16">
        <f t="shared" si="8"/>
        <v>-2.9159409050370289E-2</v>
      </c>
      <c r="P8" s="17">
        <f t="shared" si="9"/>
        <v>92.000085106382983</v>
      </c>
      <c r="Q8" s="18" t="s">
        <v>29</v>
      </c>
      <c r="Z8" s="225">
        <f>'Цены на 04.01.2021'!B8-'Цены на 28.12.2020'!B8</f>
        <v>6.7824857070920563E-3</v>
      </c>
      <c r="AA8" s="224">
        <f>E8-'Цены на 28.12.2020'!E8</f>
        <v>8.0518773254752984E-3</v>
      </c>
      <c r="AB8" s="224">
        <f>H8-'Цены на 28.12.2020'!H8</f>
        <v>1.0002044382759978E-2</v>
      </c>
      <c r="AC8" s="224">
        <f>K8-'Цены на 28.12.2020'!K8</f>
        <v>9.521495806401381E-3</v>
      </c>
      <c r="AD8" s="226">
        <f>N8-'Цены на 28.12.2020'!N8</f>
        <v>4.4054066020453031E-3</v>
      </c>
    </row>
    <row r="9" spans="1:32" s="5" customFormat="1" ht="15.75" x14ac:dyDescent="0.25">
      <c r="A9" s="19" t="s">
        <v>31</v>
      </c>
      <c r="B9" s="11">
        <f>B23*$B$36/100/$B$33</f>
        <v>0.5903555236728838</v>
      </c>
      <c r="C9" s="16">
        <f t="shared" si="0"/>
        <v>-6.8840257474116817E-2</v>
      </c>
      <c r="D9" s="17">
        <f t="shared" si="1"/>
        <v>89.556932941176484</v>
      </c>
      <c r="E9" s="11">
        <f>E23*$B$36/100/$B$33</f>
        <v>0.63159657605956032</v>
      </c>
      <c r="F9" s="16">
        <f t="shared" si="2"/>
        <v>-6.6375427507852192E-2</v>
      </c>
      <c r="G9" s="17">
        <f t="shared" si="3"/>
        <v>90.490245000000002</v>
      </c>
      <c r="H9" s="11">
        <f>H23*$B$36/100/$B$33</f>
        <v>0.71529562991973317</v>
      </c>
      <c r="I9" s="16">
        <f t="shared" si="4"/>
        <v>-3.6963085036255783E-2</v>
      </c>
      <c r="J9" s="17">
        <f t="shared" si="5"/>
        <v>95.086386597938144</v>
      </c>
      <c r="K9" s="11">
        <f>K23*$B$36/100/$B$33</f>
        <v>0.63822218775446893</v>
      </c>
      <c r="L9" s="16">
        <f t="shared" si="6"/>
        <v>-5.9749815812943585E-2</v>
      </c>
      <c r="M9" s="17">
        <f t="shared" si="7"/>
        <v>91.439511111111102</v>
      </c>
      <c r="N9" s="11">
        <f>N23*$B$36/100/$B$33</f>
        <v>0.36238039474194422</v>
      </c>
      <c r="O9" s="16">
        <f t="shared" si="8"/>
        <v>-2.1160960099267379E-3</v>
      </c>
      <c r="P9" s="17">
        <f t="shared" si="9"/>
        <v>99.419446808510642</v>
      </c>
      <c r="Q9" s="18" t="s">
        <v>29</v>
      </c>
      <c r="Z9" s="225">
        <f>'Цены на 04.01.2021'!B9-'Цены на 28.12.2020'!B9</f>
        <v>7.889087459527877E-3</v>
      </c>
      <c r="AA9" s="224">
        <f>E9-'Цены на 28.12.2020'!E9</f>
        <v>7.0964795009107462E-3</v>
      </c>
      <c r="AB9" s="224">
        <f>H9-'Цены на 28.12.2020'!H9</f>
        <v>9.397016501943356E-3</v>
      </c>
      <c r="AC9" s="224">
        <f>K9-'Цены на 28.12.2020'!K9</f>
        <v>7.7172825750629892E-3</v>
      </c>
      <c r="AD9" s="226">
        <f>N9-'Цены на 28.12.2020'!N9</f>
        <v>4.7606813280166582E-3</v>
      </c>
      <c r="AF9" s="220"/>
    </row>
    <row r="10" spans="1:32" s="5" customFormat="1" ht="15.75" x14ac:dyDescent="0.25">
      <c r="A10" s="19" t="s">
        <v>32</v>
      </c>
      <c r="B10" s="11">
        <f>B24*$B$36/100/$B$33</f>
        <v>0.58616381015161501</v>
      </c>
      <c r="C10" s="16">
        <f t="shared" si="0"/>
        <v>-7.3031970995385609E-2</v>
      </c>
      <c r="D10" s="17">
        <f t="shared" si="1"/>
        <v>88.921050000000008</v>
      </c>
      <c r="E10" s="11">
        <f>E24*$B$36/100/$B$33</f>
        <v>0.62659356314707826</v>
      </c>
      <c r="F10" s="16">
        <f t="shared" si="2"/>
        <v>-7.1378440420334255E-2</v>
      </c>
      <c r="G10" s="17">
        <f t="shared" si="3"/>
        <v>89.773452222222232</v>
      </c>
      <c r="H10" s="11">
        <f>H24*$B$36/100/$B$33</f>
        <v>0.72327340726666411</v>
      </c>
      <c r="I10" s="16">
        <f t="shared" si="4"/>
        <v>-2.8985307689324835E-2</v>
      </c>
      <c r="J10" s="17">
        <f t="shared" si="5"/>
        <v>96.146896391752591</v>
      </c>
      <c r="K10" s="11">
        <f>K24*$B$36/100/$B$33</f>
        <v>0.66283160262127272</v>
      </c>
      <c r="L10" s="16">
        <f t="shared" si="6"/>
        <v>-3.5140400946139794E-2</v>
      </c>
      <c r="M10" s="17">
        <f t="shared" si="7"/>
        <v>94.965356666666665</v>
      </c>
      <c r="N10" s="11">
        <f>N24*$B$36/100/$B$33</f>
        <v>0.32519583931133428</v>
      </c>
      <c r="O10" s="16">
        <f t="shared" si="8"/>
        <v>-3.9300651440536682E-2</v>
      </c>
      <c r="P10" s="17">
        <f t="shared" si="9"/>
        <v>89.217824468085098</v>
      </c>
      <c r="Q10" s="18" t="s">
        <v>29</v>
      </c>
      <c r="Z10" s="225">
        <f>'Цены на 04.01.2021'!B10-'Цены на 28.12.2020'!B10</f>
        <v>1.050282370844946E-2</v>
      </c>
      <c r="AA10" s="224">
        <f>E10-'Цены на 28.12.2020'!E10</f>
        <v>9.8329976996255342E-3</v>
      </c>
      <c r="AB10" s="224">
        <f>H10-'Цены на 28.12.2020'!H10</f>
        <v>9.5018225461048766E-3</v>
      </c>
      <c r="AC10" s="224">
        <f>K10-'Цены на 28.12.2020'!K10</f>
        <v>1.244410889758496E-2</v>
      </c>
      <c r="AD10" s="226">
        <f>N10-'Цены на 28.12.2020'!N10</f>
        <v>4.2721785798059964E-3</v>
      </c>
    </row>
    <row r="11" spans="1:32" s="5" customFormat="1" ht="31.5" x14ac:dyDescent="0.25">
      <c r="A11" s="98" t="s">
        <v>79</v>
      </c>
      <c r="B11" s="95">
        <f>AVERAGE(B7:B10)</f>
        <v>0.58768499651014006</v>
      </c>
      <c r="C11" s="96">
        <f t="shared" si="0"/>
        <v>-7.1510784636860558E-2</v>
      </c>
      <c r="D11" s="97">
        <f t="shared" si="1"/>
        <v>89.15181397058825</v>
      </c>
      <c r="E11" s="95">
        <f>AVERAGE(E7:E10)</f>
        <v>0.63477416534181241</v>
      </c>
      <c r="F11" s="96">
        <f t="shared" si="2"/>
        <v>-6.31978382256001E-2</v>
      </c>
      <c r="G11" s="97">
        <f t="shared" si="3"/>
        <v>90.945505277777769</v>
      </c>
      <c r="H11" s="95">
        <f>AVERAGE(H7:H10)</f>
        <v>0.71624214587614865</v>
      </c>
      <c r="I11" s="96">
        <f t="shared" si="4"/>
        <v>-3.6016569079840299E-2</v>
      </c>
      <c r="J11" s="97">
        <f t="shared" si="5"/>
        <v>95.212209793814424</v>
      </c>
      <c r="K11" s="95">
        <f>AVERAGE(K7:K10)</f>
        <v>0.64525344914498428</v>
      </c>
      <c r="L11" s="96">
        <f t="shared" si="6"/>
        <v>-5.2718554422428232E-2</v>
      </c>
      <c r="M11" s="97">
        <f t="shared" si="7"/>
        <v>92.446895555555543</v>
      </c>
      <c r="N11" s="95">
        <f>AVERAGE(N7:N10)</f>
        <v>0.34517408681996203</v>
      </c>
      <c r="O11" s="96">
        <f t="shared" si="8"/>
        <v>-1.9322403931908927E-2</v>
      </c>
      <c r="P11" s="97">
        <f t="shared" si="9"/>
        <v>94.698877925531917</v>
      </c>
      <c r="Q11" s="18"/>
      <c r="Z11" s="225">
        <f>'Цены на 04.01.2021'!B11-'Цены на 28.12.2020'!B11</f>
        <v>9.1550459481688495E-3</v>
      </c>
      <c r="AA11" s="224">
        <f>E11-'Цены на 28.12.2020'!E11</f>
        <v>8.973026915332194E-3</v>
      </c>
      <c r="AB11" s="224">
        <f>H11-'Цены на 28.12.2020'!H11</f>
        <v>1.0210092266786375E-2</v>
      </c>
      <c r="AC11" s="224">
        <f>K11-'Цены на 28.12.2020'!K11</f>
        <v>9.9446970689732739E-3</v>
      </c>
      <c r="AD11" s="226">
        <f>N11-'Цены на 28.12.2020'!N11</f>
        <v>4.668077975189755E-3</v>
      </c>
    </row>
    <row r="12" spans="1:32" s="5" customFormat="1" ht="15.75" x14ac:dyDescent="0.25">
      <c r="A12" s="19" t="s">
        <v>4</v>
      </c>
      <c r="B12" s="11">
        <f>B25*$B$32/100/$B$33</f>
        <v>0.8398707355849393</v>
      </c>
      <c r="C12" s="16">
        <f t="shared" si="0"/>
        <v>0.18067495443793868</v>
      </c>
      <c r="D12" s="17">
        <f t="shared" si="1"/>
        <v>127.40839058823529</v>
      </c>
      <c r="E12" s="11">
        <f>E25*$B$32/100/$B$33</f>
        <v>0.91876339524603512</v>
      </c>
      <c r="F12" s="16">
        <f t="shared" si="2"/>
        <v>0.22079139167862261</v>
      </c>
      <c r="G12" s="17">
        <f t="shared" si="3"/>
        <v>131.63327333333334</v>
      </c>
      <c r="H12" s="11">
        <f>H25*$B$32/100/$B$33</f>
        <v>1.0539068750242351</v>
      </c>
      <c r="I12" s="16">
        <f t="shared" si="4"/>
        <v>0.30164816006824613</v>
      </c>
      <c r="J12" s="17">
        <f t="shared" si="5"/>
        <v>140.09899175257732</v>
      </c>
      <c r="K12" s="11">
        <f>K25*$B$32/100/$B$33</f>
        <v>0.86286635387180588</v>
      </c>
      <c r="L12" s="16">
        <f t="shared" si="6"/>
        <v>0.16489435030439337</v>
      </c>
      <c r="M12" s="17">
        <f t="shared" si="7"/>
        <v>123.62478000000002</v>
      </c>
      <c r="N12" s="11">
        <f>N25*$B$32/100/$B$33</f>
        <v>0.38880283841948121</v>
      </c>
      <c r="O12" s="16">
        <f t="shared" si="8"/>
        <v>2.4306347667610251E-2</v>
      </c>
      <c r="P12" s="17">
        <f t="shared" si="9"/>
        <v>106.66847234042554</v>
      </c>
      <c r="Q12" s="18" t="s">
        <v>33</v>
      </c>
      <c r="Z12" s="225">
        <f>'Цены на 04.01.2021'!B12-'Цены на 28.12.2020'!B12</f>
        <v>2.3001357626072361E-3</v>
      </c>
      <c r="AA12" s="224">
        <f>E12-'Цены на 28.12.2020'!E12</f>
        <v>8.8667747987755119E-3</v>
      </c>
      <c r="AB12" s="224">
        <f>H12-'Цены на 28.12.2020'!H12</f>
        <v>2.8863118941899746E-3</v>
      </c>
      <c r="AC12" s="224">
        <f>K12-'Цены на 28.12.2020'!K12</f>
        <v>2.3631133635212409E-3</v>
      </c>
      <c r="AD12" s="226">
        <f>N12-'Цены на 28.12.2020'!N12</f>
        <v>-6.9924338500682026E-4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1.4176090581255574</v>
      </c>
      <c r="F13" s="16">
        <f t="shared" si="2"/>
        <v>0.71963705455814486</v>
      </c>
      <c r="G13" s="17">
        <f t="shared" si="3"/>
        <v>203.10399999999998</v>
      </c>
      <c r="H13" s="11">
        <f>H26*$B$34/$B$33</f>
        <v>1.4913149017022762</v>
      </c>
      <c r="I13" s="16">
        <f t="shared" si="4"/>
        <v>0.73905618674628726</v>
      </c>
      <c r="J13" s="17">
        <f t="shared" si="5"/>
        <v>198.24494845360826</v>
      </c>
      <c r="K13" s="11">
        <f>K26*$B$34/$B$33</f>
        <v>1.2579130637093336</v>
      </c>
      <c r="L13" s="16">
        <f t="shared" si="6"/>
        <v>0.55994106014192113</v>
      </c>
      <c r="M13" s="17">
        <f t="shared" si="7"/>
        <v>180.22400000000002</v>
      </c>
      <c r="N13" s="11">
        <f>N26*$B$34/$B$33</f>
        <v>0.65721043855907568</v>
      </c>
      <c r="O13" s="16">
        <f t="shared" si="8"/>
        <v>0.29271394780720472</v>
      </c>
      <c r="P13" s="17">
        <f t="shared" si="9"/>
        <v>180.30638297872343</v>
      </c>
      <c r="Q13" s="18" t="s">
        <v>34</v>
      </c>
      <c r="Z13" s="225"/>
      <c r="AA13" s="224">
        <f>E13-'Цены на 28.12.2020'!E13</f>
        <v>9.8636639731495279E-3</v>
      </c>
      <c r="AB13" s="224">
        <f>H13-'Цены на 28.12.2020'!H13</f>
        <v>1.0376506120800322E-2</v>
      </c>
      <c r="AC13" s="224">
        <f>K13-'Цены на 28.12.2020'!K13</f>
        <v>8.752505986572956E-3</v>
      </c>
      <c r="AD13" s="226">
        <f>N13-'Цены на 28.12.2020'!N13</f>
        <v>4.5728424832192083E-3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1.3328473380123309</v>
      </c>
      <c r="F14" s="16">
        <f t="shared" si="2"/>
        <v>0.63487533444491839</v>
      </c>
      <c r="G14" s="17">
        <f t="shared" si="3"/>
        <v>190.96</v>
      </c>
      <c r="H14" s="11">
        <f>H27*$B$34/$B$33</f>
        <v>1.4421776726511304</v>
      </c>
      <c r="I14" s="16">
        <f t="shared" si="4"/>
        <v>0.68991895769514144</v>
      </c>
      <c r="J14" s="17">
        <f t="shared" si="5"/>
        <v>191.71298969072166</v>
      </c>
      <c r="K14" s="11">
        <f>K27*$B$34/$B$33</f>
        <v>1.228430726278646</v>
      </c>
      <c r="L14" s="16">
        <f t="shared" si="6"/>
        <v>0.53045872271123351</v>
      </c>
      <c r="M14" s="17">
        <f t="shared" si="7"/>
        <v>176</v>
      </c>
      <c r="N14" s="11">
        <f>N27*$B$34/$B$33</f>
        <v>0.61421536313932301</v>
      </c>
      <c r="O14" s="16">
        <f t="shared" si="8"/>
        <v>0.24971887238745205</v>
      </c>
      <c r="P14" s="17">
        <f t="shared" si="9"/>
        <v>168.51063829787233</v>
      </c>
      <c r="Q14" s="18" t="s">
        <v>34</v>
      </c>
      <c r="Z14" s="225"/>
      <c r="AA14" s="224">
        <f>E14-'Цены на 28.12.2020'!E14</f>
        <v>9.273895503351115E-3</v>
      </c>
      <c r="AB14" s="224">
        <f>H14-'Цены на 28.12.2020'!H14</f>
        <v>1.0034611355699941E-2</v>
      </c>
      <c r="AC14" s="224">
        <f>K14-'Цены на 28.12.2020'!K14</f>
        <v>1.8306435984721592E-2</v>
      </c>
      <c r="AD14" s="226">
        <f>N14-'Цены на 28.12.2020'!N14</f>
        <v>-6.7052656506039199E-3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1.2222941176470588</v>
      </c>
      <c r="F15" s="28">
        <f t="shared" si="2"/>
        <v>0.52432211407964624</v>
      </c>
      <c r="G15" s="29">
        <f t="shared" si="3"/>
        <v>175.12079444444441</v>
      </c>
      <c r="H15" s="27">
        <f>H28*$B$35/10/$B$33</f>
        <v>1.2981793400286943</v>
      </c>
      <c r="I15" s="28">
        <f t="shared" si="4"/>
        <v>0.54592062507270533</v>
      </c>
      <c r="J15" s="29">
        <f t="shared" si="5"/>
        <v>172.57086082474225</v>
      </c>
      <c r="K15" s="27">
        <f>K28*$B$35/10/$B$33</f>
        <v>1.2304246771879483</v>
      </c>
      <c r="L15" s="28">
        <f t="shared" si="6"/>
        <v>0.53245267362053583</v>
      </c>
      <c r="M15" s="29">
        <f t="shared" si="7"/>
        <v>176.28567777777778</v>
      </c>
      <c r="N15" s="27">
        <f>N28*$B$35/10/$B$33</f>
        <v>0.56913916786226693</v>
      </c>
      <c r="O15" s="28">
        <f t="shared" si="8"/>
        <v>0.20464267711039597</v>
      </c>
      <c r="P15" s="29">
        <f t="shared" si="9"/>
        <v>156.14393617021278</v>
      </c>
      <c r="Q15" s="30" t="s">
        <v>34</v>
      </c>
      <c r="Z15" s="227"/>
      <c r="AA15" s="228">
        <f>E15-'Цены на 28.12.2020'!E15</f>
        <v>9.0726507280702862E-5</v>
      </c>
      <c r="AB15" s="228">
        <f>H15-'Цены на 28.12.2020'!H15</f>
        <v>-2.4397554098747332E-3</v>
      </c>
      <c r="AC15" s="228">
        <f>K15-'Цены на 28.12.2020'!K15</f>
        <v>2.1741235065203091E-2</v>
      </c>
      <c r="AD15" s="229">
        <f>N15-'Цены на 28.12.2020'!N15</f>
        <v>-1.4026806565232697E-3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4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48" t="s">
        <v>64</v>
      </c>
      <c r="X19" s="248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43.4</v>
      </c>
      <c r="C21" s="49" t="s">
        <v>26</v>
      </c>
      <c r="D21" s="50" t="s">
        <v>26</v>
      </c>
      <c r="E21" s="48">
        <v>47.9</v>
      </c>
      <c r="F21" s="49" t="s">
        <v>26</v>
      </c>
      <c r="G21" s="50" t="s">
        <v>26</v>
      </c>
      <c r="H21" s="48">
        <v>52.94</v>
      </c>
      <c r="I21" s="49" t="s">
        <v>26</v>
      </c>
      <c r="J21" s="50" t="s">
        <v>26</v>
      </c>
      <c r="K21" s="48">
        <v>47.82</v>
      </c>
      <c r="L21" s="49" t="s">
        <v>26</v>
      </c>
      <c r="M21" s="50" t="s">
        <v>26</v>
      </c>
      <c r="N21" s="48">
        <v>26.46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43.44</v>
      </c>
      <c r="C22" s="49" t="s">
        <v>26</v>
      </c>
      <c r="D22" s="50" t="s">
        <v>26</v>
      </c>
      <c r="E22" s="48">
        <v>46.83</v>
      </c>
      <c r="F22" s="49" t="s">
        <v>26</v>
      </c>
      <c r="G22" s="50" t="s">
        <v>26</v>
      </c>
      <c r="H22" s="48">
        <v>52.55</v>
      </c>
      <c r="I22" s="49" t="s">
        <v>26</v>
      </c>
      <c r="J22" s="50" t="s">
        <v>26</v>
      </c>
      <c r="K22" s="48">
        <v>46.84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43.66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47.2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43.35</v>
      </c>
      <c r="C24" s="49" t="s">
        <v>26</v>
      </c>
      <c r="D24" s="50" t="s">
        <v>26</v>
      </c>
      <c r="E24" s="48">
        <v>46.34</v>
      </c>
      <c r="F24" s="49" t="s">
        <v>26</v>
      </c>
      <c r="G24" s="50" t="s">
        <v>26</v>
      </c>
      <c r="H24" s="48">
        <v>53.49</v>
      </c>
      <c r="I24" s="49" t="s">
        <v>26</v>
      </c>
      <c r="J24" s="50" t="s">
        <v>26</v>
      </c>
      <c r="K24" s="48">
        <v>49.02</v>
      </c>
      <c r="L24" s="49" t="s">
        <v>26</v>
      </c>
      <c r="M24" s="50" t="s">
        <v>26</v>
      </c>
      <c r="N24" s="48">
        <v>24.05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24.39</v>
      </c>
      <c r="L25" s="49" t="s">
        <v>26</v>
      </c>
      <c r="M25" s="50" t="s">
        <v>26</v>
      </c>
      <c r="N25" s="48">
        <v>10.99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1.214</v>
      </c>
      <c r="I26" s="49" t="s">
        <v>26</v>
      </c>
      <c r="J26" s="50" t="s">
        <v>26</v>
      </c>
      <c r="K26" s="54">
        <v>1.024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1.085</v>
      </c>
      <c r="F27" s="49" t="s">
        <v>26</v>
      </c>
      <c r="G27" s="50" t="s">
        <v>26</v>
      </c>
      <c r="H27" s="54">
        <v>1.1739999999999999</v>
      </c>
      <c r="I27" s="49" t="s">
        <v>26</v>
      </c>
      <c r="J27" s="50" t="s">
        <v>26</v>
      </c>
      <c r="K27" s="54">
        <v>1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</v>
      </c>
      <c r="F28" s="58" t="s">
        <v>26</v>
      </c>
      <c r="G28" s="59" t="s">
        <v>26</v>
      </c>
      <c r="H28" s="94">
        <v>4.79</v>
      </c>
      <c r="I28" s="58" t="s">
        <v>26</v>
      </c>
      <c r="J28" s="59" t="s">
        <v>26</v>
      </c>
      <c r="K28" s="94">
        <v>4.54</v>
      </c>
      <c r="L28" s="58" t="s">
        <v>26</v>
      </c>
      <c r="M28" s="59" t="s">
        <v>26</v>
      </c>
      <c r="N28" s="94">
        <v>2.1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4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9.1235999999999997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2.5789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3.1680000000000001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6.9893000000000001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3.4870999999999999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6" zoomScale="85" zoomScaleNormal="85" workbookViewId="0">
      <selection activeCell="N27" sqref="N2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44207</v>
      </c>
      <c r="E2" s="360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50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51" t="s">
        <v>23</v>
      </c>
      <c r="C5" s="252" t="s">
        <v>23</v>
      </c>
      <c r="D5" s="253" t="s">
        <v>24</v>
      </c>
      <c r="E5" s="251" t="s">
        <v>23</v>
      </c>
      <c r="F5" s="252" t="s">
        <v>23</v>
      </c>
      <c r="G5" s="253" t="s">
        <v>24</v>
      </c>
      <c r="H5" s="251" t="s">
        <v>23</v>
      </c>
      <c r="I5" s="252" t="s">
        <v>23</v>
      </c>
      <c r="J5" s="253" t="s">
        <v>24</v>
      </c>
      <c r="K5" s="251" t="s">
        <v>23</v>
      </c>
      <c r="L5" s="252" t="s">
        <v>23</v>
      </c>
      <c r="M5" s="253" t="s">
        <v>24</v>
      </c>
      <c r="N5" s="251" t="s">
        <v>23</v>
      </c>
      <c r="O5" s="252" t="s">
        <v>23</v>
      </c>
      <c r="P5" s="253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0.66263886182030785</v>
      </c>
      <c r="C6" s="12" t="s">
        <v>26</v>
      </c>
      <c r="D6" s="13" t="s">
        <v>26</v>
      </c>
      <c r="E6" s="11">
        <f>E20/$B$33</f>
        <v>0.7016176183979731</v>
      </c>
      <c r="F6" s="12" t="s">
        <v>26</v>
      </c>
      <c r="G6" s="13" t="s">
        <v>26</v>
      </c>
      <c r="H6" s="11">
        <f>H20/$B$33</f>
        <v>0.75618787760670425</v>
      </c>
      <c r="I6" s="12" t="s">
        <v>26</v>
      </c>
      <c r="J6" s="13" t="s">
        <v>26</v>
      </c>
      <c r="K6" s="11">
        <f>K20/$B$33</f>
        <v>0.7016176183979731</v>
      </c>
      <c r="L6" s="12" t="s">
        <v>26</v>
      </c>
      <c r="M6" s="13" t="s">
        <v>26</v>
      </c>
      <c r="N6" s="11">
        <f>N20/$B$33</f>
        <v>0.36640031183005256</v>
      </c>
      <c r="O6" s="12" t="s">
        <v>26</v>
      </c>
      <c r="P6" s="13" t="s">
        <v>26</v>
      </c>
      <c r="Q6" s="14" t="s">
        <v>27</v>
      </c>
      <c r="R6" s="4"/>
      <c r="Z6" s="261">
        <f>ROUND(B6-'Цены на 04.01.2021'!B6,2)</f>
        <v>0</v>
      </c>
      <c r="AA6" s="261">
        <f>ROUND(E6-'Цены на 04.01.2021'!E6,2)</f>
        <v>0</v>
      </c>
      <c r="AB6" s="261">
        <f>ROUND(H6-'Цены на 04.01.2021'!H6,2)</f>
        <v>0</v>
      </c>
      <c r="AC6" s="261">
        <f>ROUND(K6-'Цены на 04.01.2021'!K6,2)</f>
        <v>0</v>
      </c>
      <c r="AD6" s="262">
        <f>ROUND(N6-'Цены на 04.01.2021'!N6,2)</f>
        <v>0</v>
      </c>
    </row>
    <row r="7" spans="1:32" s="5" customFormat="1" ht="15.75" x14ac:dyDescent="0.25">
      <c r="A7" s="15" t="s">
        <v>28</v>
      </c>
      <c r="B7" s="11">
        <f>B21*$B$36/100/$B$33</f>
        <v>0.59095907230559341</v>
      </c>
      <c r="C7" s="16">
        <f t="shared" ref="C7:C12" si="0">B7-B$6</f>
        <v>-7.1679789514714431E-2</v>
      </c>
      <c r="D7" s="17">
        <f t="shared" ref="D7:D12" si="1">B7/B$6*100</f>
        <v>89.182676470588234</v>
      </c>
      <c r="E7" s="11">
        <f>E21*$B$36/100/$B$33</f>
        <v>0.65277203274215545</v>
      </c>
      <c r="F7" s="16">
        <f t="shared" ref="F7:F15" si="2">E7-E$6</f>
        <v>-4.8845585655817647E-2</v>
      </c>
      <c r="G7" s="17">
        <f t="shared" ref="G7:G15" si="3">E7/E$6*100</f>
        <v>93.038147222222207</v>
      </c>
      <c r="H7" s="11">
        <f>H21*$B$36/100/$B$33</f>
        <v>0.71920398362892213</v>
      </c>
      <c r="I7" s="16">
        <f t="shared" ref="I7:I15" si="4">H7-H$6</f>
        <v>-3.6983893977782123E-2</v>
      </c>
      <c r="J7" s="17">
        <f t="shared" ref="J7:J15" si="5">H7/H$6*100</f>
        <v>95.109165979381444</v>
      </c>
      <c r="K7" s="11">
        <f>K21*$B$36/100/$B$33</f>
        <v>0.64448502046384726</v>
      </c>
      <c r="L7" s="16">
        <f t="shared" ref="L7:L15" si="6">K7-K$6</f>
        <v>-5.7132597934125839E-2</v>
      </c>
      <c r="M7" s="17">
        <f t="shared" ref="M7:M15" si="7">K7/K$6*100</f>
        <v>91.857017777777784</v>
      </c>
      <c r="N7" s="11">
        <f>N21*$B$36/100/$B$33</f>
        <v>0.35865102319236014</v>
      </c>
      <c r="O7" s="16">
        <f t="shared" ref="O7:O15" si="8">N7-N$6</f>
        <v>-7.7492886376924197E-3</v>
      </c>
      <c r="P7" s="17">
        <f t="shared" ref="P7:P15" si="9">N7/N$6*100</f>
        <v>97.885021276595751</v>
      </c>
      <c r="Q7" s="18" t="s">
        <v>29</v>
      </c>
      <c r="R7" s="4"/>
      <c r="Z7" s="263">
        <f>ROUND(B7-'Цены на 04.01.2021'!B7,2)</f>
        <v>0</v>
      </c>
      <c r="AA7" s="263">
        <f>ROUND(E7-'Цены на 04.01.2021'!E7,2)</f>
        <v>0.01</v>
      </c>
      <c r="AB7" s="263">
        <f>ROUND(H7-'Цены на 04.01.2021'!H7,2)</f>
        <v>0</v>
      </c>
      <c r="AC7" s="263">
        <f>ROUND(K7-'Цены на 04.01.2021'!K7,2)</f>
        <v>0</v>
      </c>
      <c r="AD7" s="264">
        <f>ROUND(N7-'Цены на 04.01.2021'!N7,2)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0.58552496589358793</v>
      </c>
      <c r="C8" s="16">
        <f t="shared" si="0"/>
        <v>-7.7113895926719911E-2</v>
      </c>
      <c r="D8" s="17">
        <f t="shared" si="1"/>
        <v>88.362605882352938</v>
      </c>
      <c r="E8" s="11">
        <f>E22*$B$36/100/$B$33</f>
        <v>0.63062804911323334</v>
      </c>
      <c r="F8" s="16">
        <f t="shared" si="2"/>
        <v>-7.0989569284739762E-2</v>
      </c>
      <c r="G8" s="17">
        <f t="shared" si="3"/>
        <v>89.882014444444451</v>
      </c>
      <c r="H8" s="11">
        <f>H22*$B$36/100/$B$33</f>
        <v>0.71540010914051844</v>
      </c>
      <c r="I8" s="16">
        <f t="shared" si="4"/>
        <v>-4.0787768466185814E-2</v>
      </c>
      <c r="J8" s="17">
        <f t="shared" si="5"/>
        <v>94.606132989690735</v>
      </c>
      <c r="K8" s="11">
        <f>K22*$B$36/100/$B$33</f>
        <v>0.63565459754433828</v>
      </c>
      <c r="L8" s="16">
        <f t="shared" si="6"/>
        <v>-6.5963020853634813E-2</v>
      </c>
      <c r="M8" s="17">
        <f t="shared" si="7"/>
        <v>90.598437222222216</v>
      </c>
      <c r="N8" s="11">
        <f>N22*$B$36/100/$B$33</f>
        <v>0.33555607094133699</v>
      </c>
      <c r="O8" s="16">
        <f t="shared" si="8"/>
        <v>-3.0844240888715568E-2</v>
      </c>
      <c r="P8" s="17">
        <f t="shared" si="9"/>
        <v>91.581819148936191</v>
      </c>
      <c r="Q8" s="18" t="s">
        <v>29</v>
      </c>
      <c r="Z8" s="263">
        <f>ROUND(B8-'Цены на 04.01.2021'!B8,2)</f>
        <v>0</v>
      </c>
      <c r="AA8" s="263">
        <f>ROUND(E8-'Цены на 04.01.2021'!E8,2)</f>
        <v>0</v>
      </c>
      <c r="AB8" s="263">
        <f>ROUND(H8-'Цены на 04.01.2021'!H8,2)</f>
        <v>0</v>
      </c>
      <c r="AC8" s="263">
        <f>ROUND(K8-'Цены на 04.01.2021'!K8,2)</f>
        <v>0</v>
      </c>
      <c r="AD8" s="264">
        <f>ROUND(N8-'Цены на 04.01.2021'!N8,2)</f>
        <v>0</v>
      </c>
    </row>
    <row r="9" spans="1:32" s="5" customFormat="1" ht="15.75" x14ac:dyDescent="0.25">
      <c r="A9" s="19" t="s">
        <v>31</v>
      </c>
      <c r="B9" s="11">
        <f>B23*$B$36/100/$B$33</f>
        <v>0.5912307776261938</v>
      </c>
      <c r="C9" s="16">
        <f t="shared" si="0"/>
        <v>-7.1408084194114041E-2</v>
      </c>
      <c r="D9" s="17">
        <f t="shared" si="1"/>
        <v>89.22368000000003</v>
      </c>
      <c r="E9" s="11">
        <f>E23*$B$36/100/$B$33</f>
        <v>0.6322582810368349</v>
      </c>
      <c r="F9" s="16">
        <f t="shared" si="2"/>
        <v>-6.9359337361138196E-2</v>
      </c>
      <c r="G9" s="17">
        <f t="shared" si="3"/>
        <v>90.114367777777773</v>
      </c>
      <c r="H9" s="11">
        <f>H23*$B$36/100/$B$33</f>
        <v>0.71866057298772168</v>
      </c>
      <c r="I9" s="16">
        <f t="shared" si="4"/>
        <v>-3.7527304618982571E-2</v>
      </c>
      <c r="J9" s="17">
        <f t="shared" si="5"/>
        <v>95.037304123711351</v>
      </c>
      <c r="K9" s="11">
        <f>K23*$B$36/100/$B$33</f>
        <v>0.63470362892223742</v>
      </c>
      <c r="L9" s="16">
        <f t="shared" si="6"/>
        <v>-6.691398947573568E-2</v>
      </c>
      <c r="M9" s="17">
        <f t="shared" si="7"/>
        <v>90.462897777777783</v>
      </c>
      <c r="N9" s="11">
        <f>N23*$B$36/100/$B$33</f>
        <v>0.36408512960436562</v>
      </c>
      <c r="O9" s="16">
        <f t="shared" si="8"/>
        <v>-2.3151822256869403E-3</v>
      </c>
      <c r="P9" s="17">
        <f t="shared" si="9"/>
        <v>99.368127659574483</v>
      </c>
      <c r="Q9" s="18" t="s">
        <v>29</v>
      </c>
      <c r="Z9" s="263">
        <f>ROUND(B9-'Цены на 04.01.2021'!B9,2)</f>
        <v>0</v>
      </c>
      <c r="AA9" s="263">
        <f>ROUND(E9-'Цены на 04.01.2021'!E9,2)</f>
        <v>0</v>
      </c>
      <c r="AB9" s="263">
        <f>ROUND(H9-'Цены на 04.01.2021'!H9,2)</f>
        <v>0</v>
      </c>
      <c r="AC9" s="263">
        <f>ROUND(K9-'Цены на 04.01.2021'!K9,2)</f>
        <v>0</v>
      </c>
      <c r="AD9" s="264">
        <f>ROUND(N9-'Цены на 04.01.2021'!N9,2)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0.58797031377899045</v>
      </c>
      <c r="C10" s="16">
        <f t="shared" si="0"/>
        <v>-7.4668548041317395E-2</v>
      </c>
      <c r="D10" s="17">
        <f t="shared" si="1"/>
        <v>88.731637647058832</v>
      </c>
      <c r="E10" s="11">
        <f>E24*$B$36/100/$B$33</f>
        <v>0.62981293315143239</v>
      </c>
      <c r="F10" s="16">
        <f t="shared" si="2"/>
        <v>-7.1804685246540711E-2</v>
      </c>
      <c r="G10" s="17">
        <f t="shared" si="3"/>
        <v>89.765837777777762</v>
      </c>
      <c r="H10" s="11">
        <f>H24*$B$36/100/$B$33</f>
        <v>0.72395882673942702</v>
      </c>
      <c r="I10" s="16">
        <f t="shared" si="4"/>
        <v>-3.2229050867277231E-2</v>
      </c>
      <c r="J10" s="17">
        <f t="shared" si="5"/>
        <v>95.737957216494863</v>
      </c>
      <c r="K10" s="11">
        <f>K24*$B$36/100/$B$33</f>
        <v>0.66459121418826739</v>
      </c>
      <c r="L10" s="16">
        <f t="shared" si="6"/>
        <v>-3.702640420970571E-2</v>
      </c>
      <c r="M10" s="17">
        <f t="shared" si="7"/>
        <v>94.722708888888889</v>
      </c>
      <c r="N10" s="11">
        <f>N24*$B$36/100/$B$33</f>
        <v>0.33827312414733968</v>
      </c>
      <c r="O10" s="16">
        <f t="shared" si="8"/>
        <v>-2.8127187682712884E-2</v>
      </c>
      <c r="P10" s="17">
        <f t="shared" si="9"/>
        <v>92.323372340425536</v>
      </c>
      <c r="Q10" s="18" t="s">
        <v>29</v>
      </c>
      <c r="Z10" s="263">
        <f>ROUND(B10-'Цены на 04.01.2021'!B10,2)</f>
        <v>0</v>
      </c>
      <c r="AA10" s="263">
        <f>ROUND(E10-'Цены на 04.01.2021'!E10,2)</f>
        <v>0</v>
      </c>
      <c r="AB10" s="263">
        <f>ROUND(H10-'Цены на 04.01.2021'!H10,2)</f>
        <v>0</v>
      </c>
      <c r="AC10" s="263">
        <f>ROUND(K10-'Цены на 04.01.2021'!K10,2)</f>
        <v>0</v>
      </c>
      <c r="AD10" s="264">
        <f>ROUND(N10-'Цены на 04.01.2021'!N10,2)</f>
        <v>0.01</v>
      </c>
    </row>
    <row r="11" spans="1:32" s="5" customFormat="1" ht="31.5" x14ac:dyDescent="0.25">
      <c r="A11" s="98" t="s">
        <v>79</v>
      </c>
      <c r="B11" s="95">
        <f>AVERAGE(B7:B10)</f>
        <v>0.58892128240109143</v>
      </c>
      <c r="C11" s="96">
        <f t="shared" si="0"/>
        <v>-7.3717579419216417E-2</v>
      </c>
      <c r="D11" s="97">
        <f t="shared" si="1"/>
        <v>88.875150000000019</v>
      </c>
      <c r="E11" s="95">
        <f>AVERAGE(E7:E10)</f>
        <v>0.63636782401091407</v>
      </c>
      <c r="F11" s="96">
        <f t="shared" si="2"/>
        <v>-6.5249794387059024E-2</v>
      </c>
      <c r="G11" s="97">
        <f t="shared" si="3"/>
        <v>90.700091805555559</v>
      </c>
      <c r="H11" s="95">
        <f>AVERAGE(H7:H10)</f>
        <v>0.71930587312414729</v>
      </c>
      <c r="I11" s="96">
        <f t="shared" si="4"/>
        <v>-3.6882004482556963E-2</v>
      </c>
      <c r="J11" s="97">
        <f t="shared" si="5"/>
        <v>95.122640077319602</v>
      </c>
      <c r="K11" s="95">
        <f>AVERAGE(K7:K10)</f>
        <v>0.64485861527967259</v>
      </c>
      <c r="L11" s="96">
        <f t="shared" si="6"/>
        <v>-5.6759003118300511E-2</v>
      </c>
      <c r="M11" s="97">
        <f t="shared" si="7"/>
        <v>91.910265416666675</v>
      </c>
      <c r="N11" s="95">
        <f>AVERAGE(N7:N10)</f>
        <v>0.34914133697135064</v>
      </c>
      <c r="O11" s="96">
        <f t="shared" si="8"/>
        <v>-1.7258974858701925E-2</v>
      </c>
      <c r="P11" s="97">
        <f t="shared" si="9"/>
        <v>95.289585106383001</v>
      </c>
      <c r="Q11" s="18"/>
      <c r="Z11" s="263">
        <f>ROUND(B11-'Цены на 04.01.2021'!B11,2)</f>
        <v>0</v>
      </c>
      <c r="AA11" s="263">
        <f>ROUND(E11-'Цены на 04.01.2021'!E11,2)</f>
        <v>0</v>
      </c>
      <c r="AB11" s="263">
        <f>ROUND(H11-'Цены на 04.01.2021'!H11,2)</f>
        <v>0</v>
      </c>
      <c r="AC11" s="263">
        <f>ROUND(K11-'Цены на 04.01.2021'!K11,2)</f>
        <v>0</v>
      </c>
      <c r="AD11" s="264">
        <f>ROUND(N11-'Цены на 04.01.2021'!N11,2)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0.83882567140908182</v>
      </c>
      <c r="C12" s="16">
        <f t="shared" si="0"/>
        <v>0.17618680958877397</v>
      </c>
      <c r="D12" s="17">
        <f t="shared" si="1"/>
        <v>126.58866235294116</v>
      </c>
      <c r="E12" s="11">
        <f>E25*$B$32/100/$B$33</f>
        <v>0.91762016371077748</v>
      </c>
      <c r="F12" s="16">
        <f t="shared" si="2"/>
        <v>0.21600254531280438</v>
      </c>
      <c r="G12" s="17">
        <f t="shared" si="3"/>
        <v>130.78636277777775</v>
      </c>
      <c r="H12" s="11">
        <f>H25*$B$32/100/$B$33</f>
        <v>1.0525954823621126</v>
      </c>
      <c r="I12" s="16">
        <f t="shared" si="4"/>
        <v>0.29640760475540839</v>
      </c>
      <c r="J12" s="17">
        <f t="shared" si="5"/>
        <v>139.19761391752579</v>
      </c>
      <c r="K12" s="11">
        <f>K25*$B$32/100/$B$33</f>
        <v>0.86179267589163899</v>
      </c>
      <c r="L12" s="16">
        <f t="shared" si="6"/>
        <v>0.1601750574936659</v>
      </c>
      <c r="M12" s="17">
        <f t="shared" si="7"/>
        <v>122.82939499999999</v>
      </c>
      <c r="N12" s="11">
        <f>N25*$B$32/100/$B$33</f>
        <v>0.38831904502046383</v>
      </c>
      <c r="O12" s="16">
        <f t="shared" si="8"/>
        <v>2.1918733190411266E-2</v>
      </c>
      <c r="P12" s="17">
        <f t="shared" si="9"/>
        <v>105.98218191489363</v>
      </c>
      <c r="Q12" s="18" t="s">
        <v>33</v>
      </c>
      <c r="Z12" s="263">
        <f>ROUND('Цены на 11.01.2021'!B12-'Цены на 04.01.2021'!B12,2)</f>
        <v>0</v>
      </c>
      <c r="AA12" s="263">
        <f>ROUND(E12-'Цены на 04.01.2021'!E12,2)</f>
        <v>0</v>
      </c>
      <c r="AB12" s="263">
        <f>ROUND(H12-'Цены на 04.01.2021'!H12,2)</f>
        <v>0</v>
      </c>
      <c r="AC12" s="263">
        <f>ROUND(K12-'Цены на 04.01.2021'!K12,2)</f>
        <v>0</v>
      </c>
      <c r="AD12" s="264">
        <f>ROUND(N12-'Цены на 04.01.2021'!N12,2)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1.448246033911518</v>
      </c>
      <c r="F13" s="16">
        <f t="shared" si="2"/>
        <v>0.74662841551354486</v>
      </c>
      <c r="G13" s="17">
        <f t="shared" si="3"/>
        <v>206.41528888888888</v>
      </c>
      <c r="H13" s="11">
        <f>H26*$B$34/$B$33</f>
        <v>1.522262015201715</v>
      </c>
      <c r="I13" s="16">
        <f t="shared" si="4"/>
        <v>0.76607413759501075</v>
      </c>
      <c r="J13" s="17">
        <f t="shared" si="5"/>
        <v>201.30738144329899</v>
      </c>
      <c r="K13" s="11">
        <f>K26*$B$34/$B$33</f>
        <v>1.2878780744494249</v>
      </c>
      <c r="L13" s="16">
        <f t="shared" si="6"/>
        <v>0.58626045605145183</v>
      </c>
      <c r="M13" s="17">
        <f t="shared" si="7"/>
        <v>183.55839999999998</v>
      </c>
      <c r="N13" s="11">
        <f>N26*$B$34/$B$33</f>
        <v>0.6599758331709219</v>
      </c>
      <c r="O13" s="16">
        <f t="shared" si="8"/>
        <v>0.29357552134086934</v>
      </c>
      <c r="P13" s="17">
        <f t="shared" si="9"/>
        <v>180.12425531914897</v>
      </c>
      <c r="Q13" s="18" t="s">
        <v>34</v>
      </c>
      <c r="Z13" s="265"/>
      <c r="AA13" s="263">
        <f>ROUND(E13-'Цены на 04.01.2021'!E13,2)</f>
        <v>0.03</v>
      </c>
      <c r="AB13" s="263">
        <f>ROUND(H13-'Цены на 04.01.2021'!H13,2)</f>
        <v>0.03</v>
      </c>
      <c r="AC13" s="263">
        <f>ROUND(K13-'Цены на 04.01.2021'!K13,2)</f>
        <v>0.03</v>
      </c>
      <c r="AD13" s="264">
        <f>ROUND(N13-'Цены на 04.01.2021'!N13,2)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1.3433900604170725</v>
      </c>
      <c r="F14" s="16">
        <f t="shared" si="2"/>
        <v>0.64177244201909944</v>
      </c>
      <c r="G14" s="17">
        <f t="shared" si="3"/>
        <v>191.47039999999998</v>
      </c>
      <c r="H14" s="11">
        <f>H27*$B$34/$B$33</f>
        <v>1.448246033911518</v>
      </c>
      <c r="I14" s="16">
        <f t="shared" si="4"/>
        <v>0.69205815630481371</v>
      </c>
      <c r="J14" s="17">
        <f t="shared" si="5"/>
        <v>191.51934020618555</v>
      </c>
      <c r="K14" s="11">
        <f>K27*$B$34/$B$33</f>
        <v>1.2335996881699474</v>
      </c>
      <c r="L14" s="16">
        <f t="shared" si="6"/>
        <v>0.53198206977197426</v>
      </c>
      <c r="M14" s="17">
        <f t="shared" si="7"/>
        <v>175.82222222222222</v>
      </c>
      <c r="N14" s="11">
        <f>N27*$B$34/$B$33</f>
        <v>0.61679984408497368</v>
      </c>
      <c r="O14" s="16">
        <f t="shared" si="8"/>
        <v>0.25039953225492112</v>
      </c>
      <c r="P14" s="17">
        <f t="shared" si="9"/>
        <v>168.34042553191492</v>
      </c>
      <c r="Q14" s="18" t="s">
        <v>34</v>
      </c>
      <c r="Z14" s="265"/>
      <c r="AA14" s="263">
        <f>ROUND(E14-'Цены на 04.01.2021'!E14,2)</f>
        <v>0.01</v>
      </c>
      <c r="AB14" s="263">
        <f>ROUND(H14-'Цены на 04.01.2021'!H14,2)</f>
        <v>0.01</v>
      </c>
      <c r="AC14" s="263">
        <f>ROUND(K14-'Цены на 04.01.2021'!K14,2)</f>
        <v>0.01</v>
      </c>
      <c r="AD14" s="264">
        <f>ROUND(N14-'Цены на 04.01.2021'!N14,2)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1.236159656986942</v>
      </c>
      <c r="F15" s="28">
        <f t="shared" si="2"/>
        <v>0.53454203858896887</v>
      </c>
      <c r="G15" s="29">
        <f t="shared" si="3"/>
        <v>176.18708888888887</v>
      </c>
      <c r="H15" s="27">
        <f>H28*$B$35/10/$B$33</f>
        <v>1.2990615864353925</v>
      </c>
      <c r="I15" s="28">
        <f t="shared" si="4"/>
        <v>0.54287370882868824</v>
      </c>
      <c r="J15" s="29">
        <f t="shared" si="5"/>
        <v>171.79085051546389</v>
      </c>
      <c r="K15" s="27">
        <f>K28*$B$35/10/$B$33</f>
        <v>1.2443642564802182</v>
      </c>
      <c r="L15" s="28">
        <f t="shared" si="6"/>
        <v>0.5427466380822451</v>
      </c>
      <c r="M15" s="29">
        <f t="shared" si="7"/>
        <v>177.35647222222221</v>
      </c>
      <c r="N15" s="27">
        <f>N28*$B$35/10/$B$33</f>
        <v>0.56885223153381403</v>
      </c>
      <c r="O15" s="28">
        <f t="shared" si="8"/>
        <v>0.20245191970376147</v>
      </c>
      <c r="P15" s="29">
        <f t="shared" si="9"/>
        <v>155.25429787234043</v>
      </c>
      <c r="Q15" s="30" t="s">
        <v>34</v>
      </c>
      <c r="Z15" s="266"/>
      <c r="AA15" s="267">
        <f>ROUND(E15-'Цены на 04.01.2021'!E15,2)</f>
        <v>0.01</v>
      </c>
      <c r="AB15" s="267">
        <f>ROUND(H15-'Цены на 04.01.2021'!H15,2)</f>
        <v>0</v>
      </c>
      <c r="AC15" s="267">
        <f>ROUND(K15-'Цены на 04.01.2021'!K15,2)</f>
        <v>0.01</v>
      </c>
      <c r="AD15" s="268">
        <f>ROUND(N15-'Цены на 04.01.2021'!N15,2)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4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48" t="s">
        <v>64</v>
      </c>
      <c r="X19" s="248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43.5</v>
      </c>
      <c r="C21" s="49" t="s">
        <v>26</v>
      </c>
      <c r="D21" s="50" t="s">
        <v>26</v>
      </c>
      <c r="E21" s="48">
        <v>48.05</v>
      </c>
      <c r="F21" s="49" t="s">
        <v>26</v>
      </c>
      <c r="G21" s="50" t="s">
        <v>26</v>
      </c>
      <c r="H21" s="48">
        <v>52.94</v>
      </c>
      <c r="I21" s="49" t="s">
        <v>26</v>
      </c>
      <c r="J21" s="50" t="s">
        <v>26</v>
      </c>
      <c r="K21" s="48">
        <v>47.44</v>
      </c>
      <c r="L21" s="49" t="s">
        <v>26</v>
      </c>
      <c r="M21" s="50" t="s">
        <v>26</v>
      </c>
      <c r="N21" s="48">
        <v>26.4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43.1</v>
      </c>
      <c r="C22" s="49" t="s">
        <v>26</v>
      </c>
      <c r="D22" s="50" t="s">
        <v>26</v>
      </c>
      <c r="E22" s="48">
        <v>46.42</v>
      </c>
      <c r="F22" s="49" t="s">
        <v>26</v>
      </c>
      <c r="G22" s="50" t="s">
        <v>26</v>
      </c>
      <c r="H22" s="48">
        <v>52.66</v>
      </c>
      <c r="I22" s="49" t="s">
        <v>26</v>
      </c>
      <c r="J22" s="50" t="s">
        <v>26</v>
      </c>
      <c r="K22" s="48">
        <v>46.79</v>
      </c>
      <c r="L22" s="49" t="s">
        <v>26</v>
      </c>
      <c r="M22" s="50" t="s">
        <v>26</v>
      </c>
      <c r="N22" s="48">
        <v>24.7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43.52</v>
      </c>
      <c r="C23" s="49" t="s">
        <v>26</v>
      </c>
      <c r="D23" s="50" t="s">
        <v>26</v>
      </c>
      <c r="E23" s="48">
        <v>46.54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46.72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43.28</v>
      </c>
      <c r="C24" s="49" t="s">
        <v>26</v>
      </c>
      <c r="D24" s="50" t="s">
        <v>26</v>
      </c>
      <c r="E24" s="48">
        <v>46.36</v>
      </c>
      <c r="F24" s="49" t="s">
        <v>26</v>
      </c>
      <c r="G24" s="50" t="s">
        <v>26</v>
      </c>
      <c r="H24" s="48">
        <v>53.29</v>
      </c>
      <c r="I24" s="49" t="s">
        <v>26</v>
      </c>
      <c r="J24" s="50" t="s">
        <v>26</v>
      </c>
      <c r="K24" s="48">
        <v>48.92</v>
      </c>
      <c r="L24" s="49" t="s">
        <v>26</v>
      </c>
      <c r="M24" s="50" t="s">
        <v>26</v>
      </c>
      <c r="N24" s="48">
        <v>24.9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24.39</v>
      </c>
      <c r="L25" s="49" t="s">
        <v>26</v>
      </c>
      <c r="M25" s="50" t="s">
        <v>26</v>
      </c>
      <c r="N25" s="48">
        <v>10.99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1.1739999999999999</v>
      </c>
      <c r="F26" s="49" t="s">
        <v>26</v>
      </c>
      <c r="G26" s="50" t="s">
        <v>26</v>
      </c>
      <c r="H26" s="54">
        <v>1.234</v>
      </c>
      <c r="I26" s="49" t="s">
        <v>26</v>
      </c>
      <c r="J26" s="50" t="s">
        <v>26</v>
      </c>
      <c r="K26" s="54">
        <v>1.044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1.089</v>
      </c>
      <c r="F27" s="49" t="s">
        <v>26</v>
      </c>
      <c r="G27" s="50" t="s">
        <v>26</v>
      </c>
      <c r="H27" s="54">
        <v>1.1739999999999999</v>
      </c>
      <c r="I27" s="49" t="s">
        <v>26</v>
      </c>
      <c r="J27" s="50" t="s">
        <v>26</v>
      </c>
      <c r="K27" s="54">
        <v>1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4.5199999999999996</v>
      </c>
      <c r="F28" s="58" t="s">
        <v>26</v>
      </c>
      <c r="G28" s="59" t="s">
        <v>26</v>
      </c>
      <c r="H28" s="94">
        <v>4.75</v>
      </c>
      <c r="I28" s="58" t="s">
        <v>26</v>
      </c>
      <c r="J28" s="59" t="s">
        <v>26</v>
      </c>
      <c r="K28" s="94">
        <v>4.55</v>
      </c>
      <c r="L28" s="58" t="s">
        <v>26</v>
      </c>
      <c r="M28" s="59" t="s">
        <v>26</v>
      </c>
      <c r="N28" s="94">
        <v>2.08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4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9.0648999999999997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2.5655000000000001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3.1648000000000001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7.0163000000000002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3.4853000000000001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B6" sqref="AB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44214</v>
      </c>
      <c r="E2" s="360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55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58" t="s">
        <v>23</v>
      </c>
      <c r="C5" s="259" t="s">
        <v>23</v>
      </c>
      <c r="D5" s="260" t="s">
        <v>24</v>
      </c>
      <c r="E5" s="258" t="s">
        <v>23</v>
      </c>
      <c r="F5" s="259" t="s">
        <v>23</v>
      </c>
      <c r="G5" s="260" t="s">
        <v>24</v>
      </c>
      <c r="H5" s="258" t="s">
        <v>23</v>
      </c>
      <c r="I5" s="259" t="s">
        <v>23</v>
      </c>
      <c r="J5" s="260" t="s">
        <v>24</v>
      </c>
      <c r="K5" s="258" t="s">
        <v>23</v>
      </c>
      <c r="L5" s="259" t="s">
        <v>23</v>
      </c>
      <c r="M5" s="260" t="s">
        <v>24</v>
      </c>
      <c r="N5" s="258" t="s">
        <v>23</v>
      </c>
      <c r="O5" s="259" t="s">
        <v>23</v>
      </c>
      <c r="P5" s="260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0.66855434953594461</v>
      </c>
      <c r="C6" s="12" t="s">
        <v>26</v>
      </c>
      <c r="D6" s="13" t="s">
        <v>26</v>
      </c>
      <c r="E6" s="11">
        <f>E20/$B$33</f>
        <v>0.70788107597923544</v>
      </c>
      <c r="F6" s="12" t="s">
        <v>26</v>
      </c>
      <c r="G6" s="13" t="s">
        <v>26</v>
      </c>
      <c r="H6" s="11">
        <f>H20/$B$33</f>
        <v>0.76293849299984262</v>
      </c>
      <c r="I6" s="12" t="s">
        <v>26</v>
      </c>
      <c r="J6" s="13" t="s">
        <v>26</v>
      </c>
      <c r="K6" s="11">
        <f>K20/$B$33</f>
        <v>0.70788107597923544</v>
      </c>
      <c r="L6" s="12" t="s">
        <v>26</v>
      </c>
      <c r="M6" s="13" t="s">
        <v>26</v>
      </c>
      <c r="N6" s="11">
        <f>N20/$B$33</f>
        <v>0.36967122856693402</v>
      </c>
      <c r="O6" s="12" t="s">
        <v>26</v>
      </c>
      <c r="P6" s="13" t="s">
        <v>26</v>
      </c>
      <c r="Q6" s="14" t="s">
        <v>27</v>
      </c>
      <c r="R6" s="4"/>
      <c r="Z6" s="261">
        <f>ROUND(B6-'Цены на 11.01.2021'!B6,2)</f>
        <v>0.01</v>
      </c>
      <c r="AA6" s="261">
        <f>ROUND(E6-'Цены на 11.01.2021'!E6,2)</f>
        <v>0.01</v>
      </c>
      <c r="AB6" s="261">
        <f>ROUND(H6-'Цены на 11.01.2021'!H6,2)</f>
        <v>0.01</v>
      </c>
      <c r="AC6" s="261">
        <f>ROUND(K6-'Цены на 11.01.2021'!K6,2)</f>
        <v>0.01</v>
      </c>
      <c r="AD6" s="262">
        <f>ROUND(N6-'Цены на 11.01.2021'!N6,2)</f>
        <v>0</v>
      </c>
    </row>
    <row r="7" spans="1:32" s="5" customFormat="1" ht="15.75" x14ac:dyDescent="0.25">
      <c r="A7" s="15" t="s">
        <v>28</v>
      </c>
      <c r="B7" s="11">
        <f>B21*$B$36/100/$B$33</f>
        <v>0.59291393345917875</v>
      </c>
      <c r="C7" s="16">
        <f t="shared" ref="C7:C12" si="0">B7-B$6</f>
        <v>-7.564041607676586E-2</v>
      </c>
      <c r="D7" s="17">
        <f t="shared" ref="D7:D12" si="1">B7/B$6*100</f>
        <v>88.685973529411754</v>
      </c>
      <c r="E7" s="11">
        <f>E21*$B$36/100/$B$33</f>
        <v>0.65461621047663976</v>
      </c>
      <c r="F7" s="16">
        <f t="shared" ref="F7:F15" si="2">E7-E$6</f>
        <v>-5.3264865502595682E-2</v>
      </c>
      <c r="G7" s="17">
        <f t="shared" ref="G7:G15" si="3">E7/E$6*100</f>
        <v>92.475449999999981</v>
      </c>
      <c r="H7" s="11">
        <f>H21*$B$36/100/$B$33</f>
        <v>0.72108577159037279</v>
      </c>
      <c r="I7" s="16">
        <f t="shared" ref="I7:I15" si="4">H7-H$6</f>
        <v>-4.1852721409469829E-2</v>
      </c>
      <c r="J7" s="17">
        <f t="shared" ref="J7:J15" si="5">H7/H$6*100</f>
        <v>94.514273195876299</v>
      </c>
      <c r="K7" s="11">
        <f>K21*$B$36/100/$B$33</f>
        <v>0.64726097215667766</v>
      </c>
      <c r="L7" s="16">
        <f t="shared" ref="L7:L15" si="6">K7-K$6</f>
        <v>-6.062010382255778E-2</v>
      </c>
      <c r="M7" s="17">
        <f t="shared" ref="M7:M15" si="7">K7/K$6*100</f>
        <v>91.436400000000006</v>
      </c>
      <c r="N7" s="11">
        <f>N21*$B$36/100/$B$33</f>
        <v>0.35945322085889569</v>
      </c>
      <c r="O7" s="16">
        <f t="shared" ref="O7:O15" si="8">N7-N$6</f>
        <v>-1.0218007708038324E-2</v>
      </c>
      <c r="P7" s="17">
        <f t="shared" ref="P7:P15" si="9">N7/N$6*100</f>
        <v>97.235920212765976</v>
      </c>
      <c r="Q7" s="18" t="s">
        <v>29</v>
      </c>
      <c r="R7" s="4"/>
      <c r="Z7" s="263">
        <f>ROUND(B7-'Цены на 11.01.2021'!B7,2)</f>
        <v>0</v>
      </c>
      <c r="AA7" s="263">
        <f>ROUND(E7-'Цены на 11.01.2021'!E7,2)</f>
        <v>0</v>
      </c>
      <c r="AB7" s="263">
        <f>ROUND(H7-'Цены на 11.01.2021'!H7,2)</f>
        <v>0</v>
      </c>
      <c r="AC7" s="263">
        <f>ROUND(K7-'Цены на 11.01.2021'!K7,2)</f>
        <v>0</v>
      </c>
      <c r="AD7" s="264">
        <f>ROUND(N7-'Цены на 11.01.2021'!N7,2)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0.59046218735252465</v>
      </c>
      <c r="C8" s="16">
        <f t="shared" si="0"/>
        <v>-7.8092162183419966E-2</v>
      </c>
      <c r="D8" s="17">
        <f t="shared" si="1"/>
        <v>88.319249999999982</v>
      </c>
      <c r="E8" s="11">
        <f>E22*$B$36/100/$B$33</f>
        <v>0.63527465785747983</v>
      </c>
      <c r="F8" s="16">
        <f t="shared" si="2"/>
        <v>-7.2606418121755611E-2</v>
      </c>
      <c r="G8" s="17">
        <f t="shared" si="3"/>
        <v>89.743133333333319</v>
      </c>
      <c r="H8" s="11">
        <f>H22*$B$36/100/$B$33</f>
        <v>0.71917885795186398</v>
      </c>
      <c r="I8" s="16">
        <f t="shared" si="4"/>
        <v>-4.375963504797864E-2</v>
      </c>
      <c r="J8" s="17">
        <f t="shared" si="5"/>
        <v>94.264329896907213</v>
      </c>
      <c r="K8" s="11">
        <f>K22*$B$36/100/$B$33</f>
        <v>0.65243688060405847</v>
      </c>
      <c r="L8" s="16">
        <f t="shared" si="6"/>
        <v>-5.5444195375176974E-2</v>
      </c>
      <c r="M8" s="17">
        <f t="shared" si="7"/>
        <v>92.16758333333334</v>
      </c>
      <c r="N8" s="11">
        <f>N22*$B$36/100/$B$33</f>
        <v>0.33098572439830104</v>
      </c>
      <c r="O8" s="16">
        <f t="shared" si="8"/>
        <v>-3.8685504168632978E-2</v>
      </c>
      <c r="P8" s="17">
        <f t="shared" si="9"/>
        <v>89.535159574468096</v>
      </c>
      <c r="Q8" s="18" t="s">
        <v>29</v>
      </c>
      <c r="Z8" s="263">
        <f>ROUND(B8-'Цены на 11.01.2021'!B8,2)</f>
        <v>0</v>
      </c>
      <c r="AA8" s="263">
        <f>ROUND(E8-'Цены на 11.01.2021'!E8,2)</f>
        <v>0</v>
      </c>
      <c r="AB8" s="263">
        <f>ROUND(H8-'Цены на 11.01.2021'!H8,2)</f>
        <v>0</v>
      </c>
      <c r="AC8" s="263">
        <f>ROUND(K8-'Цены на 11.01.2021'!K8,2)</f>
        <v>0.02</v>
      </c>
      <c r="AD8" s="264">
        <f>ROUND(N8-'Цены на 11.01.2021'!N8,2)</f>
        <v>0</v>
      </c>
    </row>
    <row r="9" spans="1:32" s="5" customFormat="1" ht="15.75" x14ac:dyDescent="0.25">
      <c r="A9" s="19" t="s">
        <v>31</v>
      </c>
      <c r="B9" s="11">
        <f>B23*$B$36/100/$B$33</f>
        <v>0.59209668475696076</v>
      </c>
      <c r="C9" s="16">
        <f t="shared" si="0"/>
        <v>-7.6457664778983858E-2</v>
      </c>
      <c r="D9" s="17">
        <f t="shared" si="1"/>
        <v>88.563732352941173</v>
      </c>
      <c r="E9" s="11">
        <f>E23*$B$36/100/$B$33</f>
        <v>0.63050737376120802</v>
      </c>
      <c r="F9" s="16">
        <f t="shared" si="2"/>
        <v>-7.7373702218027418E-2</v>
      </c>
      <c r="G9" s="17">
        <f t="shared" si="3"/>
        <v>89.069674999999989</v>
      </c>
      <c r="H9" s="11">
        <f>H23*$B$36/100/$B$33</f>
        <v>0.72054093912222728</v>
      </c>
      <c r="I9" s="16">
        <f t="shared" si="4"/>
        <v>-4.2397553877615346E-2</v>
      </c>
      <c r="J9" s="17">
        <f t="shared" si="5"/>
        <v>94.44286082474224</v>
      </c>
      <c r="K9" s="11">
        <f>K23*$B$36/100/$B$33</f>
        <v>0.65584208352996687</v>
      </c>
      <c r="L9" s="16">
        <f t="shared" si="6"/>
        <v>-5.2038992449268573E-2</v>
      </c>
      <c r="M9" s="17">
        <f t="shared" si="7"/>
        <v>92.648624999999996</v>
      </c>
      <c r="N9" s="11">
        <f>N23*$B$36/100/$B$33</f>
        <v>0.36503775365738556</v>
      </c>
      <c r="O9" s="16">
        <f t="shared" si="8"/>
        <v>-4.6334749095484629E-3</v>
      </c>
      <c r="P9" s="17">
        <f t="shared" si="9"/>
        <v>98.74659574468086</v>
      </c>
      <c r="Q9" s="18" t="s">
        <v>29</v>
      </c>
      <c r="Z9" s="263">
        <f>ROUND(B9-'Цены на 11.01.2021'!B9,2)</f>
        <v>0</v>
      </c>
      <c r="AA9" s="263">
        <f>ROUND(E9-'Цены на 11.01.2021'!E9,2)</f>
        <v>0</v>
      </c>
      <c r="AB9" s="263">
        <f>ROUND(H9-'Цены на 11.01.2021'!H9,2)</f>
        <v>0</v>
      </c>
      <c r="AC9" s="263">
        <f>ROUND(K9-'Цены на 11.01.2021'!K9,2)</f>
        <v>0.02</v>
      </c>
      <c r="AD9" s="264">
        <f>ROUND(N9-'Цены на 11.01.2021'!N9,2)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0.58950873053327046</v>
      </c>
      <c r="C10" s="16">
        <f t="shared" si="0"/>
        <v>-7.904561900267415E-2</v>
      </c>
      <c r="D10" s="17">
        <f t="shared" si="1"/>
        <v>88.176635294117659</v>
      </c>
      <c r="E10" s="11">
        <f>E24*$B$36/100/$B$33</f>
        <v>0.63146083058046243</v>
      </c>
      <c r="F10" s="16">
        <f t="shared" si="2"/>
        <v>-7.6420245398773012E-2</v>
      </c>
      <c r="G10" s="17">
        <f t="shared" si="3"/>
        <v>89.204366666666672</v>
      </c>
      <c r="H10" s="11">
        <f>H24*$B$36/100/$B$33</f>
        <v>0.72585305568664449</v>
      </c>
      <c r="I10" s="16">
        <f t="shared" si="4"/>
        <v>-3.7085437313198133E-2</v>
      </c>
      <c r="J10" s="17">
        <f t="shared" si="5"/>
        <v>95.13913144329895</v>
      </c>
      <c r="K10" s="11">
        <f>K24*$B$36/100/$B$33</f>
        <v>0.66633010854176489</v>
      </c>
      <c r="L10" s="16">
        <f t="shared" si="6"/>
        <v>-4.1550967437470554E-2</v>
      </c>
      <c r="M10" s="17">
        <f t="shared" si="7"/>
        <v>94.130233333333322</v>
      </c>
      <c r="N10" s="11">
        <f>N24*$B$36/100/$B$33</f>
        <v>0.3391582114204813</v>
      </c>
      <c r="O10" s="16">
        <f t="shared" si="8"/>
        <v>-3.0513017146452714E-2</v>
      </c>
      <c r="P10" s="17">
        <f t="shared" si="9"/>
        <v>91.745904255319161</v>
      </c>
      <c r="Q10" s="18" t="s">
        <v>29</v>
      </c>
      <c r="Z10" s="263">
        <f>ROUND(B10-'Цены на 11.01.2021'!B10,2)</f>
        <v>0</v>
      </c>
      <c r="AA10" s="263">
        <f>ROUND(E10-'Цены на 11.01.2021'!E10,2)</f>
        <v>0</v>
      </c>
      <c r="AB10" s="263">
        <f>ROUND(H10-'Цены на 11.01.2021'!H10,2)</f>
        <v>0</v>
      </c>
      <c r="AC10" s="263">
        <f>ROUND(K10-'Цены на 11.01.2021'!K10,2)</f>
        <v>0</v>
      </c>
      <c r="AD10" s="264">
        <f>ROUND(N10-'Цены на 11.01.2021'!N10,2)</f>
        <v>0</v>
      </c>
    </row>
    <row r="11" spans="1:32" s="5" customFormat="1" ht="31.5" x14ac:dyDescent="0.25">
      <c r="A11" s="98" t="s">
        <v>79</v>
      </c>
      <c r="B11" s="95">
        <f>AVERAGE(B7:B10)</f>
        <v>0.59124538402548366</v>
      </c>
      <c r="C11" s="96">
        <f t="shared" si="0"/>
        <v>-7.7308965510460959E-2</v>
      </c>
      <c r="D11" s="97">
        <f t="shared" si="1"/>
        <v>88.436397794117639</v>
      </c>
      <c r="E11" s="95">
        <f>AVERAGE(E7:E10)</f>
        <v>0.63796476816894743</v>
      </c>
      <c r="F11" s="96">
        <f t="shared" si="2"/>
        <v>-6.9916307810288014E-2</v>
      </c>
      <c r="G11" s="97">
        <f t="shared" si="3"/>
        <v>90.12315624999998</v>
      </c>
      <c r="H11" s="95">
        <f>AVERAGE(H7:H10)</f>
        <v>0.72166465608777708</v>
      </c>
      <c r="I11" s="96">
        <f t="shared" si="4"/>
        <v>-4.1273836912065542E-2</v>
      </c>
      <c r="J11" s="97">
        <f t="shared" si="5"/>
        <v>94.590148840206169</v>
      </c>
      <c r="K11" s="95">
        <f>AVERAGE(K7:K10)</f>
        <v>0.65546751120811697</v>
      </c>
      <c r="L11" s="96">
        <f t="shared" si="6"/>
        <v>-5.241356477111847E-2</v>
      </c>
      <c r="M11" s="97">
        <f t="shared" si="7"/>
        <v>92.595710416666662</v>
      </c>
      <c r="N11" s="95">
        <f>AVERAGE(N7:N10)</f>
        <v>0.34865872758376593</v>
      </c>
      <c r="O11" s="96">
        <f t="shared" si="8"/>
        <v>-2.1012500983168092E-2</v>
      </c>
      <c r="P11" s="97">
        <f t="shared" si="9"/>
        <v>94.315894946808527</v>
      </c>
      <c r="Q11" s="18"/>
      <c r="Z11" s="263">
        <f>ROUND(B11-'Цены на 11.01.2021'!B11,2)</f>
        <v>0</v>
      </c>
      <c r="AA11" s="263">
        <f>ROUND(E11-'Цены на 11.01.2021'!E11,2)</f>
        <v>0</v>
      </c>
      <c r="AB11" s="263">
        <f>ROUND(H11-'Цены на 11.01.2021'!H11,2)</f>
        <v>0</v>
      </c>
      <c r="AC11" s="263">
        <f>ROUND(K11-'Цены на 11.01.2021'!K11,2)</f>
        <v>0.01</v>
      </c>
      <c r="AD11" s="264">
        <f>ROUND(N11-'Цены на 11.01.2021'!N11,2)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0.84341979707409132</v>
      </c>
      <c r="C12" s="16">
        <f t="shared" si="0"/>
        <v>0.1748654475381467</v>
      </c>
      <c r="D12" s="17">
        <f t="shared" si="1"/>
        <v>126.15575647058822</v>
      </c>
      <c r="E12" s="11">
        <f>E25*$B$32/100/$B$33</f>
        <v>0.92264583529966948</v>
      </c>
      <c r="F12" s="16">
        <f t="shared" si="2"/>
        <v>0.21476475932043404</v>
      </c>
      <c r="G12" s="17">
        <f t="shared" si="3"/>
        <v>130.33910166666664</v>
      </c>
      <c r="H12" s="11">
        <f>H25*$B$32/100/$B$33</f>
        <v>1.0583603940537987</v>
      </c>
      <c r="I12" s="16">
        <f t="shared" si="4"/>
        <v>0.29542190105395605</v>
      </c>
      <c r="J12" s="17">
        <f t="shared" si="5"/>
        <v>138.72158814432987</v>
      </c>
      <c r="K12" s="11">
        <f>K25*$B$32/100/$B$33</f>
        <v>0.87006532562529482</v>
      </c>
      <c r="L12" s="16">
        <f t="shared" si="6"/>
        <v>0.16218424964605938</v>
      </c>
      <c r="M12" s="17">
        <f t="shared" si="7"/>
        <v>122.91122833333333</v>
      </c>
      <c r="N12" s="11">
        <f>N25*$B$32/100/$B$33</f>
        <v>0.39222218027371392</v>
      </c>
      <c r="O12" s="16">
        <f t="shared" si="8"/>
        <v>2.2550951706779898E-2</v>
      </c>
      <c r="P12" s="17">
        <f t="shared" si="9"/>
        <v>106.10027234042552</v>
      </c>
      <c r="Q12" s="18" t="s">
        <v>33</v>
      </c>
      <c r="Z12" s="263">
        <f>ROUND('Цены на 18.01.2021'!B12-'Цены на 11.01.2021'!B12,2)</f>
        <v>0</v>
      </c>
      <c r="AA12" s="263">
        <f>ROUND(E12-'Цены на 11.01.2021'!E12,2)</f>
        <v>0.01</v>
      </c>
      <c r="AB12" s="263">
        <f>ROUND(H12-'Цены на 11.01.2021'!H12,2)</f>
        <v>0.01</v>
      </c>
      <c r="AC12" s="263">
        <f>ROUND(K12-'Цены на 11.01.2021'!K12,2)</f>
        <v>0.01</v>
      </c>
      <c r="AD12" s="264">
        <f>ROUND(N12-'Цены на 11.01.2021'!N12,2)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1.4347409155261914</v>
      </c>
      <c r="F13" s="16">
        <f t="shared" si="2"/>
        <v>0.72685983954695599</v>
      </c>
      <c r="G13" s="17">
        <f t="shared" si="3"/>
        <v>202.68106666666665</v>
      </c>
      <c r="H13" s="11">
        <f>H26*$B$34/$B$33</f>
        <v>1.5074473808400188</v>
      </c>
      <c r="I13" s="16">
        <f t="shared" si="4"/>
        <v>0.74450888784017621</v>
      </c>
      <c r="J13" s="17">
        <f t="shared" si="5"/>
        <v>197.58439175257735</v>
      </c>
      <c r="K13" s="11">
        <f>K26*$B$34/$B$33</f>
        <v>1.2893279848985371</v>
      </c>
      <c r="L13" s="16">
        <f t="shared" si="6"/>
        <v>0.58144690891930162</v>
      </c>
      <c r="M13" s="17">
        <f t="shared" si="7"/>
        <v>182.13906666666668</v>
      </c>
      <c r="N13" s="11">
        <f>N26*$B$34/$B$33</f>
        <v>0.64829931571495991</v>
      </c>
      <c r="O13" s="16">
        <f t="shared" si="8"/>
        <v>0.27862808714802589</v>
      </c>
      <c r="P13" s="17">
        <f t="shared" si="9"/>
        <v>175.37186170212772</v>
      </c>
      <c r="Q13" s="18" t="s">
        <v>34</v>
      </c>
      <c r="Z13" s="265"/>
      <c r="AA13" s="263">
        <f>ROUND(E13-'Цены на 11.01.2021'!E13,2)</f>
        <v>-0.01</v>
      </c>
      <c r="AB13" s="263">
        <f>ROUND(H13-'Цены на 11.01.2021'!H13,2)</f>
        <v>-0.01</v>
      </c>
      <c r="AC13" s="263">
        <f>ROUND(K13-'Цены на 11.01.2021'!K13,2)</f>
        <v>0</v>
      </c>
      <c r="AD13" s="264">
        <f>ROUND(N13-'Цены на 11.01.2021'!N13,2)</f>
        <v>-0.01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1.3268929919773478</v>
      </c>
      <c r="F14" s="16">
        <f t="shared" si="2"/>
        <v>0.61901191599811234</v>
      </c>
      <c r="G14" s="17">
        <f t="shared" si="3"/>
        <v>187.44575</v>
      </c>
      <c r="H14" s="11">
        <f>H27*$B$34/$B$33</f>
        <v>1.4347409155261914</v>
      </c>
      <c r="I14" s="16">
        <f t="shared" si="4"/>
        <v>0.67180242252634881</v>
      </c>
      <c r="J14" s="17">
        <f t="shared" si="5"/>
        <v>188.05459793814433</v>
      </c>
      <c r="K14" s="11">
        <f>K27*$B$34/$B$33</f>
        <v>1.2117744218971214</v>
      </c>
      <c r="L14" s="16">
        <f t="shared" si="6"/>
        <v>0.50389334591788593</v>
      </c>
      <c r="M14" s="17">
        <f t="shared" si="7"/>
        <v>171.18333333333337</v>
      </c>
      <c r="N14" s="11">
        <f>N27*$B$34/$B$33</f>
        <v>0.64587576687116566</v>
      </c>
      <c r="O14" s="16">
        <f t="shared" si="8"/>
        <v>0.27620453830423164</v>
      </c>
      <c r="P14" s="17">
        <f t="shared" si="9"/>
        <v>174.71626595744684</v>
      </c>
      <c r="Q14" s="18" t="s">
        <v>34</v>
      </c>
      <c r="Z14" s="265"/>
      <c r="AA14" s="263">
        <f>ROUND(E14-'Цены на 11.01.2021'!E14,2)</f>
        <v>-0.02</v>
      </c>
      <c r="AB14" s="263">
        <f>ROUND(H14-'Цены на 11.01.2021'!H14,2)</f>
        <v>-0.01</v>
      </c>
      <c r="AC14" s="263">
        <f>ROUND(K14-'Цены на 11.01.2021'!K14,2)</f>
        <v>-0.02</v>
      </c>
      <c r="AD14" s="264">
        <f>ROUND(N14-'Цены на 11.01.2021'!N14,2)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1.2269946122384772</v>
      </c>
      <c r="F15" s="28">
        <f t="shared" si="2"/>
        <v>0.51911353625924173</v>
      </c>
      <c r="G15" s="29">
        <f t="shared" si="3"/>
        <v>173.33343888888888</v>
      </c>
      <c r="H15" s="27">
        <f>H28*$B$35/10/$B$33</f>
        <v>1.2775648890986313</v>
      </c>
      <c r="I15" s="28">
        <f t="shared" si="4"/>
        <v>0.51462639609878869</v>
      </c>
      <c r="J15" s="29">
        <f t="shared" si="5"/>
        <v>167.45319587628867</v>
      </c>
      <c r="K15" s="27">
        <f>K28*$B$35/10/$B$33</f>
        <v>1.2269946122384772</v>
      </c>
      <c r="L15" s="28">
        <f t="shared" si="6"/>
        <v>0.51911353625924173</v>
      </c>
      <c r="M15" s="29">
        <f t="shared" si="7"/>
        <v>173.33343888888888</v>
      </c>
      <c r="N15" s="27">
        <f>N28*$B$35/10/$B$33</f>
        <v>0.56691941953751768</v>
      </c>
      <c r="O15" s="28">
        <f t="shared" si="8"/>
        <v>0.19724819097058366</v>
      </c>
      <c r="P15" s="29">
        <f t="shared" si="9"/>
        <v>153.3577340425532</v>
      </c>
      <c r="Q15" s="30" t="s">
        <v>34</v>
      </c>
      <c r="Z15" s="266"/>
      <c r="AA15" s="267">
        <f>ROUND(E15-'Цены на 11.01.2021'!E15,2)</f>
        <v>-0.01</v>
      </c>
      <c r="AB15" s="267">
        <f>ROUND(H15-'Цены на 11.01.2021'!H15,2)</f>
        <v>-0.02</v>
      </c>
      <c r="AC15" s="267">
        <f>ROUND(K15-'Цены на 11.01.2021'!K15,2)</f>
        <v>-0.02</v>
      </c>
      <c r="AD15" s="268">
        <f>ROUND(N15-'Цены на 11.01.2021'!N15,2)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5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57" t="s">
        <v>64</v>
      </c>
      <c r="X19" s="257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43.53</v>
      </c>
      <c r="C21" s="49" t="s">
        <v>26</v>
      </c>
      <c r="D21" s="50" t="s">
        <v>26</v>
      </c>
      <c r="E21" s="48">
        <v>48.06</v>
      </c>
      <c r="F21" s="49" t="s">
        <v>26</v>
      </c>
      <c r="G21" s="50" t="s">
        <v>26</v>
      </c>
      <c r="H21" s="48">
        <v>52.94</v>
      </c>
      <c r="I21" s="49" t="s">
        <v>26</v>
      </c>
      <c r="J21" s="50" t="s">
        <v>26</v>
      </c>
      <c r="K21" s="48">
        <v>47.52</v>
      </c>
      <c r="L21" s="49" t="s">
        <v>26</v>
      </c>
      <c r="M21" s="50" t="s">
        <v>26</v>
      </c>
      <c r="N21" s="48">
        <v>26.39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43.35</v>
      </c>
      <c r="C22" s="49" t="s">
        <v>26</v>
      </c>
      <c r="D22" s="50" t="s">
        <v>26</v>
      </c>
      <c r="E22" s="48">
        <v>46.64</v>
      </c>
      <c r="F22" s="49" t="s">
        <v>26</v>
      </c>
      <c r="G22" s="50" t="s">
        <v>26</v>
      </c>
      <c r="H22" s="48">
        <v>52.8</v>
      </c>
      <c r="I22" s="49" t="s">
        <v>26</v>
      </c>
      <c r="J22" s="50" t="s">
        <v>26</v>
      </c>
      <c r="K22" s="48">
        <v>47.9</v>
      </c>
      <c r="L22" s="49" t="s">
        <v>26</v>
      </c>
      <c r="M22" s="50" t="s">
        <v>26</v>
      </c>
      <c r="N22" s="48">
        <v>24.3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43.47</v>
      </c>
      <c r="C23" s="49" t="s">
        <v>26</v>
      </c>
      <c r="D23" s="50" t="s">
        <v>26</v>
      </c>
      <c r="E23" s="48">
        <v>46.29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48.15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43.28</v>
      </c>
      <c r="C24" s="49" t="s">
        <v>26</v>
      </c>
      <c r="D24" s="50" t="s">
        <v>26</v>
      </c>
      <c r="E24" s="48">
        <v>46.36</v>
      </c>
      <c r="F24" s="49" t="s">
        <v>26</v>
      </c>
      <c r="G24" s="50" t="s">
        <v>26</v>
      </c>
      <c r="H24" s="48">
        <v>53.29</v>
      </c>
      <c r="I24" s="49" t="s">
        <v>26</v>
      </c>
      <c r="J24" s="50" t="s">
        <v>26</v>
      </c>
      <c r="K24" s="48">
        <v>48.92</v>
      </c>
      <c r="L24" s="49" t="s">
        <v>26</v>
      </c>
      <c r="M24" s="50" t="s">
        <v>26</v>
      </c>
      <c r="N24" s="48">
        <v>24.9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1.1839999999999999</v>
      </c>
      <c r="F26" s="49" t="s">
        <v>26</v>
      </c>
      <c r="G26" s="50" t="s">
        <v>26</v>
      </c>
      <c r="H26" s="54">
        <v>1.244</v>
      </c>
      <c r="I26" s="49" t="s">
        <v>26</v>
      </c>
      <c r="J26" s="50" t="s">
        <v>26</v>
      </c>
      <c r="K26" s="54">
        <v>1.0640000000000001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1.095</v>
      </c>
      <c r="F27" s="49" t="s">
        <v>26</v>
      </c>
      <c r="G27" s="50" t="s">
        <v>26</v>
      </c>
      <c r="H27" s="54">
        <v>1.1839999999999999</v>
      </c>
      <c r="I27" s="49" t="s">
        <v>26</v>
      </c>
      <c r="J27" s="50" t="s">
        <v>26</v>
      </c>
      <c r="K27" s="54">
        <v>1</v>
      </c>
      <c r="L27" s="49" t="s">
        <v>26</v>
      </c>
      <c r="M27" s="50" t="s">
        <v>26</v>
      </c>
      <c r="N27" s="54">
        <v>0.53300000000000003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4.6100000000000003</v>
      </c>
      <c r="F28" s="58" t="s">
        <v>26</v>
      </c>
      <c r="G28" s="59" t="s">
        <v>26</v>
      </c>
      <c r="H28" s="94">
        <v>4.8</v>
      </c>
      <c r="I28" s="58" t="s">
        <v>26</v>
      </c>
      <c r="J28" s="59" t="s">
        <v>26</v>
      </c>
      <c r="K28" s="94">
        <v>4.6100000000000003</v>
      </c>
      <c r="L28" s="58" t="s">
        <v>26</v>
      </c>
      <c r="M28" s="59" t="s">
        <v>26</v>
      </c>
      <c r="N28" s="94">
        <v>2.13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56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9.0338999999999992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2.5428000000000002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3.0813000000000001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6.7679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3.4634999999999998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B7" sqref="AB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44221</v>
      </c>
      <c r="E2" s="360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72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73" t="s">
        <v>23</v>
      </c>
      <c r="C5" s="274" t="s">
        <v>23</v>
      </c>
      <c r="D5" s="275" t="s">
        <v>24</v>
      </c>
      <c r="E5" s="273" t="s">
        <v>23</v>
      </c>
      <c r="F5" s="274" t="s">
        <v>23</v>
      </c>
      <c r="G5" s="275" t="s">
        <v>24</v>
      </c>
      <c r="H5" s="273" t="s">
        <v>23</v>
      </c>
      <c r="I5" s="274" t="s">
        <v>23</v>
      </c>
      <c r="J5" s="275" t="s">
        <v>24</v>
      </c>
      <c r="K5" s="273" t="s">
        <v>23</v>
      </c>
      <c r="L5" s="274" t="s">
        <v>23</v>
      </c>
      <c r="M5" s="275" t="s">
        <v>24</v>
      </c>
      <c r="N5" s="273" t="s">
        <v>23</v>
      </c>
      <c r="O5" s="274" t="s">
        <v>23</v>
      </c>
      <c r="P5" s="275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0.67124631992149164</v>
      </c>
      <c r="C6" s="12" t="s">
        <v>26</v>
      </c>
      <c r="D6" s="13" t="s">
        <v>26</v>
      </c>
      <c r="E6" s="11">
        <f>E20/$B$33</f>
        <v>0.7105004906771345</v>
      </c>
      <c r="F6" s="12" t="s">
        <v>26</v>
      </c>
      <c r="G6" s="13" t="s">
        <v>26</v>
      </c>
      <c r="H6" s="11">
        <f>H20/$B$33</f>
        <v>0.76545632973503441</v>
      </c>
      <c r="I6" s="12" t="s">
        <v>26</v>
      </c>
      <c r="J6" s="13" t="s">
        <v>26</v>
      </c>
      <c r="K6" s="11">
        <f>K20/$B$33</f>
        <v>0.7105004906771345</v>
      </c>
      <c r="L6" s="12" t="s">
        <v>26</v>
      </c>
      <c r="M6" s="13" t="s">
        <v>26</v>
      </c>
      <c r="N6" s="11">
        <f>N20/$B$33</f>
        <v>0.36898920510304217</v>
      </c>
      <c r="O6" s="12" t="s">
        <v>26</v>
      </c>
      <c r="P6" s="13" t="s">
        <v>26</v>
      </c>
      <c r="Q6" s="14" t="s">
        <v>27</v>
      </c>
      <c r="R6" s="4"/>
      <c r="Z6" s="261">
        <f>ROUND(B6-'Цены на 18.01.2021'!B6,2)</f>
        <v>0</v>
      </c>
      <c r="AA6" s="261">
        <f>ROUND(E6-'Цены на 18.01.2021'!E6,2)</f>
        <v>0</v>
      </c>
      <c r="AB6" s="261">
        <f>ROUND(H6-'Цены на 18.01.2021'!H6,2)</f>
        <v>0</v>
      </c>
      <c r="AC6" s="261">
        <f>ROUND(K6-'Цены на 18.01.2021'!K6,2)</f>
        <v>0</v>
      </c>
      <c r="AD6" s="262">
        <f>ROUND(N6-'Цены на 18.01.2021'!N6,2)</f>
        <v>0</v>
      </c>
    </row>
    <row r="7" spans="1:32" s="5" customFormat="1" ht="15.75" x14ac:dyDescent="0.25">
      <c r="A7" s="15" t="s">
        <v>28</v>
      </c>
      <c r="B7" s="11">
        <f>B21*$B$36/100/$B$33</f>
        <v>0.59000199018645727</v>
      </c>
      <c r="C7" s="16">
        <f t="shared" ref="C7:C12" si="0">B7-B$6</f>
        <v>-8.1244329735034371E-2</v>
      </c>
      <c r="D7" s="17">
        <f t="shared" ref="D7:D12" si="1">B7/B$6*100</f>
        <v>87.896495321637431</v>
      </c>
      <c r="E7" s="11">
        <f>E21*$B$36/100/$B$33</f>
        <v>0.6503874229636899</v>
      </c>
      <c r="F7" s="16">
        <f t="shared" ref="F7:F15" si="2">E7-E$6</f>
        <v>-6.0113067713444601E-2</v>
      </c>
      <c r="G7" s="17">
        <f t="shared" ref="G7:G15" si="3">E7/E$6*100</f>
        <v>91.539334806629824</v>
      </c>
      <c r="H7" s="11">
        <f>H21*$B$36/100/$B$33</f>
        <v>0.71561444946025521</v>
      </c>
      <c r="I7" s="16">
        <f t="shared" ref="I7:I15" si="4">H7-H$6</f>
        <v>-4.9841880274779204E-2</v>
      </c>
      <c r="J7" s="17">
        <f t="shared" ref="J7:J15" si="5">H7/H$6*100</f>
        <v>93.488605641025629</v>
      </c>
      <c r="K7" s="11">
        <f>K21*$B$36/100/$B$33</f>
        <v>0.64245258881256129</v>
      </c>
      <c r="L7" s="16">
        <f t="shared" ref="L7:L15" si="6">K7-K$6</f>
        <v>-6.8047901864573213E-2</v>
      </c>
      <c r="M7" s="17">
        <f t="shared" ref="M7:M15" si="7">K7/K$6*100</f>
        <v>90.422539779005504</v>
      </c>
      <c r="N7" s="11">
        <f>N21*$B$36/100/$B$33</f>
        <v>0.35666407065750738</v>
      </c>
      <c r="O7" s="16">
        <f t="shared" ref="O7:O15" si="8">N7-N$6</f>
        <v>-1.2325134445534791E-2</v>
      </c>
      <c r="P7" s="17">
        <f t="shared" ref="P7:P15" si="9">N7/N$6*100</f>
        <v>96.659757446808527</v>
      </c>
      <c r="Q7" s="18" t="s">
        <v>29</v>
      </c>
      <c r="R7" s="4"/>
      <c r="Z7" s="263">
        <f>ROUND(B7-'Цены на 18.01.2021'!B7,2)</f>
        <v>0</v>
      </c>
      <c r="AA7" s="263">
        <f>ROUND(E7-'Цены на 18.01.2021'!E7,2)</f>
        <v>0</v>
      </c>
      <c r="AB7" s="263">
        <f>ROUND(H7-'Цены на 18.01.2021'!H7,2)</f>
        <v>-0.01</v>
      </c>
      <c r="AC7" s="263">
        <f>ROUND(K7-'Цены на 18.01.2021'!K7,2)</f>
        <v>0</v>
      </c>
      <c r="AD7" s="264">
        <f>ROUND(N7-'Цены на 18.01.2021'!N7,2)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0.58704323846908735</v>
      </c>
      <c r="C8" s="16">
        <f t="shared" si="0"/>
        <v>-8.4203081452404294E-2</v>
      </c>
      <c r="D8" s="17">
        <f t="shared" si="1"/>
        <v>87.455710526315784</v>
      </c>
      <c r="E8" s="11">
        <f>E22*$B$36/100/$B$33</f>
        <v>0.63250042394504413</v>
      </c>
      <c r="F8" s="16">
        <f t="shared" si="2"/>
        <v>-7.8000066732090367E-2</v>
      </c>
      <c r="G8" s="17">
        <f t="shared" si="3"/>
        <v>89.021813812154676</v>
      </c>
      <c r="H8" s="11">
        <f>H22*$B$36/100/$B$33</f>
        <v>0.70741063788027481</v>
      </c>
      <c r="I8" s="16">
        <f t="shared" si="4"/>
        <v>-5.8045691854759607E-2</v>
      </c>
      <c r="J8" s="17">
        <f t="shared" si="5"/>
        <v>92.416851282051283</v>
      </c>
      <c r="K8" s="11">
        <f>K22*$B$36/100/$B$33</f>
        <v>0.63478673209028458</v>
      </c>
      <c r="L8" s="16">
        <f t="shared" si="6"/>
        <v>-7.5713758586849922E-2</v>
      </c>
      <c r="M8" s="17">
        <f t="shared" si="7"/>
        <v>89.343602209944734</v>
      </c>
      <c r="N8" s="11">
        <f>N22*$B$36/100/$B$33</f>
        <v>0.32869041805691857</v>
      </c>
      <c r="O8" s="16">
        <f t="shared" si="8"/>
        <v>-4.0298787046123608E-2</v>
      </c>
      <c r="P8" s="17">
        <f t="shared" si="9"/>
        <v>89.078600000000009</v>
      </c>
      <c r="Q8" s="18" t="s">
        <v>29</v>
      </c>
      <c r="Z8" s="263">
        <f>ROUND(B8-'Цены на 18.01.2021'!B8,2)</f>
        <v>0</v>
      </c>
      <c r="AA8" s="263">
        <f>ROUND(E8-'Цены на 18.01.2021'!E8,2)</f>
        <v>0</v>
      </c>
      <c r="AB8" s="263">
        <f>ROUND(H8-'Цены на 18.01.2021'!H8,2)</f>
        <v>-0.01</v>
      </c>
      <c r="AC8" s="263">
        <f>ROUND(K8-'Цены на 18.01.2021'!K8,2)</f>
        <v>-0.02</v>
      </c>
      <c r="AD8" s="264">
        <f>ROUND(N8-'Цены на 18.01.2021'!N8,2)</f>
        <v>0</v>
      </c>
    </row>
    <row r="9" spans="1:32" s="5" customFormat="1" ht="15.75" x14ac:dyDescent="0.25">
      <c r="A9" s="19" t="s">
        <v>31</v>
      </c>
      <c r="B9" s="11">
        <f>B23*$B$36/100/$B$33</f>
        <v>0.59053994504416085</v>
      </c>
      <c r="C9" s="16">
        <f t="shared" si="0"/>
        <v>-8.0706374877330789E-2</v>
      </c>
      <c r="D9" s="17">
        <f t="shared" si="1"/>
        <v>87.976638011695897</v>
      </c>
      <c r="E9" s="11">
        <f>E23*$B$36/100/$B$33</f>
        <v>0.63209695780176656</v>
      </c>
      <c r="F9" s="16">
        <f t="shared" si="2"/>
        <v>-7.8403532875367943E-2</v>
      </c>
      <c r="G9" s="17">
        <f t="shared" si="3"/>
        <v>88.9650276243094</v>
      </c>
      <c r="H9" s="11">
        <f>H23*$B$36/100/$B$33</f>
        <v>0.71682484789008827</v>
      </c>
      <c r="I9" s="16">
        <f t="shared" si="4"/>
        <v>-4.8631481844946145E-2</v>
      </c>
      <c r="J9" s="17">
        <f t="shared" si="5"/>
        <v>93.646733333333316</v>
      </c>
      <c r="K9" s="11">
        <f>K23*$B$36/100/$B$33</f>
        <v>0.63586264180569185</v>
      </c>
      <c r="L9" s="16">
        <f t="shared" si="6"/>
        <v>-7.4637848871442647E-2</v>
      </c>
      <c r="M9" s="17">
        <f t="shared" si="7"/>
        <v>89.495032044198879</v>
      </c>
      <c r="N9" s="11">
        <f>N23*$B$36/100/$B$33</f>
        <v>0.36042975466143279</v>
      </c>
      <c r="O9" s="16">
        <f t="shared" si="8"/>
        <v>-8.5594504416093842E-3</v>
      </c>
      <c r="P9" s="17">
        <f t="shared" si="9"/>
        <v>97.680297872340432</v>
      </c>
      <c r="Q9" s="18" t="s">
        <v>29</v>
      </c>
      <c r="Z9" s="263">
        <f>ROUND(B9-'Цены на 18.01.2021'!B9,2)</f>
        <v>0</v>
      </c>
      <c r="AA9" s="263">
        <f>ROUND(E9-'Цены на 18.01.2021'!E9,2)</f>
        <v>0</v>
      </c>
      <c r="AB9" s="263">
        <f>ROUND(H9-'Цены на 18.01.2021'!H9,2)</f>
        <v>0</v>
      </c>
      <c r="AC9" s="263">
        <f>ROUND(K9-'Цены на 18.01.2021'!K9,2)</f>
        <v>-0.02</v>
      </c>
      <c r="AD9" s="264">
        <f>ROUND(N9-'Цены на 18.01.2021'!N9,2)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0.5848914190382728</v>
      </c>
      <c r="C10" s="16">
        <f t="shared" si="0"/>
        <v>-8.6354900883218844E-2</v>
      </c>
      <c r="D10" s="17">
        <f t="shared" si="1"/>
        <v>87.135139766081863</v>
      </c>
      <c r="E10" s="11">
        <f>E24*$B$36/100/$B$33</f>
        <v>0.6257759882237488</v>
      </c>
      <c r="F10" s="16">
        <f t="shared" si="2"/>
        <v>-8.4724502453385697E-2</v>
      </c>
      <c r="G10" s="17">
        <f t="shared" si="3"/>
        <v>88.075377348066297</v>
      </c>
      <c r="H10" s="11">
        <f>H24*$B$36/100/$B$33</f>
        <v>0.71669035917566237</v>
      </c>
      <c r="I10" s="16">
        <f t="shared" si="4"/>
        <v>-4.8765970559372041E-2</v>
      </c>
      <c r="J10" s="17">
        <f t="shared" si="5"/>
        <v>93.629163589743584</v>
      </c>
      <c r="K10" s="11">
        <f>K24*$B$36/100/$B$33</f>
        <v>0.66302936211972519</v>
      </c>
      <c r="L10" s="16">
        <f t="shared" si="6"/>
        <v>-4.7471128557409314E-2</v>
      </c>
      <c r="M10" s="17">
        <f t="shared" si="7"/>
        <v>93.318635359116016</v>
      </c>
      <c r="N10" s="11">
        <f>N24*$B$36/100/$B$33</f>
        <v>0.33016979391560353</v>
      </c>
      <c r="O10" s="16">
        <f t="shared" si="8"/>
        <v>-3.8819411187438646E-2</v>
      </c>
      <c r="P10" s="17">
        <f t="shared" si="9"/>
        <v>89.479526595744687</v>
      </c>
      <c r="Q10" s="18" t="s">
        <v>29</v>
      </c>
      <c r="Z10" s="263">
        <f>ROUND(B10-'Цены на 18.01.2021'!B10,2)</f>
        <v>0</v>
      </c>
      <c r="AA10" s="263">
        <f>ROUND(E10-'Цены на 18.01.2021'!E10,2)</f>
        <v>-0.01</v>
      </c>
      <c r="AB10" s="263">
        <f>ROUND(H10-'Цены на 18.01.2021'!H10,2)</f>
        <v>-0.01</v>
      </c>
      <c r="AC10" s="263">
        <f>ROUND(K10-'Цены на 18.01.2021'!K10,2)</f>
        <v>0</v>
      </c>
      <c r="AD10" s="264">
        <f>ROUND(N10-'Цены на 18.01.2021'!N10,2)</f>
        <v>-0.01</v>
      </c>
    </row>
    <row r="11" spans="1:32" s="5" customFormat="1" ht="31.5" x14ac:dyDescent="0.25">
      <c r="A11" s="98" t="s">
        <v>79</v>
      </c>
      <c r="B11" s="95">
        <f>AVERAGE(B7:B10)</f>
        <v>0.58811914818449451</v>
      </c>
      <c r="C11" s="96">
        <f t="shared" si="0"/>
        <v>-8.312717173699713E-2</v>
      </c>
      <c r="D11" s="97">
        <f t="shared" si="1"/>
        <v>87.615995906432744</v>
      </c>
      <c r="E11" s="95">
        <f>AVERAGE(E7:E10)</f>
        <v>0.63519019823356238</v>
      </c>
      <c r="F11" s="96">
        <f t="shared" si="2"/>
        <v>-7.5310292443572124E-2</v>
      </c>
      <c r="G11" s="97">
        <f t="shared" si="3"/>
        <v>89.400388397790053</v>
      </c>
      <c r="H11" s="95">
        <f>AVERAGE(H7:H10)</f>
        <v>0.71413507360157014</v>
      </c>
      <c r="I11" s="96">
        <f t="shared" si="4"/>
        <v>-5.1321256133464277E-2</v>
      </c>
      <c r="J11" s="97">
        <f t="shared" si="5"/>
        <v>93.295338461538449</v>
      </c>
      <c r="K11" s="95">
        <f>AVERAGE(K7:K10)</f>
        <v>0.64403283120706578</v>
      </c>
      <c r="L11" s="96">
        <f t="shared" si="6"/>
        <v>-6.6467659470068718E-2</v>
      </c>
      <c r="M11" s="97">
        <f t="shared" si="7"/>
        <v>90.644952348066298</v>
      </c>
      <c r="N11" s="95">
        <f>AVERAGE(N7:N10)</f>
        <v>0.34398850932286562</v>
      </c>
      <c r="O11" s="96">
        <f t="shared" si="8"/>
        <v>-2.5000695780176552E-2</v>
      </c>
      <c r="P11" s="97">
        <f t="shared" si="9"/>
        <v>93.224545478723428</v>
      </c>
      <c r="Q11" s="18"/>
      <c r="Z11" s="263">
        <f>ROUND(B11-'Цены на 18.01.2021'!B11,2)</f>
        <v>0</v>
      </c>
      <c r="AA11" s="263">
        <f>ROUND(E11-'Цены на 18.01.2021'!E11,2)</f>
        <v>0</v>
      </c>
      <c r="AB11" s="263">
        <f>ROUND(H11-'Цены на 18.01.2021'!H11,2)</f>
        <v>-0.01</v>
      </c>
      <c r="AC11" s="263">
        <f>ROUND(K11-'Цены на 18.01.2021'!K11,2)</f>
        <v>-0.01</v>
      </c>
      <c r="AD11" s="264">
        <f>ROUND(N11-'Цены на 18.01.2021'!N11,2)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0.85256551913640832</v>
      </c>
      <c r="C12" s="16">
        <f t="shared" si="0"/>
        <v>0.18131919921491668</v>
      </c>
      <c r="D12" s="17">
        <f t="shared" si="1"/>
        <v>127.01231929824563</v>
      </c>
      <c r="E12" s="11">
        <f>E25*$B$32/100/$B$33</f>
        <v>0.92293149362119731</v>
      </c>
      <c r="F12" s="16">
        <f t="shared" si="2"/>
        <v>0.21243100294406281</v>
      </c>
      <c r="G12" s="17">
        <f t="shared" si="3"/>
        <v>129.89878342541436</v>
      </c>
      <c r="H12" s="11">
        <f>H25*$B$32/100/$B$33</f>
        <v>1.0586880706575073</v>
      </c>
      <c r="I12" s="16">
        <f t="shared" si="4"/>
        <v>0.29323174092247284</v>
      </c>
      <c r="J12" s="17">
        <f t="shared" si="5"/>
        <v>138.30809538461534</v>
      </c>
      <c r="K12" s="11">
        <f>K25*$B$32/100/$B$33</f>
        <v>0.88810389008832191</v>
      </c>
      <c r="L12" s="16">
        <f t="shared" si="6"/>
        <v>0.17760339941118741</v>
      </c>
      <c r="M12" s="17">
        <f t="shared" si="7"/>
        <v>124.99694254143645</v>
      </c>
      <c r="N12" s="11">
        <f>N25*$B$32/100/$B$33</f>
        <v>0.40122820804710502</v>
      </c>
      <c r="O12" s="16">
        <f t="shared" si="8"/>
        <v>3.2239002944062845E-2</v>
      </c>
      <c r="P12" s="17">
        <f t="shared" si="9"/>
        <v>108.73711276595745</v>
      </c>
      <c r="Q12" s="18" t="s">
        <v>33</v>
      </c>
      <c r="Z12" s="263">
        <f>ROUND('Цены на 25.01.2021'!B12-'Цены на 18.01.2021'!B12,2)</f>
        <v>0.01</v>
      </c>
      <c r="AA12" s="263">
        <f>ROUND(E12-'Цены на 18.01.2021'!E12,2)</f>
        <v>0</v>
      </c>
      <c r="AB12" s="263">
        <f>ROUND(H12-'Цены на 18.01.2021'!H12,2)</f>
        <v>0</v>
      </c>
      <c r="AC12" s="263">
        <f>ROUND(K12-'Цены на 18.01.2021'!K12,2)</f>
        <v>0.02</v>
      </c>
      <c r="AD12" s="264">
        <f>ROUND(N12-'Цены на 18.01.2021'!N12,2)</f>
        <v>0.01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1.4644610009813541</v>
      </c>
      <c r="F13" s="16">
        <f t="shared" si="2"/>
        <v>0.75396051030421962</v>
      </c>
      <c r="G13" s="17">
        <f t="shared" si="3"/>
        <v>206.11681767955798</v>
      </c>
      <c r="H13" s="11">
        <f>H26*$B$34/$B$33</f>
        <v>1.5374407850834151</v>
      </c>
      <c r="I13" s="16">
        <f t="shared" si="4"/>
        <v>0.77198445534838067</v>
      </c>
      <c r="J13" s="17">
        <f t="shared" si="5"/>
        <v>200.85284102564103</v>
      </c>
      <c r="K13" s="11">
        <f>K26*$B$34/$B$33</f>
        <v>1.3306647301275762</v>
      </c>
      <c r="L13" s="16">
        <f t="shared" si="6"/>
        <v>0.62016423945044175</v>
      </c>
      <c r="M13" s="17">
        <f t="shared" si="7"/>
        <v>187.28554696132596</v>
      </c>
      <c r="N13" s="11">
        <f>N26*$B$34/$B$33</f>
        <v>0.66289970559371936</v>
      </c>
      <c r="O13" s="16">
        <f t="shared" si="8"/>
        <v>0.29391050049067718</v>
      </c>
      <c r="P13" s="17">
        <f t="shared" si="9"/>
        <v>179.65287234042555</v>
      </c>
      <c r="Q13" s="18" t="s">
        <v>34</v>
      </c>
      <c r="Z13" s="265"/>
      <c r="AA13" s="263">
        <f>ROUND(E13-'Цены на 18.01.2021'!E13,2)</f>
        <v>0.03</v>
      </c>
      <c r="AB13" s="263">
        <f>ROUND(H13-'Цены на 18.01.2021'!H13,2)</f>
        <v>0.03</v>
      </c>
      <c r="AC13" s="263">
        <f>ROUND(K13-'Цены на 18.01.2021'!K13,2)</f>
        <v>0.04</v>
      </c>
      <c r="AD13" s="264">
        <f>ROUND(N13-'Цены на 18.01.2021'!N13,2)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1.3452606869479882</v>
      </c>
      <c r="F14" s="16">
        <f t="shared" si="2"/>
        <v>0.63476019627085367</v>
      </c>
      <c r="G14" s="17">
        <f t="shared" si="3"/>
        <v>189.33986740331491</v>
      </c>
      <c r="H14" s="11">
        <f>H27*$B$34/$B$33</f>
        <v>1.4620283415112856</v>
      </c>
      <c r="I14" s="16">
        <f t="shared" si="4"/>
        <v>0.69657201177625117</v>
      </c>
      <c r="J14" s="17">
        <f t="shared" si="5"/>
        <v>191.00088205128202</v>
      </c>
      <c r="K14" s="11">
        <f>K27*$B$34/$B$33</f>
        <v>1.2357910107948971</v>
      </c>
      <c r="L14" s="16">
        <f t="shared" si="6"/>
        <v>0.52529052011776256</v>
      </c>
      <c r="M14" s="17">
        <f t="shared" si="7"/>
        <v>173.93246408839781</v>
      </c>
      <c r="N14" s="11">
        <f>N27*$B$34/$B$33</f>
        <v>0.64465475956820417</v>
      </c>
      <c r="O14" s="16">
        <f t="shared" si="8"/>
        <v>0.275665554465162</v>
      </c>
      <c r="P14" s="17">
        <f t="shared" si="9"/>
        <v>174.70829787234047</v>
      </c>
      <c r="Q14" s="18" t="s">
        <v>34</v>
      </c>
      <c r="Z14" s="265"/>
      <c r="AA14" s="263">
        <f>ROUND(E14-'Цены на 18.01.2021'!E14,2)</f>
        <v>0.02</v>
      </c>
      <c r="AB14" s="263">
        <f>ROUND(H14-'Цены на 18.01.2021'!H14,2)</f>
        <v>0.03</v>
      </c>
      <c r="AC14" s="263">
        <f>ROUND(K14-'Цены на 18.01.2021'!K14,2)</f>
        <v>0.02</v>
      </c>
      <c r="AD14" s="264">
        <f>ROUND(N14-'Цены на 18.01.2021'!N14,2)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1.2507275368007851</v>
      </c>
      <c r="F15" s="28">
        <f t="shared" si="2"/>
        <v>0.54022704612365058</v>
      </c>
      <c r="G15" s="29">
        <f t="shared" si="3"/>
        <v>176.03471823204418</v>
      </c>
      <c r="H15" s="27">
        <f>H28*$B$35/10/$B$33</f>
        <v>1.315142688910697</v>
      </c>
      <c r="I15" s="28">
        <f t="shared" si="4"/>
        <v>0.54968635917566255</v>
      </c>
      <c r="J15" s="29">
        <f t="shared" si="5"/>
        <v>171.81158974358976</v>
      </c>
      <c r="K15" s="27">
        <f>K28*$B$35/10/$B$33</f>
        <v>1.2480435721295389</v>
      </c>
      <c r="L15" s="28">
        <f t="shared" si="6"/>
        <v>0.53754308145240437</v>
      </c>
      <c r="M15" s="29">
        <f t="shared" si="7"/>
        <v>175.65696132596685</v>
      </c>
      <c r="N15" s="27">
        <f>N28*$B$35/10/$B$33</f>
        <v>0.58242033366045143</v>
      </c>
      <c r="O15" s="28">
        <f t="shared" si="8"/>
        <v>0.21343112855740926</v>
      </c>
      <c r="P15" s="29">
        <f t="shared" si="9"/>
        <v>157.84210638297873</v>
      </c>
      <c r="Q15" s="30" t="s">
        <v>34</v>
      </c>
      <c r="Z15" s="266"/>
      <c r="AA15" s="267">
        <f>ROUND(E15-'Цены на 18.01.2021'!E15,2)</f>
        <v>0.02</v>
      </c>
      <c r="AB15" s="267">
        <f>ROUND(H15-'Цены на 18.01.2021'!H15,2)</f>
        <v>0.04</v>
      </c>
      <c r="AC15" s="267">
        <f>ROUND(K15-'Цены на 18.01.2021'!K15,2)</f>
        <v>0.02</v>
      </c>
      <c r="AD15" s="268">
        <f>ROUND(N15-'Цены на 18.01.2021'!N15,2)</f>
        <v>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7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70" t="s">
        <v>64</v>
      </c>
      <c r="X19" s="270" t="s">
        <v>64</v>
      </c>
      <c r="AB19" s="3"/>
    </row>
    <row r="20" spans="1:28" s="46" customFormat="1" ht="15.75" x14ac:dyDescent="0.25">
      <c r="A20" s="40" t="s">
        <v>39</v>
      </c>
      <c r="B20" s="41">
        <v>1.71</v>
      </c>
      <c r="C20" s="42" t="s">
        <v>26</v>
      </c>
      <c r="D20" s="43" t="s">
        <v>26</v>
      </c>
      <c r="E20" s="41">
        <v>1.81</v>
      </c>
      <c r="F20" s="42" t="s">
        <v>26</v>
      </c>
      <c r="G20" s="43" t="s">
        <v>26</v>
      </c>
      <c r="H20" s="41">
        <v>1.95</v>
      </c>
      <c r="I20" s="42" t="s">
        <v>26</v>
      </c>
      <c r="J20" s="43" t="s">
        <v>26</v>
      </c>
      <c r="K20" s="41">
        <v>1.81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43.87</v>
      </c>
      <c r="C21" s="49" t="s">
        <v>26</v>
      </c>
      <c r="D21" s="50" t="s">
        <v>26</v>
      </c>
      <c r="E21" s="48">
        <v>48.36</v>
      </c>
      <c r="F21" s="49" t="s">
        <v>26</v>
      </c>
      <c r="G21" s="50" t="s">
        <v>26</v>
      </c>
      <c r="H21" s="48">
        <v>53.21</v>
      </c>
      <c r="I21" s="49" t="s">
        <v>26</v>
      </c>
      <c r="J21" s="50" t="s">
        <v>26</v>
      </c>
      <c r="K21" s="48">
        <v>47.77</v>
      </c>
      <c r="L21" s="49" t="s">
        <v>26</v>
      </c>
      <c r="M21" s="50" t="s">
        <v>26</v>
      </c>
      <c r="N21" s="48">
        <v>26.52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43.65</v>
      </c>
      <c r="C22" s="49" t="s">
        <v>26</v>
      </c>
      <c r="D22" s="50" t="s">
        <v>26</v>
      </c>
      <c r="E22" s="48">
        <v>47.03</v>
      </c>
      <c r="F22" s="49" t="s">
        <v>26</v>
      </c>
      <c r="G22" s="50" t="s">
        <v>26</v>
      </c>
      <c r="H22" s="48">
        <v>52.6</v>
      </c>
      <c r="I22" s="49" t="s">
        <v>26</v>
      </c>
      <c r="J22" s="50" t="s">
        <v>26</v>
      </c>
      <c r="K22" s="48">
        <v>47.2</v>
      </c>
      <c r="L22" s="49" t="s">
        <v>26</v>
      </c>
      <c r="M22" s="50" t="s">
        <v>26</v>
      </c>
      <c r="N22" s="48">
        <v>24.44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43.91</v>
      </c>
      <c r="C23" s="49" t="s">
        <v>26</v>
      </c>
      <c r="D23" s="50" t="s">
        <v>26</v>
      </c>
      <c r="E23" s="48">
        <v>47</v>
      </c>
      <c r="F23" s="49" t="s">
        <v>26</v>
      </c>
      <c r="G23" s="50" t="s">
        <v>26</v>
      </c>
      <c r="H23" s="48">
        <v>53.3</v>
      </c>
      <c r="I23" s="49" t="s">
        <v>26</v>
      </c>
      <c r="J23" s="50" t="s">
        <v>26</v>
      </c>
      <c r="K23" s="48">
        <v>47.28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43.49</v>
      </c>
      <c r="C24" s="49" t="s">
        <v>26</v>
      </c>
      <c r="D24" s="50" t="s">
        <v>26</v>
      </c>
      <c r="E24" s="48">
        <v>46.53</v>
      </c>
      <c r="F24" s="49" t="s">
        <v>26</v>
      </c>
      <c r="G24" s="50" t="s">
        <v>26</v>
      </c>
      <c r="H24" s="48">
        <v>53.29</v>
      </c>
      <c r="I24" s="49" t="s">
        <v>26</v>
      </c>
      <c r="J24" s="50" t="s">
        <v>26</v>
      </c>
      <c r="K24" s="48">
        <v>49.3</v>
      </c>
      <c r="L24" s="49" t="s">
        <v>26</v>
      </c>
      <c r="M24" s="50" t="s">
        <v>26</v>
      </c>
      <c r="N24" s="48">
        <v>24.55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23.99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24.99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1.204</v>
      </c>
      <c r="F26" s="49" t="s">
        <v>26</v>
      </c>
      <c r="G26" s="50" t="s">
        <v>26</v>
      </c>
      <c r="H26" s="54">
        <v>1.264</v>
      </c>
      <c r="I26" s="49" t="s">
        <v>26</v>
      </c>
      <c r="J26" s="50" t="s">
        <v>26</v>
      </c>
      <c r="K26" s="54">
        <v>1.0940000000000001</v>
      </c>
      <c r="L26" s="49" t="s">
        <v>26</v>
      </c>
      <c r="M26" s="50" t="s">
        <v>26</v>
      </c>
      <c r="N26" s="54">
        <v>0.54500000000000004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1.1060000000000001</v>
      </c>
      <c r="F27" s="49" t="s">
        <v>26</v>
      </c>
      <c r="G27" s="50" t="s">
        <v>26</v>
      </c>
      <c r="H27" s="54">
        <v>1.202</v>
      </c>
      <c r="I27" s="49" t="s">
        <v>26</v>
      </c>
      <c r="J27" s="50" t="s">
        <v>26</v>
      </c>
      <c r="K27" s="54">
        <v>1.016</v>
      </c>
      <c r="L27" s="49" t="s">
        <v>26</v>
      </c>
      <c r="M27" s="50" t="s">
        <v>26</v>
      </c>
      <c r="N27" s="54">
        <v>0.53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4.66</v>
      </c>
      <c r="F28" s="58" t="s">
        <v>26</v>
      </c>
      <c r="G28" s="59" t="s">
        <v>26</v>
      </c>
      <c r="H28" s="94">
        <v>4.9000000000000004</v>
      </c>
      <c r="I28" s="58" t="s">
        <v>26</v>
      </c>
      <c r="J28" s="59" t="s">
        <v>26</v>
      </c>
      <c r="K28" s="94">
        <v>4.6500000000000004</v>
      </c>
      <c r="L28" s="58" t="s">
        <v>26</v>
      </c>
      <c r="M28" s="59" t="s">
        <v>26</v>
      </c>
      <c r="N28" s="94">
        <v>2.17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6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9.0533999999999999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2.5474999999999999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3.0985999999999998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6.8373999999999997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3.4260999999999999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E26" sqref="E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44228</v>
      </c>
      <c r="E2" s="360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72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73" t="s">
        <v>23</v>
      </c>
      <c r="C5" s="274" t="s">
        <v>23</v>
      </c>
      <c r="D5" s="275" t="s">
        <v>24</v>
      </c>
      <c r="E5" s="273" t="s">
        <v>23</v>
      </c>
      <c r="F5" s="274" t="s">
        <v>23</v>
      </c>
      <c r="G5" s="275" t="s">
        <v>24</v>
      </c>
      <c r="H5" s="273" t="s">
        <v>23</v>
      </c>
      <c r="I5" s="274" t="s">
        <v>23</v>
      </c>
      <c r="J5" s="275" t="s">
        <v>24</v>
      </c>
      <c r="K5" s="273" t="s">
        <v>23</v>
      </c>
      <c r="L5" s="274" t="s">
        <v>23</v>
      </c>
      <c r="M5" s="275" t="s">
        <v>24</v>
      </c>
      <c r="N5" s="273" t="s">
        <v>23</v>
      </c>
      <c r="O5" s="274" t="s">
        <v>23</v>
      </c>
      <c r="P5" s="275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0.65493869469195032</v>
      </c>
      <c r="C6" s="12" t="s">
        <v>26</v>
      </c>
      <c r="D6" s="13" t="s">
        <v>26</v>
      </c>
      <c r="E6" s="11">
        <f>E20/$B$33</f>
        <v>0.69301652577869166</v>
      </c>
      <c r="F6" s="12" t="s">
        <v>26</v>
      </c>
      <c r="G6" s="13" t="s">
        <v>26</v>
      </c>
      <c r="H6" s="11">
        <f>H20/$B$33</f>
        <v>0.74632548930012954</v>
      </c>
      <c r="I6" s="12" t="s">
        <v>26</v>
      </c>
      <c r="J6" s="13" t="s">
        <v>26</v>
      </c>
      <c r="K6" s="11">
        <f>K20/$B$33</f>
        <v>0.69301652577869166</v>
      </c>
      <c r="L6" s="12" t="s">
        <v>26</v>
      </c>
      <c r="M6" s="13" t="s">
        <v>26</v>
      </c>
      <c r="N6" s="11">
        <f>N20/$B$33</f>
        <v>0.36173939532404237</v>
      </c>
      <c r="O6" s="12" t="s">
        <v>26</v>
      </c>
      <c r="P6" s="13" t="s">
        <v>26</v>
      </c>
      <c r="Q6" s="14" t="s">
        <v>27</v>
      </c>
      <c r="R6" s="4"/>
      <c r="Z6" s="261">
        <f>ROUND(B6-'Цены на 25.01.2021'!B6,2)</f>
        <v>-0.02</v>
      </c>
      <c r="AA6" s="261">
        <f>ROUND(E6-'Цены на 25.01.2021'!E6,2)</f>
        <v>-0.02</v>
      </c>
      <c r="AB6" s="261">
        <f>ROUND(H6-'Цены на 25.01.2021'!H6,2)</f>
        <v>-0.02</v>
      </c>
      <c r="AC6" s="261">
        <f>ROUND(K6-'Цены на 25.01.2021'!K6,2)</f>
        <v>-0.02</v>
      </c>
      <c r="AD6" s="262">
        <f>ROUND(N6-'Цены на 25.01.2021'!N6,2)</f>
        <v>-0.01</v>
      </c>
    </row>
    <row r="7" spans="1:32" s="5" customFormat="1" ht="15.75" x14ac:dyDescent="0.25">
      <c r="A7" s="15" t="s">
        <v>28</v>
      </c>
      <c r="B7" s="11">
        <f>B21*$B$36/100/$B$33</f>
        <v>0.57548087731322828</v>
      </c>
      <c r="C7" s="16">
        <f t="shared" ref="C7:C12" si="0">B7-B$6</f>
        <v>-7.945781737872204E-2</v>
      </c>
      <c r="D7" s="17">
        <f t="shared" ref="D7:D12" si="1">B7/B$6*100</f>
        <v>87.867900000000006</v>
      </c>
      <c r="E7" s="11">
        <f>E21*$B$36/100/$B$33</f>
        <v>0.63373749143248803</v>
      </c>
      <c r="F7" s="16">
        <f t="shared" ref="F7:F15" si="2">E7-E$6</f>
        <v>-5.927903434620363E-2</v>
      </c>
      <c r="G7" s="17">
        <f t="shared" ref="G7:G15" si="3">E7/E$6*100</f>
        <v>91.44623076923078</v>
      </c>
      <c r="H7" s="11">
        <f>H21*$B$36/100/$B$33</f>
        <v>0.69816090929860641</v>
      </c>
      <c r="I7" s="16">
        <f t="shared" ref="I7:I15" si="4">H7-H$6</f>
        <v>-4.8164580001523127E-2</v>
      </c>
      <c r="J7" s="17">
        <f t="shared" ref="J7:J15" si="5">H7/H$6*100</f>
        <v>93.546437755102048</v>
      </c>
      <c r="K7" s="11">
        <f>K21*$B$36/100/$B$33</f>
        <v>0.6270458533241946</v>
      </c>
      <c r="L7" s="16">
        <f t="shared" ref="L7:L15" si="6">K7-K$6</f>
        <v>-6.5970672454497059E-2</v>
      </c>
      <c r="M7" s="17">
        <f t="shared" ref="M7:M15" si="7">K7/K$6*100</f>
        <v>90.48064945054945</v>
      </c>
      <c r="N7" s="11">
        <f>N21*$B$36/100/$B$33</f>
        <v>0.34927726753484128</v>
      </c>
      <c r="O7" s="16">
        <f t="shared" ref="O7:O15" si="8">N7-N$6</f>
        <v>-1.2462127789201083E-2</v>
      </c>
      <c r="P7" s="17">
        <f t="shared" ref="P7:P15" si="9">N7/N$6*100</f>
        <v>96.554943157894741</v>
      </c>
      <c r="Q7" s="18" t="s">
        <v>29</v>
      </c>
      <c r="R7" s="4"/>
      <c r="Z7" s="263">
        <f>ROUND(B7-'Цены на 25.01.2021'!B7,2)</f>
        <v>-0.01</v>
      </c>
      <c r="AA7" s="263">
        <f>ROUND(E7-'Цены на 25.01.2021'!E7,2)</f>
        <v>-0.02</v>
      </c>
      <c r="AB7" s="263">
        <f>ROUND(H7-'Цены на 25.01.2021'!H7,2)</f>
        <v>-0.02</v>
      </c>
      <c r="AC7" s="263">
        <f>ROUND(K7-'Цены на 25.01.2021'!K7,2)</f>
        <v>-0.02</v>
      </c>
      <c r="AD7" s="264">
        <f>ROUND(N7-'Цены на 25.01.2021'!N7,2)</f>
        <v>-0.01</v>
      </c>
      <c r="AF7" s="219"/>
    </row>
    <row r="8" spans="1:32" s="5" customFormat="1" ht="15.75" x14ac:dyDescent="0.25">
      <c r="A8" s="19" t="s">
        <v>30</v>
      </c>
      <c r="B8" s="11">
        <f>B22*$B$36/100/$B$33</f>
        <v>0.5731191226867719</v>
      </c>
      <c r="C8" s="16">
        <f t="shared" si="0"/>
        <v>-8.181957200517842E-2</v>
      </c>
      <c r="D8" s="17">
        <f t="shared" si="1"/>
        <v>87.507293023255841</v>
      </c>
      <c r="E8" s="11">
        <f>E22*$B$36/100/$B$33</f>
        <v>0.61759883481836886</v>
      </c>
      <c r="F8" s="16">
        <f t="shared" si="2"/>
        <v>-7.5417690960322803E-2</v>
      </c>
      <c r="G8" s="17">
        <f t="shared" si="3"/>
        <v>89.117475824175841</v>
      </c>
      <c r="H8" s="11">
        <f>H22*$B$36/100/$B$33</f>
        <v>0.69343740004569354</v>
      </c>
      <c r="I8" s="16">
        <f t="shared" si="4"/>
        <v>-5.2888089254435999E-2</v>
      </c>
      <c r="J8" s="17">
        <f t="shared" si="5"/>
        <v>92.913535714285729</v>
      </c>
      <c r="K8" s="11">
        <f>K22*$B$36/100/$B$33</f>
        <v>0.61851729495087959</v>
      </c>
      <c r="L8" s="16">
        <f t="shared" si="6"/>
        <v>-7.4499230827812069E-2</v>
      </c>
      <c r="M8" s="17">
        <f t="shared" si="7"/>
        <v>89.250006593406596</v>
      </c>
      <c r="N8" s="11">
        <f>N22*$B$36/100/$B$33</f>
        <v>0.32067379483664615</v>
      </c>
      <c r="O8" s="16">
        <f t="shared" si="8"/>
        <v>-4.1065600487396214E-2</v>
      </c>
      <c r="P8" s="17">
        <f t="shared" si="9"/>
        <v>88.647738947368424</v>
      </c>
      <c r="Q8" s="18" t="s">
        <v>29</v>
      </c>
      <c r="Z8" s="263">
        <f>ROUND(B8-'Цены на 25.01.2021'!B8,2)</f>
        <v>-0.01</v>
      </c>
      <c r="AA8" s="263">
        <f>ROUND(E8-'Цены на 25.01.2021'!E8,2)</f>
        <v>-0.01</v>
      </c>
      <c r="AB8" s="263">
        <f>ROUND(H8-'Цены на 25.01.2021'!H8,2)</f>
        <v>-0.01</v>
      </c>
      <c r="AC8" s="263">
        <f>ROUND(K8-'Цены на 25.01.2021'!K8,2)</f>
        <v>-0.02</v>
      </c>
      <c r="AD8" s="264">
        <f>ROUND(N8-'Цены на 25.01.2021'!N8,2)</f>
        <v>-0.01</v>
      </c>
    </row>
    <row r="9" spans="1:32" s="5" customFormat="1" ht="15.75" x14ac:dyDescent="0.25">
      <c r="A9" s="19" t="s">
        <v>31</v>
      </c>
      <c r="B9" s="11">
        <f>B23*$B$36/100/$B$33</f>
        <v>0.57718658898789132</v>
      </c>
      <c r="C9" s="16">
        <f t="shared" si="0"/>
        <v>-7.7752105704058994E-2</v>
      </c>
      <c r="D9" s="17">
        <f t="shared" si="1"/>
        <v>88.12833837209304</v>
      </c>
      <c r="E9" s="11">
        <f>E23*$B$36/100/$B$33</f>
        <v>0.61786125199908626</v>
      </c>
      <c r="F9" s="16">
        <f t="shared" si="2"/>
        <v>-7.5155273779605403E-2</v>
      </c>
      <c r="G9" s="17">
        <f t="shared" si="3"/>
        <v>89.155341758241775</v>
      </c>
      <c r="H9" s="11">
        <f>H23*$B$36/100/$B$33</f>
        <v>0.69934178661183455</v>
      </c>
      <c r="I9" s="16">
        <f t="shared" si="4"/>
        <v>-4.6983702688294993E-2</v>
      </c>
      <c r="J9" s="17">
        <f t="shared" si="5"/>
        <v>93.70466326530611</v>
      </c>
      <c r="K9" s="11">
        <f>K23*$B$36/100/$B$33</f>
        <v>0.6211414667580536</v>
      </c>
      <c r="L9" s="16">
        <f t="shared" si="6"/>
        <v>-7.1875059020638066E-2</v>
      </c>
      <c r="M9" s="17">
        <f t="shared" si="7"/>
        <v>89.62866593406595</v>
      </c>
      <c r="N9" s="11">
        <f>N23*$B$36/100/$B$33</f>
        <v>0.35163902216129772</v>
      </c>
      <c r="O9" s="16">
        <f t="shared" si="8"/>
        <v>-1.0100373162744647E-2</v>
      </c>
      <c r="P9" s="17">
        <f t="shared" si="9"/>
        <v>97.207831578947363</v>
      </c>
      <c r="Q9" s="18" t="s">
        <v>29</v>
      </c>
      <c r="Z9" s="263">
        <f>ROUND(B9-'Цены на 25.01.2021'!B9,2)</f>
        <v>-0.01</v>
      </c>
      <c r="AA9" s="263">
        <f>ROUND(E9-'Цены на 25.01.2021'!E9,2)</f>
        <v>-0.01</v>
      </c>
      <c r="AB9" s="263">
        <f>ROUND(H9-'Цены на 25.01.2021'!H9,2)</f>
        <v>-0.02</v>
      </c>
      <c r="AC9" s="263">
        <f>ROUND(K9-'Цены на 25.01.2021'!K9,2)</f>
        <v>-0.01</v>
      </c>
      <c r="AD9" s="264">
        <f>ROUND(N9-'Цены на 25.01.2021'!N9,2)</f>
        <v>-0.01</v>
      </c>
      <c r="AF9" s="220"/>
    </row>
    <row r="10" spans="1:32" s="5" customFormat="1" ht="15.75" x14ac:dyDescent="0.25">
      <c r="A10" s="19" t="s">
        <v>32</v>
      </c>
      <c r="B10" s="11">
        <f>B24*$B$36/100/$B$33</f>
        <v>0.57023253369888061</v>
      </c>
      <c r="C10" s="16">
        <f t="shared" si="0"/>
        <v>-8.4706160993069712E-2</v>
      </c>
      <c r="D10" s="17">
        <f t="shared" si="1"/>
        <v>87.066551162790716</v>
      </c>
      <c r="E10" s="11">
        <f>E24*$B$36/100/$B$33</f>
        <v>0.61116961389079283</v>
      </c>
      <c r="F10" s="16">
        <f t="shared" si="2"/>
        <v>-8.1846911887898832E-2</v>
      </c>
      <c r="G10" s="17">
        <f t="shared" si="3"/>
        <v>88.189760439560445</v>
      </c>
      <c r="H10" s="11">
        <f>H24*$B$36/100/$B$33</f>
        <v>0.70577100753941058</v>
      </c>
      <c r="I10" s="16">
        <f t="shared" si="4"/>
        <v>-4.0554481760718963E-2</v>
      </c>
      <c r="J10" s="17">
        <f t="shared" si="5"/>
        <v>94.566113265306114</v>
      </c>
      <c r="K10" s="11">
        <f>K24*$B$36/100/$B$33</f>
        <v>0.64646472469728133</v>
      </c>
      <c r="L10" s="16">
        <f t="shared" si="6"/>
        <v>-4.6551801081410327E-2</v>
      </c>
      <c r="M10" s="17">
        <f t="shared" si="7"/>
        <v>93.282728571428592</v>
      </c>
      <c r="N10" s="11">
        <f>N24*$B$36/100/$B$33</f>
        <v>0.3221170893305918</v>
      </c>
      <c r="O10" s="16">
        <f t="shared" si="8"/>
        <v>-3.9622305993450568E-2</v>
      </c>
      <c r="P10" s="17">
        <f t="shared" si="9"/>
        <v>89.046726315789485</v>
      </c>
      <c r="Q10" s="18" t="s">
        <v>29</v>
      </c>
      <c r="Z10" s="263">
        <f>ROUND(B10-'Цены на 25.01.2021'!B10,2)</f>
        <v>-0.01</v>
      </c>
      <c r="AA10" s="263">
        <f>ROUND(E10-'Цены на 25.01.2021'!E10,2)</f>
        <v>-0.01</v>
      </c>
      <c r="AB10" s="263">
        <f>ROUND(H10-'Цены на 25.01.2021'!H10,2)</f>
        <v>-0.01</v>
      </c>
      <c r="AC10" s="263">
        <f>ROUND(K10-'Цены на 25.01.2021'!K10,2)</f>
        <v>-0.02</v>
      </c>
      <c r="AD10" s="264">
        <f>ROUND(N10-'Цены на 25.01.2021'!N10,2)</f>
        <v>-0.01</v>
      </c>
    </row>
    <row r="11" spans="1:32" s="5" customFormat="1" ht="31.5" x14ac:dyDescent="0.25">
      <c r="A11" s="98" t="s">
        <v>79</v>
      </c>
      <c r="B11" s="95">
        <f>AVERAGE(B7:B10)</f>
        <v>0.57400478067169303</v>
      </c>
      <c r="C11" s="96">
        <f t="shared" si="0"/>
        <v>-8.0933914020257292E-2</v>
      </c>
      <c r="D11" s="97">
        <f t="shared" si="1"/>
        <v>87.642520639534908</v>
      </c>
      <c r="E11" s="95">
        <f>AVERAGE(E7:E10)</f>
        <v>0.62009179803518399</v>
      </c>
      <c r="F11" s="96">
        <f t="shared" si="2"/>
        <v>-7.2924727743507667E-2</v>
      </c>
      <c r="G11" s="97">
        <f t="shared" si="3"/>
        <v>89.477202197802214</v>
      </c>
      <c r="H11" s="95">
        <f>AVERAGE(H7:H10)</f>
        <v>0.69917777587388619</v>
      </c>
      <c r="I11" s="96">
        <f t="shared" si="4"/>
        <v>-4.7147713426243354E-2</v>
      </c>
      <c r="J11" s="97">
        <f t="shared" si="5"/>
        <v>93.682687499999986</v>
      </c>
      <c r="K11" s="95">
        <f>AVERAGE(K7:K10)</f>
        <v>0.62829233493260228</v>
      </c>
      <c r="L11" s="96">
        <f t="shared" si="6"/>
        <v>-6.472419084608938E-2</v>
      </c>
      <c r="M11" s="97">
        <f t="shared" si="7"/>
        <v>90.660512637362643</v>
      </c>
      <c r="N11" s="95">
        <f>AVERAGE(N7:N10)</f>
        <v>0.33592679346584425</v>
      </c>
      <c r="O11" s="96">
        <f t="shared" si="8"/>
        <v>-2.5812601858198114E-2</v>
      </c>
      <c r="P11" s="97">
        <f t="shared" si="9"/>
        <v>92.864310000000017</v>
      </c>
      <c r="Q11" s="18"/>
      <c r="Z11" s="263">
        <f>ROUND(B11-'Цены на 25.01.2021'!B11,2)</f>
        <v>-0.01</v>
      </c>
      <c r="AA11" s="263">
        <f>ROUND(E11-'Цены на 25.01.2021'!E11,2)</f>
        <v>-0.02</v>
      </c>
      <c r="AB11" s="263">
        <f>ROUND(H11-'Цены на 25.01.2021'!H11,2)</f>
        <v>-0.01</v>
      </c>
      <c r="AC11" s="263">
        <f>ROUND(K11-'Цены на 25.01.2021'!K11,2)</f>
        <v>-0.02</v>
      </c>
      <c r="AD11" s="264">
        <f>ROUND(N11-'Цены на 25.01.2021'!N11,2)</f>
        <v>-0.01</v>
      </c>
    </row>
    <row r="12" spans="1:32" s="5" customFormat="1" ht="15.75" x14ac:dyDescent="0.25">
      <c r="A12" s="19" t="s">
        <v>4</v>
      </c>
      <c r="B12" s="11">
        <f>B25*$B$32/100/$B$33</f>
        <v>0.86202357779300887</v>
      </c>
      <c r="C12" s="16">
        <f t="shared" si="0"/>
        <v>0.20708488310105855</v>
      </c>
      <c r="D12" s="17">
        <f t="shared" si="1"/>
        <v>131.61897209302325</v>
      </c>
      <c r="E12" s="11">
        <f>E25*$B$32/100/$B$33</f>
        <v>0.93243639479095275</v>
      </c>
      <c r="F12" s="16">
        <f t="shared" si="2"/>
        <v>0.23941986901226109</v>
      </c>
      <c r="G12" s="17">
        <f t="shared" si="3"/>
        <v>134.54749780219782</v>
      </c>
      <c r="H12" s="11">
        <f>H25*$B$32/100/$B$33</f>
        <v>1.0682833447566826</v>
      </c>
      <c r="I12" s="16">
        <f t="shared" si="4"/>
        <v>0.32195785545655309</v>
      </c>
      <c r="J12" s="17">
        <f t="shared" si="5"/>
        <v>143.13906734693876</v>
      </c>
      <c r="K12" s="11">
        <f>K25*$B$32/100/$B$33</f>
        <v>0.89758560657984909</v>
      </c>
      <c r="L12" s="16">
        <f t="shared" si="6"/>
        <v>0.20456908080115743</v>
      </c>
      <c r="M12" s="17">
        <f t="shared" si="7"/>
        <v>129.51864395604395</v>
      </c>
      <c r="N12" s="11">
        <f>N25*$B$32/100/$B$33</f>
        <v>0.40149530500342695</v>
      </c>
      <c r="O12" s="16">
        <f t="shared" si="8"/>
        <v>3.9755909679384582E-2</v>
      </c>
      <c r="P12" s="17">
        <f t="shared" si="9"/>
        <v>110.99020736842103</v>
      </c>
      <c r="Q12" s="18" t="s">
        <v>33</v>
      </c>
      <c r="Z12" s="263">
        <f>ROUND('Цены на 01.02.2021'!B12-'Цены на 25.01.2021'!B12,2)</f>
        <v>0.01</v>
      </c>
      <c r="AA12" s="263">
        <f>ROUND(E12-'Цены на 25.01.2021'!E12,2)</f>
        <v>0.01</v>
      </c>
      <c r="AB12" s="263">
        <f>ROUND(H12-'Цены на 25.01.2021'!H12,2)</f>
        <v>0.01</v>
      </c>
      <c r="AC12" s="263">
        <f>ROUND(K12-'Цены на 25.01.2021'!K12,2)</f>
        <v>0.01</v>
      </c>
      <c r="AD12" s="264">
        <f>ROUND(N12-'Цены на 25.01.2021'!N12,2)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1.4456938542380626</v>
      </c>
      <c r="F13" s="16">
        <f t="shared" si="2"/>
        <v>0.75267732845937096</v>
      </c>
      <c r="G13" s="17">
        <f t="shared" si="3"/>
        <v>208.60885714285712</v>
      </c>
      <c r="H13" s="11">
        <f>H26*$B$34/$B$33</f>
        <v>1.5183417866118347</v>
      </c>
      <c r="I13" s="16">
        <f t="shared" si="4"/>
        <v>0.77201629731170518</v>
      </c>
      <c r="J13" s="17">
        <f t="shared" si="5"/>
        <v>203.44230612244897</v>
      </c>
      <c r="K13" s="11">
        <f>K26*$B$34/$B$33</f>
        <v>1.3246139669484429</v>
      </c>
      <c r="L13" s="16">
        <f t="shared" si="6"/>
        <v>0.63159744116975125</v>
      </c>
      <c r="M13" s="17">
        <f t="shared" si="7"/>
        <v>191.13742857142861</v>
      </c>
      <c r="N13" s="11">
        <f>N26*$B$34/$B$33</f>
        <v>0.65988538572842903</v>
      </c>
      <c r="O13" s="16">
        <f t="shared" si="8"/>
        <v>0.29814599040438666</v>
      </c>
      <c r="P13" s="17">
        <f t="shared" si="9"/>
        <v>182.42010526315789</v>
      </c>
      <c r="Q13" s="18" t="s">
        <v>34</v>
      </c>
      <c r="Z13" s="265"/>
      <c r="AA13" s="263">
        <f>ROUND(E13-'Цены на 25.01.2021'!E13,2)</f>
        <v>-0.02</v>
      </c>
      <c r="AB13" s="263">
        <f>ROUND(H13-'Цены на 25.01.2021'!H13,2)</f>
        <v>-0.02</v>
      </c>
      <c r="AC13" s="263">
        <f>ROUND(K13-'Цены на 25.01.2021'!K13,2)</f>
        <v>-0.01</v>
      </c>
      <c r="AD13" s="264">
        <f>ROUND(N13-'Цены на 25.01.2021'!N13,2)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1.3391435534231972</v>
      </c>
      <c r="F14" s="16">
        <f t="shared" si="2"/>
        <v>0.64612702764450558</v>
      </c>
      <c r="G14" s="17">
        <f t="shared" si="3"/>
        <v>193.23400000000004</v>
      </c>
      <c r="H14" s="11">
        <f>H27*$B$34/$B$33</f>
        <v>1.4553802452212323</v>
      </c>
      <c r="I14" s="16">
        <f t="shared" si="4"/>
        <v>0.70905475592110279</v>
      </c>
      <c r="J14" s="17">
        <f t="shared" si="5"/>
        <v>195.00610204081633</v>
      </c>
      <c r="K14" s="11">
        <f>K27*$B$34/$B$33</f>
        <v>1.2301716548625392</v>
      </c>
      <c r="L14" s="16">
        <f t="shared" si="6"/>
        <v>0.53715512908384755</v>
      </c>
      <c r="M14" s="17">
        <f t="shared" si="7"/>
        <v>177.50971428571432</v>
      </c>
      <c r="N14" s="11">
        <f>N27*$B$34/$B$33</f>
        <v>0.65262059249105187</v>
      </c>
      <c r="O14" s="16">
        <f t="shared" si="8"/>
        <v>0.2908811971670095</v>
      </c>
      <c r="P14" s="17">
        <f t="shared" si="9"/>
        <v>180.41181052631583</v>
      </c>
      <c r="Q14" s="18" t="s">
        <v>34</v>
      </c>
      <c r="Z14" s="265"/>
      <c r="AA14" s="263">
        <f>ROUND(E14-'Цены на 25.01.2021'!E14,2)</f>
        <v>-0.01</v>
      </c>
      <c r="AB14" s="263">
        <f>ROUND(H14-'Цены на 25.01.2021'!H14,2)</f>
        <v>-0.01</v>
      </c>
      <c r="AC14" s="263">
        <f>ROUND(K14-'Цены на 25.01.2021'!K14,2)</f>
        <v>-0.01</v>
      </c>
      <c r="AD14" s="264">
        <f>ROUND(N14-'Цены на 25.01.2021'!N14,2)</f>
        <v>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1.2436958342852791</v>
      </c>
      <c r="F15" s="28">
        <f t="shared" si="2"/>
        <v>0.55067930850658742</v>
      </c>
      <c r="G15" s="29">
        <f t="shared" si="3"/>
        <v>179.4612087912088</v>
      </c>
      <c r="H15" s="27">
        <f>H28*$B$35/10/$B$33</f>
        <v>1.3184243393496311</v>
      </c>
      <c r="I15" s="28">
        <f t="shared" si="4"/>
        <v>0.57209885004950156</v>
      </c>
      <c r="J15" s="29">
        <f t="shared" si="5"/>
        <v>176.65540816326535</v>
      </c>
      <c r="K15" s="27">
        <f>K28*$B$35/10/$B$33</f>
        <v>1.2436958342852791</v>
      </c>
      <c r="L15" s="28">
        <f t="shared" si="6"/>
        <v>0.55067930850658742</v>
      </c>
      <c r="M15" s="29">
        <f t="shared" si="7"/>
        <v>179.4612087912088</v>
      </c>
      <c r="N15" s="27">
        <f>N28*$B$35/10/$B$33</f>
        <v>0.59515916533394264</v>
      </c>
      <c r="O15" s="28">
        <f t="shared" si="8"/>
        <v>0.23341977000990027</v>
      </c>
      <c r="P15" s="29">
        <f t="shared" si="9"/>
        <v>164.52705263157895</v>
      </c>
      <c r="Q15" s="30" t="s">
        <v>34</v>
      </c>
      <c r="Z15" s="266"/>
      <c r="AA15" s="267">
        <f>ROUND(E15-'Цены на 25.01.2021'!E15,2)</f>
        <v>-0.01</v>
      </c>
      <c r="AB15" s="267">
        <f>ROUND(H15-'Цены на 25.01.2021'!H15,2)</f>
        <v>0</v>
      </c>
      <c r="AC15" s="267">
        <f>ROUND(K15-'Цены на 25.01.2021'!K15,2)</f>
        <v>0</v>
      </c>
      <c r="AD15" s="268">
        <f>ROUND(N15-'Цены на 25.01.2021'!N15,2)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7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70" t="s">
        <v>64</v>
      </c>
      <c r="X19" s="270" t="s">
        <v>64</v>
      </c>
      <c r="AB19" s="3"/>
    </row>
    <row r="20" spans="1:28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43.86</v>
      </c>
      <c r="C21" s="49" t="s">
        <v>26</v>
      </c>
      <c r="D21" s="50" t="s">
        <v>26</v>
      </c>
      <c r="E21" s="48">
        <v>48.3</v>
      </c>
      <c r="F21" s="49" t="s">
        <v>26</v>
      </c>
      <c r="G21" s="50" t="s">
        <v>26</v>
      </c>
      <c r="H21" s="48">
        <v>53.21</v>
      </c>
      <c r="I21" s="49" t="s">
        <v>26</v>
      </c>
      <c r="J21" s="50" t="s">
        <v>26</v>
      </c>
      <c r="K21" s="48">
        <v>47.79</v>
      </c>
      <c r="L21" s="49" t="s">
        <v>26</v>
      </c>
      <c r="M21" s="50" t="s">
        <v>26</v>
      </c>
      <c r="N21" s="48">
        <v>26.62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43.68</v>
      </c>
      <c r="C22" s="49" t="s">
        <v>26</v>
      </c>
      <c r="D22" s="50" t="s">
        <v>26</v>
      </c>
      <c r="E22" s="48">
        <v>47.07</v>
      </c>
      <c r="F22" s="49" t="s">
        <v>26</v>
      </c>
      <c r="G22" s="50" t="s">
        <v>26</v>
      </c>
      <c r="H22" s="48">
        <v>52.85</v>
      </c>
      <c r="I22" s="49" t="s">
        <v>26</v>
      </c>
      <c r="J22" s="50" t="s">
        <v>26</v>
      </c>
      <c r="K22" s="48">
        <v>47.14</v>
      </c>
      <c r="L22" s="49" t="s">
        <v>26</v>
      </c>
      <c r="M22" s="50" t="s">
        <v>26</v>
      </c>
      <c r="N22" s="48">
        <v>24.44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43.99</v>
      </c>
      <c r="C23" s="49" t="s">
        <v>26</v>
      </c>
      <c r="D23" s="50" t="s">
        <v>26</v>
      </c>
      <c r="E23" s="48">
        <v>47.09</v>
      </c>
      <c r="F23" s="49" t="s">
        <v>26</v>
      </c>
      <c r="G23" s="50" t="s">
        <v>26</v>
      </c>
      <c r="H23" s="48">
        <v>53.3</v>
      </c>
      <c r="I23" s="49" t="s">
        <v>26</v>
      </c>
      <c r="J23" s="50" t="s">
        <v>26</v>
      </c>
      <c r="K23" s="48">
        <v>47.34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43.46</v>
      </c>
      <c r="C24" s="49" t="s">
        <v>26</v>
      </c>
      <c r="D24" s="50" t="s">
        <v>26</v>
      </c>
      <c r="E24" s="48">
        <v>46.58</v>
      </c>
      <c r="F24" s="49" t="s">
        <v>26</v>
      </c>
      <c r="G24" s="50" t="s">
        <v>26</v>
      </c>
      <c r="H24" s="48">
        <v>53.79</v>
      </c>
      <c r="I24" s="49" t="s">
        <v>26</v>
      </c>
      <c r="J24" s="50" t="s">
        <v>26</v>
      </c>
      <c r="K24" s="48">
        <v>49.27</v>
      </c>
      <c r="L24" s="49" t="s">
        <v>26</v>
      </c>
      <c r="M24" s="50" t="s">
        <v>26</v>
      </c>
      <c r="N24" s="48">
        <v>24.55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24.24</v>
      </c>
      <c r="C25" s="49" t="s">
        <v>26</v>
      </c>
      <c r="D25" s="50" t="s">
        <v>26</v>
      </c>
      <c r="E25" s="48">
        <v>26.22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25.24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1.194</v>
      </c>
      <c r="F26" s="49" t="s">
        <v>26</v>
      </c>
      <c r="G26" s="50" t="s">
        <v>26</v>
      </c>
      <c r="H26" s="54">
        <v>1.254</v>
      </c>
      <c r="I26" s="49" t="s">
        <v>26</v>
      </c>
      <c r="J26" s="50" t="s">
        <v>26</v>
      </c>
      <c r="K26" s="54">
        <v>1.0940000000000001</v>
      </c>
      <c r="L26" s="49" t="s">
        <v>26</v>
      </c>
      <c r="M26" s="50" t="s">
        <v>26</v>
      </c>
      <c r="N26" s="54">
        <v>0.54500000000000004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1.1060000000000001</v>
      </c>
      <c r="F27" s="49" t="s">
        <v>26</v>
      </c>
      <c r="G27" s="50" t="s">
        <v>26</v>
      </c>
      <c r="H27" s="54">
        <v>1.202</v>
      </c>
      <c r="I27" s="49" t="s">
        <v>26</v>
      </c>
      <c r="J27" s="50" t="s">
        <v>26</v>
      </c>
      <c r="K27" s="54">
        <v>1.016</v>
      </c>
      <c r="L27" s="49" t="s">
        <v>26</v>
      </c>
      <c r="M27" s="50" t="s">
        <v>26</v>
      </c>
      <c r="N27" s="54">
        <v>0.53900000000000003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4.66</v>
      </c>
      <c r="F28" s="58" t="s">
        <v>26</v>
      </c>
      <c r="G28" s="59" t="s">
        <v>26</v>
      </c>
      <c r="H28" s="94">
        <v>4.9400000000000004</v>
      </c>
      <c r="I28" s="58" t="s">
        <v>26</v>
      </c>
      <c r="J28" s="59" t="s">
        <v>26</v>
      </c>
      <c r="K28" s="94">
        <v>4.66</v>
      </c>
      <c r="L28" s="58" t="s">
        <v>26</v>
      </c>
      <c r="M28" s="59" t="s">
        <v>26</v>
      </c>
      <c r="N28" s="94">
        <v>2.23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6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9.3392999999999997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2.6261999999999999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3.1798000000000002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7.0090000000000003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3.4458000000000002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hidden="1" customWidth="1"/>
    <col min="29" max="30" width="5.85546875" hidden="1" customWidth="1"/>
    <col min="31" max="31" width="0" hidden="1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44235</v>
      </c>
      <c r="E2" s="360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77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80" t="s">
        <v>23</v>
      </c>
      <c r="C5" s="281" t="s">
        <v>23</v>
      </c>
      <c r="D5" s="282" t="s">
        <v>24</v>
      </c>
      <c r="E5" s="280" t="s">
        <v>23</v>
      </c>
      <c r="F5" s="281" t="s">
        <v>23</v>
      </c>
      <c r="G5" s="282" t="s">
        <v>24</v>
      </c>
      <c r="H5" s="280" t="s">
        <v>23</v>
      </c>
      <c r="I5" s="281" t="s">
        <v>23</v>
      </c>
      <c r="J5" s="282" t="s">
        <v>24</v>
      </c>
      <c r="K5" s="280" t="s">
        <v>23</v>
      </c>
      <c r="L5" s="281" t="s">
        <v>23</v>
      </c>
      <c r="M5" s="282" t="s">
        <v>24</v>
      </c>
      <c r="N5" s="280" t="s">
        <v>23</v>
      </c>
      <c r="O5" s="281" t="s">
        <v>23</v>
      </c>
      <c r="P5" s="282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0.65444030134692943</v>
      </c>
      <c r="C6" s="12" t="s">
        <v>26</v>
      </c>
      <c r="D6" s="13" t="s">
        <v>26</v>
      </c>
      <c r="E6" s="11">
        <f>E20/$B$33</f>
        <v>0.69248915607640205</v>
      </c>
      <c r="F6" s="12" t="s">
        <v>26</v>
      </c>
      <c r="G6" s="13" t="s">
        <v>26</v>
      </c>
      <c r="H6" s="11">
        <f>H20/$B$33</f>
        <v>0.74575755269766375</v>
      </c>
      <c r="I6" s="12" t="s">
        <v>26</v>
      </c>
      <c r="J6" s="13" t="s">
        <v>26</v>
      </c>
      <c r="K6" s="11">
        <f>K20/$B$33</f>
        <v>0.69248915607640205</v>
      </c>
      <c r="L6" s="12" t="s">
        <v>26</v>
      </c>
      <c r="M6" s="13" t="s">
        <v>26</v>
      </c>
      <c r="N6" s="11">
        <f>N20/$B$33</f>
        <v>0.36146411992999006</v>
      </c>
      <c r="O6" s="12" t="s">
        <v>26</v>
      </c>
      <c r="P6" s="13" t="s">
        <v>26</v>
      </c>
      <c r="Q6" s="14" t="s">
        <v>27</v>
      </c>
      <c r="R6" s="4"/>
      <c r="Z6" s="261">
        <f>ROUND(B6-'Цены на 25.01.2021'!B6,2)</f>
        <v>-0.02</v>
      </c>
      <c r="AA6" s="261">
        <f>ROUND(E6-'Цены на 25.01.2021'!E6,2)</f>
        <v>-0.02</v>
      </c>
      <c r="AB6" s="261">
        <f>ROUND(H6-'Цены на 25.01.2021'!H6,2)</f>
        <v>-0.02</v>
      </c>
      <c r="AC6" s="261">
        <f>ROUND(K6-'Цены на 25.01.2021'!K6,2)</f>
        <v>-0.02</v>
      </c>
      <c r="AD6" s="262">
        <f>ROUND(N6-'Цены на 25.01.2021'!N6,2)</f>
        <v>-0.01</v>
      </c>
    </row>
    <row r="7" spans="1:32" s="5" customFormat="1" ht="15.75" x14ac:dyDescent="0.25">
      <c r="A7" s="15" t="s">
        <v>28</v>
      </c>
      <c r="B7" s="11">
        <f>B21*$B$36/100/$B$33</f>
        <v>0.58660393425157908</v>
      </c>
      <c r="C7" s="16">
        <f t="shared" ref="C7:C12" si="0">B7-B$6</f>
        <v>-6.7836367095350347E-2</v>
      </c>
      <c r="D7" s="17">
        <f t="shared" ref="D7:D12" si="1">B7/B$6*100</f>
        <v>89.634445348837218</v>
      </c>
      <c r="E7" s="11">
        <f>E21*$B$36/100/$B$33</f>
        <v>0.64670351951906246</v>
      </c>
      <c r="F7" s="16">
        <f t="shared" ref="F7:F15" si="2">E7-E$6</f>
        <v>-4.5785636557339582E-2</v>
      </c>
      <c r="G7" s="17">
        <f t="shared" ref="G7:G15" si="3">E7/E$6*100</f>
        <v>93.388252197802203</v>
      </c>
      <c r="H7" s="11">
        <f>H21*$B$36/100/$B$33</f>
        <v>0.7090684993531694</v>
      </c>
      <c r="I7" s="16">
        <f t="shared" ref="I7:I15" si="4">H7-H$6</f>
        <v>-3.6689053344494349E-2</v>
      </c>
      <c r="J7" s="17">
        <f t="shared" ref="J7:J15" si="5">H7/H$6*100</f>
        <v>95.080297448979593</v>
      </c>
      <c r="K7" s="11">
        <f>K21*$B$36/100/$B$33</f>
        <v>0.63964081881135371</v>
      </c>
      <c r="L7" s="16">
        <f t="shared" ref="L7:L15" si="6">K7-K$6</f>
        <v>-5.284833726504834E-2</v>
      </c>
      <c r="M7" s="17">
        <f t="shared" ref="M7:M15" si="7">K7/K$6*100</f>
        <v>92.368351648351648</v>
      </c>
      <c r="N7" s="11">
        <f>N21*$B$36/100/$B$33</f>
        <v>0.35953144357354838</v>
      </c>
      <c r="O7" s="16">
        <f t="shared" ref="O7:O15" si="8">N7-N$6</f>
        <v>-1.932676356441676E-3</v>
      </c>
      <c r="P7" s="17">
        <f t="shared" ref="P7:P15" si="9">N7/N$6*100</f>
        <v>99.465320000000006</v>
      </c>
      <c r="Q7" s="18" t="s">
        <v>29</v>
      </c>
      <c r="R7" s="4"/>
      <c r="Z7" s="263">
        <f>ROUND(B7-'Цены на 25.01.2021'!B7,2)</f>
        <v>0</v>
      </c>
      <c r="AA7" s="263">
        <f>ROUND(E7-'Цены на 25.01.2021'!E7,2)</f>
        <v>0</v>
      </c>
      <c r="AB7" s="263">
        <f>ROUND(H7-'Цены на 25.01.2021'!H7,2)</f>
        <v>-0.01</v>
      </c>
      <c r="AC7" s="263">
        <f>ROUND(K7-'Цены на 25.01.2021'!K7,2)</f>
        <v>0</v>
      </c>
      <c r="AD7" s="264">
        <f>ROUND(N7-'Цены на 25.01.2021'!N7,2)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0.58207314511833186</v>
      </c>
      <c r="C8" s="16">
        <f t="shared" si="0"/>
        <v>-7.2367156228597573E-2</v>
      </c>
      <c r="D8" s="17">
        <f t="shared" si="1"/>
        <v>88.942130232558128</v>
      </c>
      <c r="E8" s="11">
        <f>E22*$B$36/100/$B$33</f>
        <v>0.62658148542728853</v>
      </c>
      <c r="F8" s="16">
        <f t="shared" si="2"/>
        <v>-6.5907670649113514E-2</v>
      </c>
      <c r="G8" s="17">
        <f t="shared" si="3"/>
        <v>90.482497802197798</v>
      </c>
      <c r="H8" s="11">
        <f>H22*$B$36/100/$B$33</f>
        <v>0.70427119321208431</v>
      </c>
      <c r="I8" s="16">
        <f t="shared" si="4"/>
        <v>-4.1486359485579438E-2</v>
      </c>
      <c r="J8" s="17">
        <f t="shared" si="5"/>
        <v>94.437017857142862</v>
      </c>
      <c r="K8" s="11">
        <f>K22*$B$36/100/$B$33</f>
        <v>0.62711451944296481</v>
      </c>
      <c r="L8" s="16">
        <f t="shared" si="6"/>
        <v>-6.5374636633437233E-2</v>
      </c>
      <c r="M8" s="17">
        <f t="shared" si="7"/>
        <v>90.559471428571442</v>
      </c>
      <c r="N8" s="11">
        <f>N22*$B$36/100/$B$33</f>
        <v>0.32568378357811428</v>
      </c>
      <c r="O8" s="16">
        <f t="shared" si="8"/>
        <v>-3.5780336351875774E-2</v>
      </c>
      <c r="P8" s="17">
        <f t="shared" si="9"/>
        <v>90.101275789473689</v>
      </c>
      <c r="Q8" s="18" t="s">
        <v>29</v>
      </c>
      <c r="Z8" s="263">
        <f>ROUND(B8-'Цены на 25.01.2021'!B8,2)</f>
        <v>0</v>
      </c>
      <c r="AA8" s="263">
        <f>ROUND(E8-'Цены на 25.01.2021'!E8,2)</f>
        <v>-0.01</v>
      </c>
      <c r="AB8" s="263">
        <f>ROUND(H8-'Цены на 25.01.2021'!H8,2)</f>
        <v>0</v>
      </c>
      <c r="AC8" s="263">
        <f>ROUND(K8-'Цены на 25.01.2021'!K8,2)</f>
        <v>-0.01</v>
      </c>
      <c r="AD8" s="264">
        <f>ROUND(N8-'Цены на 25.01.2021'!N8,2)</f>
        <v>0</v>
      </c>
    </row>
    <row r="9" spans="1:32" s="5" customFormat="1" ht="15.75" x14ac:dyDescent="0.25">
      <c r="A9" s="19" t="s">
        <v>31</v>
      </c>
      <c r="B9" s="11">
        <f>B23*$B$36/100/$B$33</f>
        <v>0.58527134921238877</v>
      </c>
      <c r="C9" s="16">
        <f t="shared" si="0"/>
        <v>-6.9168952134540662E-2</v>
      </c>
      <c r="D9" s="17">
        <f t="shared" si="1"/>
        <v>89.430823255813962</v>
      </c>
      <c r="E9" s="11">
        <f>E23*$B$36/100/$B$33</f>
        <v>0.62618170991553157</v>
      </c>
      <c r="F9" s="16">
        <f t="shared" si="2"/>
        <v>-6.6307446160870476E-2</v>
      </c>
      <c r="G9" s="17">
        <f t="shared" si="3"/>
        <v>90.424767582417601</v>
      </c>
      <c r="H9" s="11">
        <f>H23*$B$36/100/$B$33</f>
        <v>0.71026782588844062</v>
      </c>
      <c r="I9" s="16">
        <f t="shared" si="4"/>
        <v>-3.5489726809223132E-2</v>
      </c>
      <c r="J9" s="17">
        <f t="shared" si="5"/>
        <v>95.241117346938765</v>
      </c>
      <c r="K9" s="11">
        <f>K23*$B$36/100/$B$33</f>
        <v>0.62951317251350736</v>
      </c>
      <c r="L9" s="16">
        <f t="shared" si="6"/>
        <v>-6.2975983562894688E-2</v>
      </c>
      <c r="M9" s="17">
        <f t="shared" si="7"/>
        <v>90.905852747252752</v>
      </c>
      <c r="N9" s="11">
        <f>N23*$B$36/100/$B$33</f>
        <v>0.35713279050300589</v>
      </c>
      <c r="O9" s="16">
        <f t="shared" si="8"/>
        <v>-4.3313294269841651E-3</v>
      </c>
      <c r="P9" s="17">
        <f t="shared" si="9"/>
        <v>98.801726315789494</v>
      </c>
      <c r="Q9" s="18" t="s">
        <v>29</v>
      </c>
      <c r="Z9" s="263">
        <f>ROUND(B9-'Цены на 25.01.2021'!B9,2)</f>
        <v>-0.01</v>
      </c>
      <c r="AA9" s="263">
        <f>ROUND(E9-'Цены на 25.01.2021'!E9,2)</f>
        <v>-0.01</v>
      </c>
      <c r="AB9" s="263">
        <f>ROUND(H9-'Цены на 25.01.2021'!H9,2)</f>
        <v>-0.01</v>
      </c>
      <c r="AC9" s="263">
        <f>ROUND(K9-'Цены на 25.01.2021'!K9,2)</f>
        <v>-0.01</v>
      </c>
      <c r="AD9" s="264">
        <f>ROUND(N9-'Цены на 25.01.2021'!N9,2)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0.5812735940948176</v>
      </c>
      <c r="C10" s="16">
        <f t="shared" si="0"/>
        <v>-7.3166707252111829E-2</v>
      </c>
      <c r="D10" s="17">
        <f t="shared" si="1"/>
        <v>88.819956976744166</v>
      </c>
      <c r="E10" s="11">
        <f>E24*$B$36/100/$B$33</f>
        <v>0.62111788676660828</v>
      </c>
      <c r="F10" s="16">
        <f t="shared" si="2"/>
        <v>-7.1371269309793761E-2</v>
      </c>
      <c r="G10" s="17">
        <f t="shared" si="3"/>
        <v>89.693518131868132</v>
      </c>
      <c r="H10" s="11">
        <f>H24*$B$36/100/$B$33</f>
        <v>0.71679749258047332</v>
      </c>
      <c r="I10" s="16">
        <f t="shared" si="4"/>
        <v>-2.8960060117190434E-2</v>
      </c>
      <c r="J10" s="17">
        <f t="shared" si="5"/>
        <v>96.116692346938777</v>
      </c>
      <c r="K10" s="11">
        <f>K24*$B$36/100/$B$33</f>
        <v>0.65776397534434206</v>
      </c>
      <c r="L10" s="16">
        <f t="shared" si="6"/>
        <v>-3.472518073205999E-2</v>
      </c>
      <c r="M10" s="17">
        <f t="shared" si="7"/>
        <v>94.98545494505494</v>
      </c>
      <c r="N10" s="11">
        <f>N24*$B$36/100/$B$33</f>
        <v>0.32714962712122364</v>
      </c>
      <c r="O10" s="16">
        <f t="shared" si="8"/>
        <v>-3.4314492808766417E-2</v>
      </c>
      <c r="P10" s="17">
        <f t="shared" si="9"/>
        <v>90.506805263157901</v>
      </c>
      <c r="Q10" s="18" t="s">
        <v>29</v>
      </c>
      <c r="Z10" s="263">
        <f>ROUND(B10-'Цены на 25.01.2021'!B10,2)</f>
        <v>0</v>
      </c>
      <c r="AA10" s="263">
        <f>ROUND(E10-'Цены на 25.01.2021'!E10,2)</f>
        <v>0</v>
      </c>
      <c r="AB10" s="263">
        <f>ROUND(H10-'Цены на 25.01.2021'!H10,2)</f>
        <v>0</v>
      </c>
      <c r="AC10" s="263">
        <f>ROUND(K10-'Цены на 25.01.2021'!K10,2)</f>
        <v>-0.01</v>
      </c>
      <c r="AD10" s="264">
        <f>ROUND(N10-'Цены на 25.01.2021'!N10,2)</f>
        <v>0</v>
      </c>
    </row>
    <row r="11" spans="1:32" s="5" customFormat="1" ht="31.5" x14ac:dyDescent="0.25">
      <c r="A11" s="98" t="s">
        <v>79</v>
      </c>
      <c r="B11" s="95">
        <f>AVERAGE(B7:B10)</f>
        <v>0.58380550566927936</v>
      </c>
      <c r="C11" s="96">
        <f t="shared" si="0"/>
        <v>-7.0634795677650075E-2</v>
      </c>
      <c r="D11" s="97">
        <f t="shared" si="1"/>
        <v>89.206838953488372</v>
      </c>
      <c r="E11" s="95">
        <f>AVERAGE(E7:E10)</f>
        <v>0.63014615040712263</v>
      </c>
      <c r="F11" s="96">
        <f t="shared" si="2"/>
        <v>-6.2343005669279417E-2</v>
      </c>
      <c r="G11" s="97">
        <f t="shared" si="3"/>
        <v>90.997258928571426</v>
      </c>
      <c r="H11" s="95">
        <f>AVERAGE(H7:H10)</f>
        <v>0.71010125275854197</v>
      </c>
      <c r="I11" s="96">
        <f t="shared" si="4"/>
        <v>-3.5656299939121783E-2</v>
      </c>
      <c r="J11" s="97">
        <f t="shared" si="5"/>
        <v>95.218781250000006</v>
      </c>
      <c r="K11" s="95">
        <f>AVERAGE(K7:K10)</f>
        <v>0.63850812152804193</v>
      </c>
      <c r="L11" s="96">
        <f t="shared" si="6"/>
        <v>-5.3981034548360118E-2</v>
      </c>
      <c r="M11" s="97">
        <f t="shared" si="7"/>
        <v>92.204782692307688</v>
      </c>
      <c r="N11" s="95">
        <f>AVERAGE(N7:N10)</f>
        <v>0.34237441119397305</v>
      </c>
      <c r="O11" s="96">
        <f t="shared" si="8"/>
        <v>-1.9089708736017008E-2</v>
      </c>
      <c r="P11" s="97">
        <f t="shared" si="9"/>
        <v>94.718781842105273</v>
      </c>
      <c r="Q11" s="18"/>
      <c r="Z11" s="263">
        <f>ROUND(B11-'Цены на 25.01.2021'!B11,2)</f>
        <v>0</v>
      </c>
      <c r="AA11" s="263">
        <f>ROUND(E11-'Цены на 25.01.2021'!E11,2)</f>
        <v>-0.01</v>
      </c>
      <c r="AB11" s="263">
        <f>ROUND(H11-'Цены на 25.01.2021'!H11,2)</f>
        <v>0</v>
      </c>
      <c r="AC11" s="263">
        <f>ROUND(K11-'Цены на 25.01.2021'!K11,2)</f>
        <v>-0.01</v>
      </c>
      <c r="AD11" s="264">
        <f>ROUND(N11-'Цены на 25.01.2021'!N11,2)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0.89144765999543407</v>
      </c>
      <c r="C12" s="16">
        <f t="shared" si="0"/>
        <v>0.23700735864850464</v>
      </c>
      <c r="D12" s="17">
        <f t="shared" si="1"/>
        <v>136.21527558139533</v>
      </c>
      <c r="E12" s="11">
        <f>E25*$B$32/100/$B$33</f>
        <v>0.97252111330948932</v>
      </c>
      <c r="F12" s="16">
        <f t="shared" si="2"/>
        <v>0.28003195723308727</v>
      </c>
      <c r="G12" s="17">
        <f t="shared" si="3"/>
        <v>140.43846098901099</v>
      </c>
      <c r="H12" s="11">
        <f>H25*$B$32/100/$B$33</f>
        <v>1.082420683357431</v>
      </c>
      <c r="I12" s="16">
        <f t="shared" si="4"/>
        <v>0.33666313065976727</v>
      </c>
      <c r="J12" s="17">
        <f t="shared" si="5"/>
        <v>145.14377755102043</v>
      </c>
      <c r="K12" s="11">
        <f>K25*$B$32/100/$B$33</f>
        <v>0.91847214443345249</v>
      </c>
      <c r="L12" s="16">
        <f t="shared" si="6"/>
        <v>0.22598298835705044</v>
      </c>
      <c r="M12" s="17">
        <f t="shared" si="7"/>
        <v>132.63343351648351</v>
      </c>
      <c r="N12" s="11">
        <f>N25*$B$32/100/$B$33</f>
        <v>0.41941999847804584</v>
      </c>
      <c r="O12" s="16">
        <f t="shared" si="8"/>
        <v>5.7955878548055784E-2</v>
      </c>
      <c r="P12" s="17">
        <f t="shared" si="9"/>
        <v>116.0336463157895</v>
      </c>
      <c r="Q12" s="18" t="s">
        <v>33</v>
      </c>
      <c r="Z12" s="263">
        <f>ROUND('Цены на 08.02.2021'!B12-'Цены на 25.01.2021'!B12,2)</f>
        <v>0.04</v>
      </c>
      <c r="AA12" s="263">
        <f>ROUND(E12-'Цены на 25.01.2021'!E12,2)</f>
        <v>0.05</v>
      </c>
      <c r="AB12" s="263">
        <f>ROUND(H12-'Цены на 25.01.2021'!H12,2)</f>
        <v>0.02</v>
      </c>
      <c r="AC12" s="263">
        <f>ROUND(K12-'Цены на 25.01.2021'!K12,2)</f>
        <v>0.03</v>
      </c>
      <c r="AD12" s="264">
        <f>ROUND(N12-'Цены на 25.01.2021'!N12,2)</f>
        <v>0.02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1.4526243056084012</v>
      </c>
      <c r="F13" s="16">
        <f t="shared" si="2"/>
        <v>0.76013514953199912</v>
      </c>
      <c r="G13" s="17">
        <f t="shared" si="3"/>
        <v>209.76852747252747</v>
      </c>
      <c r="H13" s="11">
        <f>H26*$B$34/$B$33</f>
        <v>1.5244179286203483</v>
      </c>
      <c r="I13" s="16">
        <f t="shared" si="4"/>
        <v>0.77866037592268456</v>
      </c>
      <c r="J13" s="17">
        <f t="shared" si="5"/>
        <v>204.41200000000001</v>
      </c>
      <c r="K13" s="11">
        <f>K26*$B$34/$B$33</f>
        <v>1.3210026634198311</v>
      </c>
      <c r="L13" s="16">
        <f t="shared" si="6"/>
        <v>0.62851350734342903</v>
      </c>
      <c r="M13" s="17">
        <f t="shared" si="7"/>
        <v>190.76149450549454</v>
      </c>
      <c r="N13" s="11">
        <f>N26*$B$34/$B$33</f>
        <v>0.66409101286051297</v>
      </c>
      <c r="O13" s="16">
        <f t="shared" si="8"/>
        <v>0.30262689293052292</v>
      </c>
      <c r="P13" s="17">
        <f t="shared" si="9"/>
        <v>183.72252631578951</v>
      </c>
      <c r="Q13" s="18" t="s">
        <v>34</v>
      </c>
      <c r="Z13" s="265"/>
      <c r="AA13" s="263">
        <f>ROUND(E13-'Цены на 25.01.2021'!E13,2)</f>
        <v>-0.01</v>
      </c>
      <c r="AB13" s="263">
        <f>ROUND(H13-'Цены на 25.01.2021'!H13,2)</f>
        <v>-0.01</v>
      </c>
      <c r="AC13" s="263">
        <f>ROUND(K13-'Цены на 25.01.2021'!K13,2)</f>
        <v>-0.01</v>
      </c>
      <c r="AD13" s="264">
        <f>ROUND(N13-'Цены на 25.01.2021'!N13,2)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1.402368769500038</v>
      </c>
      <c r="F14" s="16">
        <f t="shared" si="2"/>
        <v>0.70987961342363592</v>
      </c>
      <c r="G14" s="17">
        <f t="shared" si="3"/>
        <v>202.51129670329669</v>
      </c>
      <c r="H14" s="11">
        <f>H27*$B$34/$B$33</f>
        <v>1.5172385663191539</v>
      </c>
      <c r="I14" s="16">
        <f t="shared" si="4"/>
        <v>0.77148101362149013</v>
      </c>
      <c r="J14" s="17">
        <f t="shared" si="5"/>
        <v>203.44930612244903</v>
      </c>
      <c r="K14" s="11">
        <f>K27*$B$34/$B$33</f>
        <v>1.3425407503234155</v>
      </c>
      <c r="L14" s="16">
        <f t="shared" si="6"/>
        <v>0.65005159424701342</v>
      </c>
      <c r="M14" s="17">
        <f t="shared" si="7"/>
        <v>193.8717362637363</v>
      </c>
      <c r="N14" s="11">
        <f>N27*$B$34/$B$33</f>
        <v>0.64494604672399358</v>
      </c>
      <c r="O14" s="16">
        <f t="shared" si="8"/>
        <v>0.28348192679400352</v>
      </c>
      <c r="P14" s="17">
        <f t="shared" si="9"/>
        <v>178.4260210526316</v>
      </c>
      <c r="Q14" s="18" t="s">
        <v>34</v>
      </c>
      <c r="Z14" s="265"/>
      <c r="AA14" s="263">
        <f>ROUND(E14-'Цены на 25.01.2021'!E14,2)</f>
        <v>0.06</v>
      </c>
      <c r="AB14" s="263">
        <f>ROUND(H14-'Цены на 25.01.2021'!H14,2)</f>
        <v>0.06</v>
      </c>
      <c r="AC14" s="263">
        <f>ROUND(K14-'Цены на 25.01.2021'!K14,2)</f>
        <v>0.11</v>
      </c>
      <c r="AD14" s="264">
        <f>ROUND(N14-'Цены на 25.01.2021'!N14,2)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1.2434083783578116</v>
      </c>
      <c r="F15" s="28">
        <f t="shared" si="2"/>
        <v>0.55091922228140955</v>
      </c>
      <c r="G15" s="29">
        <f t="shared" si="3"/>
        <v>179.55636813186817</v>
      </c>
      <c r="H15" s="27">
        <f>H28*$B$35/10/$B$33</f>
        <v>1.3126345407503233</v>
      </c>
      <c r="I15" s="28">
        <f t="shared" si="4"/>
        <v>0.56687698805265951</v>
      </c>
      <c r="J15" s="29">
        <f t="shared" si="5"/>
        <v>176.01357653061223</v>
      </c>
      <c r="K15" s="27">
        <f>K28*$B$35/10/$B$33</f>
        <v>1.2460709230652156</v>
      </c>
      <c r="L15" s="28">
        <f t="shared" si="6"/>
        <v>0.55358176698881356</v>
      </c>
      <c r="M15" s="29">
        <f t="shared" si="7"/>
        <v>179.94085714285714</v>
      </c>
      <c r="N15" s="27">
        <f>N28*$B$35/10/$B$33</f>
        <v>0.5910849250437562</v>
      </c>
      <c r="O15" s="28">
        <f t="shared" si="8"/>
        <v>0.22962080511376615</v>
      </c>
      <c r="P15" s="29">
        <f t="shared" si="9"/>
        <v>163.52520000000004</v>
      </c>
      <c r="Q15" s="30" t="s">
        <v>34</v>
      </c>
      <c r="Z15" s="266"/>
      <c r="AA15" s="267">
        <f>ROUND(E15-'Цены на 25.01.2021'!E15,2)</f>
        <v>-0.01</v>
      </c>
      <c r="AB15" s="267">
        <f>ROUND(H15-'Цены на 25.01.2021'!H15,2)</f>
        <v>0</v>
      </c>
      <c r="AC15" s="267">
        <f>ROUND(K15-'Цены на 25.01.2021'!K15,2)</f>
        <v>0</v>
      </c>
      <c r="AD15" s="268">
        <f>ROUND(N15-'Цены на 25.01.2021'!N15,2)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7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79" t="s">
        <v>64</v>
      </c>
      <c r="X19" s="279" t="s">
        <v>64</v>
      </c>
      <c r="AB19" s="3"/>
    </row>
    <row r="20" spans="1:28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44.02</v>
      </c>
      <c r="C21" s="49" t="s">
        <v>26</v>
      </c>
      <c r="D21" s="50" t="s">
        <v>26</v>
      </c>
      <c r="E21" s="48">
        <v>48.53</v>
      </c>
      <c r="F21" s="49" t="s">
        <v>26</v>
      </c>
      <c r="G21" s="50" t="s">
        <v>26</v>
      </c>
      <c r="H21" s="48">
        <v>53.21</v>
      </c>
      <c r="I21" s="49" t="s">
        <v>26</v>
      </c>
      <c r="J21" s="50" t="s">
        <v>26</v>
      </c>
      <c r="K21" s="48">
        <v>48</v>
      </c>
      <c r="L21" s="49" t="s">
        <v>26</v>
      </c>
      <c r="M21" s="50" t="s">
        <v>26</v>
      </c>
      <c r="N21" s="48">
        <v>26.98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43.68</v>
      </c>
      <c r="C22" s="49" t="s">
        <v>26</v>
      </c>
      <c r="D22" s="50" t="s">
        <v>26</v>
      </c>
      <c r="E22" s="48">
        <v>47.02</v>
      </c>
      <c r="F22" s="49" t="s">
        <v>26</v>
      </c>
      <c r="G22" s="50" t="s">
        <v>26</v>
      </c>
      <c r="H22" s="48">
        <v>52.85</v>
      </c>
      <c r="I22" s="49" t="s">
        <v>26</v>
      </c>
      <c r="J22" s="50" t="s">
        <v>26</v>
      </c>
      <c r="K22" s="48">
        <v>47.06</v>
      </c>
      <c r="L22" s="49" t="s">
        <v>26</v>
      </c>
      <c r="M22" s="50" t="s">
        <v>26</v>
      </c>
      <c r="N22" s="48">
        <v>24.44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43.92</v>
      </c>
      <c r="C23" s="49" t="s">
        <v>26</v>
      </c>
      <c r="D23" s="50" t="s">
        <v>26</v>
      </c>
      <c r="E23" s="48">
        <v>46.99</v>
      </c>
      <c r="F23" s="49" t="s">
        <v>26</v>
      </c>
      <c r="G23" s="50" t="s">
        <v>26</v>
      </c>
      <c r="H23" s="48">
        <v>53.3</v>
      </c>
      <c r="I23" s="49" t="s">
        <v>26</v>
      </c>
      <c r="J23" s="50" t="s">
        <v>26</v>
      </c>
      <c r="K23" s="48">
        <v>47.24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43.62</v>
      </c>
      <c r="C24" s="49" t="s">
        <v>26</v>
      </c>
      <c r="D24" s="50" t="s">
        <v>26</v>
      </c>
      <c r="E24" s="48">
        <v>46.61</v>
      </c>
      <c r="F24" s="49" t="s">
        <v>26</v>
      </c>
      <c r="G24" s="50" t="s">
        <v>26</v>
      </c>
      <c r="H24" s="48">
        <v>53.79</v>
      </c>
      <c r="I24" s="49" t="s">
        <v>26</v>
      </c>
      <c r="J24" s="50" t="s">
        <v>26</v>
      </c>
      <c r="K24" s="48">
        <v>49.36</v>
      </c>
      <c r="L24" s="49" t="s">
        <v>26</v>
      </c>
      <c r="M24" s="50" t="s">
        <v>26</v>
      </c>
      <c r="N24" s="48">
        <v>24.55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24.74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25.49</v>
      </c>
      <c r="L25" s="49" t="s">
        <v>26</v>
      </c>
      <c r="M25" s="50" t="s">
        <v>26</v>
      </c>
      <c r="N25" s="48">
        <v>11.64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1.214</v>
      </c>
      <c r="F26" s="49" t="s">
        <v>26</v>
      </c>
      <c r="G26" s="50" t="s">
        <v>26</v>
      </c>
      <c r="H26" s="54">
        <v>1.274</v>
      </c>
      <c r="I26" s="49" t="s">
        <v>26</v>
      </c>
      <c r="J26" s="50" t="s">
        <v>26</v>
      </c>
      <c r="K26" s="54">
        <v>1.1040000000000001</v>
      </c>
      <c r="L26" s="49" t="s">
        <v>26</v>
      </c>
      <c r="M26" s="50" t="s">
        <v>26</v>
      </c>
      <c r="N26" s="54">
        <v>0.55500000000000005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1.1719999999999999</v>
      </c>
      <c r="F27" s="49" t="s">
        <v>26</v>
      </c>
      <c r="G27" s="50" t="s">
        <v>26</v>
      </c>
      <c r="H27" s="54">
        <v>1.268</v>
      </c>
      <c r="I27" s="49" t="s">
        <v>26</v>
      </c>
      <c r="J27" s="50" t="s">
        <v>26</v>
      </c>
      <c r="K27" s="54">
        <v>1.1220000000000001</v>
      </c>
      <c r="L27" s="49" t="s">
        <v>26</v>
      </c>
      <c r="M27" s="50" t="s">
        <v>26</v>
      </c>
      <c r="N27" s="54">
        <v>0.53900000000000003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4.67</v>
      </c>
      <c r="F28" s="58" t="s">
        <v>26</v>
      </c>
      <c r="G28" s="59" t="s">
        <v>26</v>
      </c>
      <c r="H28" s="94">
        <v>4.93</v>
      </c>
      <c r="I28" s="58" t="s">
        <v>26</v>
      </c>
      <c r="J28" s="59" t="s">
        <v>26</v>
      </c>
      <c r="K28" s="94">
        <v>4.68</v>
      </c>
      <c r="L28" s="58" t="s">
        <v>26</v>
      </c>
      <c r="M28" s="59" t="s">
        <v>26</v>
      </c>
      <c r="N28" s="94">
        <v>2.2200000000000002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78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9.4701000000000004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2.6282000000000001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3.1448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6.9977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3.5023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G11" sqref="AG1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hidden="1" customWidth="1"/>
    <col min="29" max="30" width="5.85546875" hidden="1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44242</v>
      </c>
      <c r="E2" s="360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8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87" t="s">
        <v>23</v>
      </c>
      <c r="C5" s="288" t="s">
        <v>23</v>
      </c>
      <c r="D5" s="289" t="s">
        <v>24</v>
      </c>
      <c r="E5" s="287" t="s">
        <v>23</v>
      </c>
      <c r="F5" s="288" t="s">
        <v>23</v>
      </c>
      <c r="G5" s="289" t="s">
        <v>24</v>
      </c>
      <c r="H5" s="287" t="s">
        <v>23</v>
      </c>
      <c r="I5" s="288" t="s">
        <v>23</v>
      </c>
      <c r="J5" s="289" t="s">
        <v>24</v>
      </c>
      <c r="K5" s="287" t="s">
        <v>23</v>
      </c>
      <c r="L5" s="288" t="s">
        <v>23</v>
      </c>
      <c r="M5" s="289" t="s">
        <v>24</v>
      </c>
      <c r="N5" s="287" t="s">
        <v>23</v>
      </c>
      <c r="O5" s="288" t="s">
        <v>23</v>
      </c>
      <c r="P5" s="289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0.66445182724252494</v>
      </c>
      <c r="C6" s="12" t="s">
        <v>26</v>
      </c>
      <c r="D6" s="13" t="s">
        <v>26</v>
      </c>
      <c r="E6" s="11">
        <f>E20/$B$33</f>
        <v>0.70308274743104382</v>
      </c>
      <c r="F6" s="12" t="s">
        <v>26</v>
      </c>
      <c r="G6" s="13" t="s">
        <v>26</v>
      </c>
      <c r="H6" s="11">
        <f>H20/$B$33</f>
        <v>0.75716603569497021</v>
      </c>
      <c r="I6" s="12" t="s">
        <v>26</v>
      </c>
      <c r="J6" s="13" t="s">
        <v>26</v>
      </c>
      <c r="K6" s="11">
        <f>K20/$B$33</f>
        <v>0.70308274743104382</v>
      </c>
      <c r="L6" s="12" t="s">
        <v>26</v>
      </c>
      <c r="M6" s="13" t="s">
        <v>26</v>
      </c>
      <c r="N6" s="11">
        <f>N20/$B$33</f>
        <v>0.36699374179092942</v>
      </c>
      <c r="O6" s="12" t="s">
        <v>26</v>
      </c>
      <c r="P6" s="13" t="s">
        <v>26</v>
      </c>
      <c r="Q6" s="14" t="s">
        <v>27</v>
      </c>
      <c r="R6" s="4"/>
      <c r="Z6" s="261">
        <f>ROUND(B6-'Цены на 08.02.2021'!B6,2)</f>
        <v>0.01</v>
      </c>
      <c r="AA6" s="261">
        <f>ROUND(E6-'Цены на 08.02.2021'!E6,2)</f>
        <v>0.01</v>
      </c>
      <c r="AB6" s="261">
        <f>ROUND(H6-'Цены на 08.02.2021'!H6,2)</f>
        <v>0.01</v>
      </c>
      <c r="AC6" s="261">
        <f>ROUND(K6-'Цены на 08.02.2021'!K6,2)</f>
        <v>0.01</v>
      </c>
      <c r="AD6" s="262">
        <f>ROUND(N6-'Цены на 08.02.2021'!N6,2)</f>
        <v>0.01</v>
      </c>
    </row>
    <row r="7" spans="1:32" s="5" customFormat="1" ht="15.75" x14ac:dyDescent="0.25">
      <c r="A7" s="15" t="s">
        <v>28</v>
      </c>
      <c r="B7" s="11">
        <f>B21*$B$36/100/$B$33</f>
        <v>0.59700564011434754</v>
      </c>
      <c r="C7" s="16">
        <f t="shared" ref="C7:C12" si="0">B7-B$6</f>
        <v>-6.7446187128177404E-2</v>
      </c>
      <c r="D7" s="17">
        <f t="shared" ref="D7:D12" si="1">B7/B$6*100</f>
        <v>89.849348837209291</v>
      </c>
      <c r="E7" s="11">
        <f>E21*$B$36/100/$B$33</f>
        <v>0.65684127327512942</v>
      </c>
      <c r="F7" s="16">
        <f t="shared" ref="F7:F15" si="2">E7-E$6</f>
        <v>-4.6241474155914397E-2</v>
      </c>
      <c r="G7" s="17">
        <f t="shared" ref="G7:G15" si="3">E7/E$6*100</f>
        <v>93.423039560439562</v>
      </c>
      <c r="H7" s="11">
        <f>H21*$B$36/100/$B$33</f>
        <v>0.72248487985783816</v>
      </c>
      <c r="I7" s="16">
        <f t="shared" ref="I7:I15" si="4">H7-H$6</f>
        <v>-3.4681155837132049E-2</v>
      </c>
      <c r="J7" s="17">
        <f t="shared" ref="J7:J15" si="5">H7/H$6*100</f>
        <v>95.419610204081636</v>
      </c>
      <c r="K7" s="11">
        <f>K21*$B$36/100/$B$33</f>
        <v>0.65197878389863251</v>
      </c>
      <c r="L7" s="16">
        <f t="shared" ref="L7:L15" si="6">K7-K$6</f>
        <v>-5.1103963532411312E-2</v>
      </c>
      <c r="M7" s="17">
        <f t="shared" ref="M7:M15" si="7">K7/K$6*100</f>
        <v>92.731443956043961</v>
      </c>
      <c r="N7" s="11">
        <f>N21*$B$36/100/$B$33</f>
        <v>0.36954919261376806</v>
      </c>
      <c r="O7" s="16">
        <f t="shared" ref="O7:O15" si="8">N7-N$6</f>
        <v>2.5554508228386452E-3</v>
      </c>
      <c r="P7" s="17">
        <f t="shared" ref="P7:P15" si="9">N7/N$6*100</f>
        <v>100.69632000000001</v>
      </c>
      <c r="Q7" s="18" t="s">
        <v>29</v>
      </c>
      <c r="R7" s="4"/>
      <c r="Z7" s="263">
        <f>ROUND(B7-'Цены на 08.02.2021'!B7,2)</f>
        <v>0.01</v>
      </c>
      <c r="AA7" s="263">
        <f>ROUND(E7-'Цены на 08.02.2021'!E7,2)</f>
        <v>0.01</v>
      </c>
      <c r="AB7" s="263">
        <f>ROUND(H7-'Цены на 08.02.2021'!H7,2)</f>
        <v>0.01</v>
      </c>
      <c r="AC7" s="263">
        <f>ROUND(K7-'Цены на 08.02.2021'!K7,2)</f>
        <v>0.01</v>
      </c>
      <c r="AD7" s="264">
        <f>ROUND(N7-'Цены на 08.02.2021'!N7,2)</f>
        <v>0.01</v>
      </c>
      <c r="AF7" s="219"/>
    </row>
    <row r="8" spans="1:32" s="5" customFormat="1" ht="15.75" x14ac:dyDescent="0.25">
      <c r="A8" s="19" t="s">
        <v>30</v>
      </c>
      <c r="B8" s="11">
        <f>B22*$B$36/100/$B$33</f>
        <v>0.59146780499111484</v>
      </c>
      <c r="C8" s="16">
        <f t="shared" si="0"/>
        <v>-7.2984022251410097E-2</v>
      </c>
      <c r="D8" s="17">
        <f t="shared" si="1"/>
        <v>89.015904651162785</v>
      </c>
      <c r="E8" s="11">
        <f>E22*$B$36/100/$B$33</f>
        <v>0.63685103917175301</v>
      </c>
      <c r="F8" s="16">
        <f t="shared" si="2"/>
        <v>-6.6231708259290811E-2</v>
      </c>
      <c r="G8" s="17">
        <f t="shared" si="3"/>
        <v>90.579813186813169</v>
      </c>
      <c r="H8" s="11">
        <f>H22*$B$36/100/$B$33</f>
        <v>0.71519114579309284</v>
      </c>
      <c r="I8" s="16">
        <f t="shared" si="4"/>
        <v>-4.1974889901877366E-2</v>
      </c>
      <c r="J8" s="17">
        <f t="shared" si="5"/>
        <v>94.456316326530626</v>
      </c>
      <c r="K8" s="11">
        <f>K22*$B$36/100/$B$33</f>
        <v>0.63793159236653008</v>
      </c>
      <c r="L8" s="16">
        <f t="shared" si="6"/>
        <v>-6.5151155064513744E-2</v>
      </c>
      <c r="M8" s="17">
        <f t="shared" si="7"/>
        <v>90.733501098901087</v>
      </c>
      <c r="N8" s="11">
        <f>N22*$B$36/100/$B$33</f>
        <v>0.33227010739395813</v>
      </c>
      <c r="O8" s="16">
        <f t="shared" si="8"/>
        <v>-3.4723634396971292E-2</v>
      </c>
      <c r="P8" s="17">
        <f t="shared" si="9"/>
        <v>90.538357894736848</v>
      </c>
      <c r="Q8" s="18" t="s">
        <v>29</v>
      </c>
      <c r="Z8" s="263">
        <f>ROUND(B8-'Цены на 08.02.2021'!B8,2)</f>
        <v>0.01</v>
      </c>
      <c r="AA8" s="263">
        <f>ROUND(E8-'Цены на 08.02.2021'!E8,2)</f>
        <v>0.01</v>
      </c>
      <c r="AB8" s="263">
        <f>ROUND(H8-'Цены на 08.02.2021'!H8,2)</f>
        <v>0.01</v>
      </c>
      <c r="AC8" s="263">
        <f>ROUND(K8-'Цены на 08.02.2021'!K8,2)</f>
        <v>0.01</v>
      </c>
      <c r="AD8" s="264">
        <f>ROUND(N8-'Цены на 08.02.2021'!N8,2)</f>
        <v>0.01</v>
      </c>
    </row>
    <row r="9" spans="1:32" s="5" customFormat="1" ht="15.75" x14ac:dyDescent="0.25">
      <c r="A9" s="19" t="s">
        <v>31</v>
      </c>
      <c r="B9" s="11">
        <f>B23*$B$36/100/$B$33</f>
        <v>0.59673550181565316</v>
      </c>
      <c r="C9" s="16">
        <f t="shared" si="0"/>
        <v>-6.7716325426871782E-2</v>
      </c>
      <c r="D9" s="17">
        <f t="shared" si="1"/>
        <v>89.808693023255799</v>
      </c>
      <c r="E9" s="11">
        <f>E23*$B$36/100/$B$33</f>
        <v>0.63874200726261288</v>
      </c>
      <c r="F9" s="16">
        <f t="shared" si="2"/>
        <v>-6.4340740168430943E-2</v>
      </c>
      <c r="G9" s="17">
        <f t="shared" si="3"/>
        <v>90.848767032967018</v>
      </c>
      <c r="H9" s="11">
        <f>H23*$B$36/100/$B$33</f>
        <v>0.7146508691957042</v>
      </c>
      <c r="I9" s="16">
        <f t="shared" si="4"/>
        <v>-4.2515166499266011E-2</v>
      </c>
      <c r="J9" s="17">
        <f t="shared" si="5"/>
        <v>94.3849612244898</v>
      </c>
      <c r="K9" s="11">
        <f>K23*$B$36/100/$B$33</f>
        <v>0.64009269875608443</v>
      </c>
      <c r="L9" s="16">
        <f t="shared" si="6"/>
        <v>-6.2990048674959387E-2</v>
      </c>
      <c r="M9" s="17">
        <f t="shared" si="7"/>
        <v>91.040876923076937</v>
      </c>
      <c r="N9" s="11">
        <f>N23*$B$36/100/$B$33</f>
        <v>0.36198532025032837</v>
      </c>
      <c r="O9" s="16">
        <f t="shared" si="8"/>
        <v>-5.008421540601049E-3</v>
      </c>
      <c r="P9" s="17">
        <f t="shared" si="9"/>
        <v>98.635284210526336</v>
      </c>
      <c r="Q9" s="18" t="s">
        <v>29</v>
      </c>
      <c r="Z9" s="263">
        <f>ROUND(B9-'Цены на 08.02.2021'!B9,2)</f>
        <v>0.01</v>
      </c>
      <c r="AA9" s="263">
        <f>ROUND(E9-'Цены на 08.02.2021'!E9,2)</f>
        <v>0.01</v>
      </c>
      <c r="AB9" s="263">
        <f>ROUND(H9-'Цены на 08.02.2021'!H9,2)</f>
        <v>0</v>
      </c>
      <c r="AC9" s="263">
        <f>ROUND(K9-'Цены на 08.02.2021'!K9,2)</f>
        <v>0.01</v>
      </c>
      <c r="AD9" s="264">
        <f>ROUND(N9-'Цены на 08.02.2021'!N9,2)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0.59092752839372642</v>
      </c>
      <c r="C10" s="16">
        <f t="shared" si="0"/>
        <v>-7.3524298848798519E-2</v>
      </c>
      <c r="D10" s="17">
        <f t="shared" si="1"/>
        <v>88.934593023255829</v>
      </c>
      <c r="E10" s="11">
        <f>E24*$B$36/100/$B$33</f>
        <v>0.63252882639264463</v>
      </c>
      <c r="F10" s="16">
        <f t="shared" si="2"/>
        <v>-7.0553921038399192E-2</v>
      </c>
      <c r="G10" s="17">
        <f t="shared" si="3"/>
        <v>89.965061538461526</v>
      </c>
      <c r="H10" s="11">
        <f>H24*$B$36/100/$B$33</f>
        <v>0.7334254809549563</v>
      </c>
      <c r="I10" s="16">
        <f t="shared" si="4"/>
        <v>-2.3740554740013908E-2</v>
      </c>
      <c r="J10" s="17">
        <f t="shared" si="5"/>
        <v>96.864551020408157</v>
      </c>
      <c r="K10" s="11">
        <f>K24*$B$36/100/$B$33</f>
        <v>0.67534574673568726</v>
      </c>
      <c r="L10" s="16">
        <f t="shared" si="6"/>
        <v>-2.7737000695356562E-2</v>
      </c>
      <c r="M10" s="17">
        <f t="shared" si="7"/>
        <v>96.054945054945051</v>
      </c>
      <c r="N10" s="11">
        <f>N24*$B$36/100/$B$33</f>
        <v>0.34442633083520047</v>
      </c>
      <c r="O10" s="16">
        <f t="shared" si="8"/>
        <v>-2.256741095572895E-2</v>
      </c>
      <c r="P10" s="17">
        <f t="shared" si="9"/>
        <v>93.850736842105263</v>
      </c>
      <c r="Q10" s="18" t="s">
        <v>29</v>
      </c>
      <c r="Z10" s="263">
        <f>ROUND(B10-'Цены на 08.02.2021'!B10,2)</f>
        <v>0.01</v>
      </c>
      <c r="AA10" s="263">
        <f>ROUND(E10-'Цены на 08.02.2021'!E10,2)</f>
        <v>0.01</v>
      </c>
      <c r="AB10" s="263">
        <f>ROUND(H10-'Цены на 08.02.2021'!H10,2)</f>
        <v>0.02</v>
      </c>
      <c r="AC10" s="263">
        <f>ROUND(K10-'Цены на 08.02.2021'!K10,2)</f>
        <v>0.02</v>
      </c>
      <c r="AD10" s="264">
        <f>ROUND(N10-'Цены на 08.02.2021'!N10,2)</f>
        <v>0.02</v>
      </c>
    </row>
    <row r="11" spans="1:32" s="5" customFormat="1" ht="31.5" x14ac:dyDescent="0.25">
      <c r="A11" s="98" t="s">
        <v>79</v>
      </c>
      <c r="B11" s="95">
        <f>AVERAGE(B7:B10)</f>
        <v>0.59403411882871049</v>
      </c>
      <c r="C11" s="96">
        <f t="shared" si="0"/>
        <v>-7.041770841381445E-2</v>
      </c>
      <c r="D11" s="97">
        <f t="shared" si="1"/>
        <v>89.402134883720933</v>
      </c>
      <c r="E11" s="95">
        <f>AVERAGE(E7:E10)</f>
        <v>0.64124078652553496</v>
      </c>
      <c r="F11" s="96">
        <f t="shared" si="2"/>
        <v>-6.1841960905508864E-2</v>
      </c>
      <c r="G11" s="97">
        <f t="shared" si="3"/>
        <v>91.204170329670319</v>
      </c>
      <c r="H11" s="95">
        <f>AVERAGE(H7:H10)</f>
        <v>0.72143809395039782</v>
      </c>
      <c r="I11" s="96">
        <f t="shared" si="4"/>
        <v>-3.5727941744572389E-2</v>
      </c>
      <c r="J11" s="97">
        <f t="shared" si="5"/>
        <v>95.281359693877548</v>
      </c>
      <c r="K11" s="95">
        <f>AVERAGE(K7:K10)</f>
        <v>0.65133720543923357</v>
      </c>
      <c r="L11" s="96">
        <f t="shared" si="6"/>
        <v>-5.1745541991810251E-2</v>
      </c>
      <c r="M11" s="97">
        <f t="shared" si="7"/>
        <v>92.640191758241755</v>
      </c>
      <c r="N11" s="95">
        <f>AVERAGE(N7:N10)</f>
        <v>0.35205773777331373</v>
      </c>
      <c r="O11" s="96">
        <f t="shared" si="8"/>
        <v>-1.4936004017615689E-2</v>
      </c>
      <c r="P11" s="97">
        <f t="shared" si="9"/>
        <v>95.930174736842105</v>
      </c>
      <c r="Q11" s="18"/>
      <c r="Z11" s="263">
        <f>ROUND(B11-'Цены на 08.02.2021'!B11,2)</f>
        <v>0.01</v>
      </c>
      <c r="AA11" s="263">
        <f>ROUND(E11-'Цены на 08.02.2021'!E11,2)</f>
        <v>0.01</v>
      </c>
      <c r="AB11" s="263">
        <f>ROUND(H11-'Цены на 08.02.2021'!H11,2)</f>
        <v>0.01</v>
      </c>
      <c r="AC11" s="263">
        <f>ROUND(K11-'Цены на 08.02.2021'!K11,2)</f>
        <v>0.01</v>
      </c>
      <c r="AD11" s="264">
        <f>ROUND(N11-'Цены на 08.02.2021'!N11,2)</f>
        <v>0.01</v>
      </c>
    </row>
    <row r="12" spans="1:32" s="5" customFormat="1" ht="15.75" x14ac:dyDescent="0.25">
      <c r="A12" s="19" t="s">
        <v>4</v>
      </c>
      <c r="B12" s="11">
        <f>B25*$B$32/100/$B$33</f>
        <v>0.88841697442633094</v>
      </c>
      <c r="C12" s="16">
        <f t="shared" si="0"/>
        <v>0.223965147183806</v>
      </c>
      <c r="D12" s="17">
        <f t="shared" si="1"/>
        <v>133.70675465116278</v>
      </c>
      <c r="E12" s="11">
        <f>E25*$B$32/100/$B$33</f>
        <v>0.96921479950552425</v>
      </c>
      <c r="F12" s="16">
        <f t="shared" si="2"/>
        <v>0.26613205207448043</v>
      </c>
      <c r="G12" s="17">
        <f t="shared" si="3"/>
        <v>137.85216648351647</v>
      </c>
      <c r="H12" s="11">
        <f>H25*$B$32/100/$B$33</f>
        <v>1.0787407401684308</v>
      </c>
      <c r="I12" s="16">
        <f t="shared" si="4"/>
        <v>0.32157470447346059</v>
      </c>
      <c r="J12" s="17">
        <f t="shared" si="5"/>
        <v>142.4708306122449</v>
      </c>
      <c r="K12" s="11">
        <f>K25*$B$32/100/$B$33</f>
        <v>0.91534958278606193</v>
      </c>
      <c r="L12" s="16">
        <f t="shared" si="6"/>
        <v>0.21226683535501811</v>
      </c>
      <c r="M12" s="17">
        <f t="shared" si="7"/>
        <v>130.19087527472527</v>
      </c>
      <c r="N12" s="11">
        <f>N25*$B$32/100/$B$33</f>
        <v>0.44133567565479409</v>
      </c>
      <c r="O12" s="16">
        <f t="shared" si="8"/>
        <v>7.4341933863864673E-2</v>
      </c>
      <c r="P12" s="17">
        <f t="shared" si="9"/>
        <v>120.25700315789476</v>
      </c>
      <c r="Q12" s="18" t="s">
        <v>33</v>
      </c>
      <c r="Z12" s="263">
        <f>ROUND('Цены на 15.02.2021'!B12-'Цены на 08.02.2021'!B12,2)</f>
        <v>0</v>
      </c>
      <c r="AA12" s="263">
        <f>ROUND(E12-'Цены на 08.02.2021'!E12,2)</f>
        <v>0</v>
      </c>
      <c r="AB12" s="263">
        <f>ROUND(H12-'Цены на 08.02.2021'!H12,2)</f>
        <v>0</v>
      </c>
      <c r="AC12" s="263">
        <f>ROUND(K12-'Цены на 08.02.2021'!K12,2)</f>
        <v>0</v>
      </c>
      <c r="AD12" s="264">
        <f>ROUND(N12-'Цены на 08.02.2021'!N12,2)</f>
        <v>0.02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1.5068229931236961</v>
      </c>
      <c r="F13" s="16">
        <f t="shared" si="2"/>
        <v>0.80374024569265223</v>
      </c>
      <c r="G13" s="17">
        <f t="shared" si="3"/>
        <v>214.31659340659337</v>
      </c>
      <c r="H13" s="11">
        <f>H26*$B$34/$B$33</f>
        <v>1.5794993432743567</v>
      </c>
      <c r="I13" s="16">
        <f t="shared" si="4"/>
        <v>0.8223333075793865</v>
      </c>
      <c r="J13" s="17">
        <f t="shared" si="5"/>
        <v>208.60673469387754</v>
      </c>
      <c r="K13" s="11">
        <f>K26*$B$34/$B$33</f>
        <v>1.3856957428725951</v>
      </c>
      <c r="L13" s="16">
        <f t="shared" si="6"/>
        <v>0.6826129954415513</v>
      </c>
      <c r="M13" s="17">
        <f t="shared" si="7"/>
        <v>197.08857142857141</v>
      </c>
      <c r="N13" s="11">
        <f>N26*$B$34/$B$33</f>
        <v>0.67225623889361052</v>
      </c>
      <c r="O13" s="16">
        <f t="shared" si="8"/>
        <v>0.30526249710268111</v>
      </c>
      <c r="P13" s="17">
        <f t="shared" si="9"/>
        <v>183.17921052631584</v>
      </c>
      <c r="Q13" s="18" t="s">
        <v>34</v>
      </c>
      <c r="Z13" s="265"/>
      <c r="AA13" s="263">
        <f>ROUND(E13-'Цены на 08.02.2021'!E13,2)</f>
        <v>0.05</v>
      </c>
      <c r="AB13" s="263">
        <f>ROUND(H13-'Цены на 08.02.2021'!H13,2)</f>
        <v>0.06</v>
      </c>
      <c r="AC13" s="263">
        <f>ROUND(K13-'Цены на 08.02.2021'!K13,2)</f>
        <v>0.06</v>
      </c>
      <c r="AD13" s="264">
        <f>ROUND(N13-'Цены на 08.02.2021'!N13,2)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1.3796393803600402</v>
      </c>
      <c r="F14" s="16">
        <f t="shared" si="2"/>
        <v>0.67655663292899637</v>
      </c>
      <c r="G14" s="17">
        <f t="shared" si="3"/>
        <v>196.22717032967032</v>
      </c>
      <c r="H14" s="11">
        <f>H27*$B$34/$B$33</f>
        <v>1.5080342656262073</v>
      </c>
      <c r="I14" s="16">
        <f t="shared" si="4"/>
        <v>0.75086822993123714</v>
      </c>
      <c r="J14" s="17">
        <f t="shared" si="5"/>
        <v>199.1682397959184</v>
      </c>
      <c r="K14" s="11">
        <f>K27*$B$34/$B$33</f>
        <v>1.3190757552344896</v>
      </c>
      <c r="L14" s="16">
        <f t="shared" si="6"/>
        <v>0.61599300780344579</v>
      </c>
      <c r="M14" s="17">
        <f t="shared" si="7"/>
        <v>187.61315934065931</v>
      </c>
      <c r="N14" s="11">
        <f>N27*$B$34/$B$33</f>
        <v>0.67710132890365449</v>
      </c>
      <c r="O14" s="16">
        <f t="shared" si="8"/>
        <v>0.31010758711272507</v>
      </c>
      <c r="P14" s="17">
        <f t="shared" si="9"/>
        <v>184.49942105263159</v>
      </c>
      <c r="Q14" s="18" t="s">
        <v>34</v>
      </c>
      <c r="Z14" s="265"/>
      <c r="AA14" s="263">
        <f>ROUND(E14-'Цены на 08.02.2021'!E14,2)</f>
        <v>-0.02</v>
      </c>
      <c r="AB14" s="263">
        <f>ROUND(H14-'Цены на 08.02.2021'!H14,2)</f>
        <v>-0.01</v>
      </c>
      <c r="AC14" s="263">
        <f>ROUND(K14-'Цены на 08.02.2021'!K14,2)</f>
        <v>-0.02</v>
      </c>
      <c r="AD14" s="264">
        <f>ROUND(N14-'Цены на 08.02.2021'!N14,2)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1.2668382523371708</v>
      </c>
      <c r="F15" s="28">
        <f t="shared" si="2"/>
        <v>0.56375550490612703</v>
      </c>
      <c r="G15" s="29">
        <f t="shared" si="3"/>
        <v>180.18337912087915</v>
      </c>
      <c r="H15" s="27">
        <f>H28*$B$35/10/$B$33</f>
        <v>1.3233214865178089</v>
      </c>
      <c r="I15" s="28">
        <f t="shared" si="4"/>
        <v>0.56615545082283869</v>
      </c>
      <c r="J15" s="29">
        <f t="shared" si="5"/>
        <v>174.77295918367349</v>
      </c>
      <c r="K15" s="27">
        <f>K28*$B$35/10/$B$33</f>
        <v>1.272217607973422</v>
      </c>
      <c r="L15" s="28">
        <f t="shared" si="6"/>
        <v>0.56913486054237816</v>
      </c>
      <c r="M15" s="29">
        <f t="shared" si="7"/>
        <v>180.94848901098902</v>
      </c>
      <c r="N15" s="27">
        <f>N28*$B$35/10/$B$33</f>
        <v>0.61593622035076889</v>
      </c>
      <c r="O15" s="28">
        <f t="shared" si="8"/>
        <v>0.24894247855983948</v>
      </c>
      <c r="P15" s="29">
        <f t="shared" si="9"/>
        <v>167.83289473684215</v>
      </c>
      <c r="Q15" s="30" t="s">
        <v>34</v>
      </c>
      <c r="Z15" s="266"/>
      <c r="AA15" s="267">
        <f>ROUND(E15-'Цены на 08.02.2021'!E15,2)</f>
        <v>0.02</v>
      </c>
      <c r="AB15" s="267">
        <f>ROUND(H15-'Цены на 08.02.2021'!H15,2)</f>
        <v>0.01</v>
      </c>
      <c r="AC15" s="267">
        <f>ROUND(K15-'Цены на 08.02.2021'!K15,2)</f>
        <v>0.03</v>
      </c>
      <c r="AD15" s="268">
        <f>ROUND(N15-'Цены на 08.02.2021'!N15,2)</f>
        <v>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8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4" t="s">
        <v>64</v>
      </c>
      <c r="X19" s="284" t="s">
        <v>64</v>
      </c>
      <c r="AB19" s="3"/>
    </row>
    <row r="20" spans="1:28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44.2</v>
      </c>
      <c r="C21" s="49" t="s">
        <v>26</v>
      </c>
      <c r="D21" s="50" t="s">
        <v>26</v>
      </c>
      <c r="E21" s="48">
        <v>48.63</v>
      </c>
      <c r="F21" s="49" t="s">
        <v>26</v>
      </c>
      <c r="G21" s="50" t="s">
        <v>26</v>
      </c>
      <c r="H21" s="48">
        <v>53.49</v>
      </c>
      <c r="I21" s="49" t="s">
        <v>26</v>
      </c>
      <c r="J21" s="50" t="s">
        <v>26</v>
      </c>
      <c r="K21" s="48">
        <v>48.27</v>
      </c>
      <c r="L21" s="49" t="s">
        <v>26</v>
      </c>
      <c r="M21" s="50" t="s">
        <v>26</v>
      </c>
      <c r="N21" s="48">
        <v>27.36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43.79</v>
      </c>
      <c r="C22" s="49" t="s">
        <v>26</v>
      </c>
      <c r="D22" s="50" t="s">
        <v>26</v>
      </c>
      <c r="E22" s="48">
        <v>47.15</v>
      </c>
      <c r="F22" s="49" t="s">
        <v>26</v>
      </c>
      <c r="G22" s="50" t="s">
        <v>26</v>
      </c>
      <c r="H22" s="48">
        <v>52.95</v>
      </c>
      <c r="I22" s="49" t="s">
        <v>26</v>
      </c>
      <c r="J22" s="50" t="s">
        <v>26</v>
      </c>
      <c r="K22" s="48">
        <v>47.23</v>
      </c>
      <c r="L22" s="49" t="s">
        <v>26</v>
      </c>
      <c r="M22" s="50" t="s">
        <v>26</v>
      </c>
      <c r="N22" s="48">
        <v>24.6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44.18</v>
      </c>
      <c r="C23" s="49" t="s">
        <v>26</v>
      </c>
      <c r="D23" s="50" t="s">
        <v>26</v>
      </c>
      <c r="E23" s="48">
        <v>47.29</v>
      </c>
      <c r="F23" s="49" t="s">
        <v>26</v>
      </c>
      <c r="G23" s="50" t="s">
        <v>26</v>
      </c>
      <c r="H23" s="48">
        <v>52.91</v>
      </c>
      <c r="I23" s="49" t="s">
        <v>26</v>
      </c>
      <c r="J23" s="50" t="s">
        <v>26</v>
      </c>
      <c r="K23" s="48">
        <v>47.39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43.75</v>
      </c>
      <c r="C24" s="49" t="s">
        <v>26</v>
      </c>
      <c r="D24" s="50" t="s">
        <v>26</v>
      </c>
      <c r="E24" s="48">
        <v>46.83</v>
      </c>
      <c r="F24" s="49" t="s">
        <v>26</v>
      </c>
      <c r="G24" s="50" t="s">
        <v>26</v>
      </c>
      <c r="H24" s="48">
        <v>54.3</v>
      </c>
      <c r="I24" s="49" t="s">
        <v>26</v>
      </c>
      <c r="J24" s="50" t="s">
        <v>26</v>
      </c>
      <c r="K24" s="48">
        <v>50</v>
      </c>
      <c r="L24" s="49" t="s">
        <v>26</v>
      </c>
      <c r="M24" s="50" t="s">
        <v>26</v>
      </c>
      <c r="N24" s="48">
        <v>25.5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24.74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25.49</v>
      </c>
      <c r="L25" s="49" t="s">
        <v>26</v>
      </c>
      <c r="M25" s="50" t="s">
        <v>26</v>
      </c>
      <c r="N25" s="48">
        <v>12.29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1.244</v>
      </c>
      <c r="F26" s="49" t="s">
        <v>26</v>
      </c>
      <c r="G26" s="50" t="s">
        <v>26</v>
      </c>
      <c r="H26" s="54">
        <v>1.304</v>
      </c>
      <c r="I26" s="49" t="s">
        <v>26</v>
      </c>
      <c r="J26" s="50" t="s">
        <v>26</v>
      </c>
      <c r="K26" s="54">
        <v>1.1439999999999999</v>
      </c>
      <c r="L26" s="49" t="s">
        <v>26</v>
      </c>
      <c r="M26" s="50" t="s">
        <v>26</v>
      </c>
      <c r="N26" s="54">
        <v>0.55500000000000005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1.139</v>
      </c>
      <c r="F27" s="49" t="s">
        <v>26</v>
      </c>
      <c r="G27" s="50" t="s">
        <v>26</v>
      </c>
      <c r="H27" s="54">
        <v>1.2450000000000001</v>
      </c>
      <c r="I27" s="49" t="s">
        <v>26</v>
      </c>
      <c r="J27" s="50" t="s">
        <v>26</v>
      </c>
      <c r="K27" s="54">
        <v>1.089</v>
      </c>
      <c r="L27" s="49" t="s">
        <v>26</v>
      </c>
      <c r="M27" s="50" t="s">
        <v>26</v>
      </c>
      <c r="N27" s="54">
        <v>0.55900000000000005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4.71</v>
      </c>
      <c r="F28" s="58" t="s">
        <v>26</v>
      </c>
      <c r="G28" s="59" t="s">
        <v>26</v>
      </c>
      <c r="H28" s="94">
        <v>4.92</v>
      </c>
      <c r="I28" s="58" t="s">
        <v>26</v>
      </c>
      <c r="J28" s="59" t="s">
        <v>26</v>
      </c>
      <c r="K28" s="94">
        <v>4.7300000000000004</v>
      </c>
      <c r="L28" s="58" t="s">
        <v>26</v>
      </c>
      <c r="M28" s="59" t="s">
        <v>26</v>
      </c>
      <c r="N28" s="94">
        <v>2.29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9.2957000000000001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2.5886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3.1355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6.9625000000000004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3.4964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F31" sqref="F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44249</v>
      </c>
      <c r="E2" s="360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8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87" t="s">
        <v>23</v>
      </c>
      <c r="C5" s="288" t="s">
        <v>23</v>
      </c>
      <c r="D5" s="289" t="s">
        <v>24</v>
      </c>
      <c r="E5" s="287" t="s">
        <v>23</v>
      </c>
      <c r="F5" s="288" t="s">
        <v>23</v>
      </c>
      <c r="G5" s="289" t="s">
        <v>24</v>
      </c>
      <c r="H5" s="287" t="s">
        <v>23</v>
      </c>
      <c r="I5" s="288" t="s">
        <v>23</v>
      </c>
      <c r="J5" s="289" t="s">
        <v>24</v>
      </c>
      <c r="K5" s="287" t="s">
        <v>23</v>
      </c>
      <c r="L5" s="288" t="s">
        <v>23</v>
      </c>
      <c r="M5" s="289" t="s">
        <v>24</v>
      </c>
      <c r="N5" s="287" t="s">
        <v>23</v>
      </c>
      <c r="O5" s="288" t="s">
        <v>23</v>
      </c>
      <c r="P5" s="289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0.66751553034687661</v>
      </c>
      <c r="C6" s="12" t="s">
        <v>26</v>
      </c>
      <c r="D6" s="13" t="s">
        <v>26</v>
      </c>
      <c r="E6" s="11">
        <f>E20/$B$33</f>
        <v>0.70610024308369035</v>
      </c>
      <c r="F6" s="12" t="s">
        <v>26</v>
      </c>
      <c r="G6" s="13" t="s">
        <v>26</v>
      </c>
      <c r="H6" s="11">
        <f>H20/$B$33</f>
        <v>0.76011884091522941</v>
      </c>
      <c r="I6" s="12" t="s">
        <v>26</v>
      </c>
      <c r="J6" s="13" t="s">
        <v>26</v>
      </c>
      <c r="K6" s="11">
        <f>K20/$B$33</f>
        <v>0.70610024308369035</v>
      </c>
      <c r="L6" s="12" t="s">
        <v>26</v>
      </c>
      <c r="M6" s="13" t="s">
        <v>26</v>
      </c>
      <c r="N6" s="11">
        <f>N20/$B$33</f>
        <v>0.36655477099972988</v>
      </c>
      <c r="O6" s="12" t="s">
        <v>26</v>
      </c>
      <c r="P6" s="13" t="s">
        <v>26</v>
      </c>
      <c r="Q6" s="14" t="s">
        <v>27</v>
      </c>
      <c r="R6" s="4"/>
      <c r="Z6" s="261">
        <f>ROUND(B6-'Цены на 15.02.2021'!B6,2)</f>
        <v>0</v>
      </c>
      <c r="AA6" s="261">
        <f>ROUND(E6-'Цены на 15.02.2021'!E6,2)</f>
        <v>0</v>
      </c>
      <c r="AB6" s="261">
        <f>ROUND(H6-'Цены на 15.02.2021'!H6,2)</f>
        <v>0</v>
      </c>
      <c r="AC6" s="261">
        <f>ROUND(K6-'Цены на 15.02.2021'!K6,2)</f>
        <v>0</v>
      </c>
      <c r="AD6" s="262">
        <f>ROUND(N6-'Цены на 15.02.2021'!N6,2)</f>
        <v>0</v>
      </c>
    </row>
    <row r="7" spans="1:32" s="5" customFormat="1" ht="15.75" x14ac:dyDescent="0.25">
      <c r="A7" s="15" t="s">
        <v>28</v>
      </c>
      <c r="B7" s="11">
        <f>B21*$B$36/100/$B$33</f>
        <v>0.59769231006675161</v>
      </c>
      <c r="C7" s="16">
        <f t="shared" ref="C7:C12" si="0">B7-B$6</f>
        <v>-6.9823220280124998E-2</v>
      </c>
      <c r="D7" s="17">
        <f t="shared" ref="D7:D12" si="1">B7/B$6*100</f>
        <v>89.539835838150296</v>
      </c>
      <c r="E7" s="11">
        <f>E21*$B$36/100/$B$33</f>
        <v>0.65802974109657764</v>
      </c>
      <c r="F7" s="16">
        <f t="shared" ref="F7:F15" si="2">E7-E$6</f>
        <v>-4.8070501987112713E-2</v>
      </c>
      <c r="G7" s="17">
        <f t="shared" ref="G7:G15" si="3">E7/E$6*100</f>
        <v>93.192113661202185</v>
      </c>
      <c r="H7" s="11">
        <f>H21*$B$36/100/$B$33</f>
        <v>0.72364331519851843</v>
      </c>
      <c r="I7" s="16">
        <f t="shared" ref="I7:I15" si="4">H7-H$6</f>
        <v>-3.6475525716710977E-2</v>
      </c>
      <c r="J7" s="17">
        <f t="shared" ref="J7:J15" si="5">H7/H$6*100</f>
        <v>95.201339086294425</v>
      </c>
      <c r="K7" s="11">
        <f>K21*$B$36/100/$B$33</f>
        <v>0.65126545510668687</v>
      </c>
      <c r="L7" s="16">
        <f t="shared" ref="L7:L15" si="6">K7-K$6</f>
        <v>-5.4834787977003474E-2</v>
      </c>
      <c r="M7" s="17">
        <f t="shared" ref="M7:M15" si="7">K7/K$6*100</f>
        <v>92.234135519125687</v>
      </c>
      <c r="N7" s="11">
        <f>N21*$B$36/100/$B$33</f>
        <v>0.38367030134660651</v>
      </c>
      <c r="O7" s="16">
        <f t="shared" ref="O7:O15" si="8">N7-N$6</f>
        <v>1.7115530346876628E-2</v>
      </c>
      <c r="P7" s="17">
        <f t="shared" ref="P7:P15" si="9">N7/N$6*100</f>
        <v>104.66929684210528</v>
      </c>
      <c r="Q7" s="18" t="s">
        <v>29</v>
      </c>
      <c r="R7" s="4"/>
      <c r="Z7" s="263">
        <f>ROUND(B7-'Цены на 15.02.2021'!B7,2)</f>
        <v>0</v>
      </c>
      <c r="AA7" s="263">
        <f>ROUND(E7-'Цены на 15.02.2021'!E7,2)</f>
        <v>0</v>
      </c>
      <c r="AB7" s="263">
        <f>ROUND(H7-'Цены на 15.02.2021'!H7,2)</f>
        <v>0</v>
      </c>
      <c r="AC7" s="263">
        <f>ROUND(K7-'Цены на 15.02.2021'!K7,2)</f>
        <v>0</v>
      </c>
      <c r="AD7" s="264">
        <f>ROUND(N7-'Цены на 15.02.2021'!N7,2)</f>
        <v>0.01</v>
      </c>
      <c r="AF7" s="219"/>
    </row>
    <row r="8" spans="1:32" s="5" customFormat="1" ht="15.75" x14ac:dyDescent="0.25">
      <c r="A8" s="19" t="s">
        <v>30</v>
      </c>
      <c r="B8" s="11">
        <f>B22*$B$36/100/$B$33</f>
        <v>0.59309259559362593</v>
      </c>
      <c r="C8" s="16">
        <f t="shared" si="0"/>
        <v>-7.442293475325068E-2</v>
      </c>
      <c r="D8" s="17">
        <f t="shared" si="1"/>
        <v>88.850756069364181</v>
      </c>
      <c r="E8" s="11">
        <f>E22*$B$36/100/$B$33</f>
        <v>0.63922502604468112</v>
      </c>
      <c r="F8" s="16">
        <f t="shared" si="2"/>
        <v>-6.6875217039009227E-2</v>
      </c>
      <c r="G8" s="17">
        <f t="shared" si="3"/>
        <v>90.528934426229497</v>
      </c>
      <c r="H8" s="11">
        <f>H22*$B$36/100/$B$33</f>
        <v>0.71769074352741435</v>
      </c>
      <c r="I8" s="16">
        <f t="shared" si="4"/>
        <v>-4.2428097387815056E-2</v>
      </c>
      <c r="J8" s="17">
        <f t="shared" si="5"/>
        <v>94.418228426395927</v>
      </c>
      <c r="K8" s="11">
        <f>K22*$B$36/100/$B$33</f>
        <v>0.63800745456650076</v>
      </c>
      <c r="L8" s="16">
        <f t="shared" si="6"/>
        <v>-6.8092788517189584E-2</v>
      </c>
      <c r="M8" s="17">
        <f t="shared" si="7"/>
        <v>90.356498360655721</v>
      </c>
      <c r="N8" s="11">
        <f>N22*$B$36/100/$B$33</f>
        <v>0.33280287070262765</v>
      </c>
      <c r="O8" s="16">
        <f t="shared" si="8"/>
        <v>-3.3751900297102233E-2</v>
      </c>
      <c r="P8" s="17">
        <f t="shared" si="9"/>
        <v>90.792126315789488</v>
      </c>
      <c r="Q8" s="18" t="s">
        <v>29</v>
      </c>
      <c r="Z8" s="263">
        <f>ROUND(B8-'Цены на 15.02.2021'!B8,2)</f>
        <v>0</v>
      </c>
      <c r="AA8" s="263">
        <f>ROUND(E8-'Цены на 15.02.2021'!E8,2)</f>
        <v>0</v>
      </c>
      <c r="AB8" s="263">
        <f>ROUND(H8-'Цены на 15.02.2021'!H8,2)</f>
        <v>0</v>
      </c>
      <c r="AC8" s="263">
        <f>ROUND(K8-'Цены на 15.02.2021'!K8,2)</f>
        <v>0</v>
      </c>
      <c r="AD8" s="264">
        <f>ROUND(N8-'Цены на 15.02.2021'!N8,2)</f>
        <v>0</v>
      </c>
    </row>
    <row r="9" spans="1:32" s="5" customFormat="1" ht="15.75" x14ac:dyDescent="0.25">
      <c r="A9" s="19" t="s">
        <v>31</v>
      </c>
      <c r="B9" s="11">
        <f>B23*$B$36/100/$B$33</f>
        <v>0.5975570243469539</v>
      </c>
      <c r="C9" s="16">
        <f t="shared" si="0"/>
        <v>-6.9958505999922704E-2</v>
      </c>
      <c r="D9" s="17">
        <f t="shared" si="1"/>
        <v>89.519568786127195</v>
      </c>
      <c r="E9" s="11">
        <f>E23*$B$36/100/$B$33</f>
        <v>0.6390897403248833</v>
      </c>
      <c r="F9" s="16">
        <f t="shared" si="2"/>
        <v>-6.7010502758807045E-2</v>
      </c>
      <c r="G9" s="17">
        <f t="shared" si="3"/>
        <v>90.509774863387975</v>
      </c>
      <c r="H9" s="11">
        <f>H23*$B$36/100/$B$33</f>
        <v>0.72513145811629431</v>
      </c>
      <c r="I9" s="16">
        <f t="shared" si="4"/>
        <v>-3.4987382798935096E-2</v>
      </c>
      <c r="J9" s="17">
        <f t="shared" si="5"/>
        <v>95.397116751269024</v>
      </c>
      <c r="K9" s="11">
        <f>K23*$B$36/100/$B$33</f>
        <v>0.64233659760003092</v>
      </c>
      <c r="L9" s="16">
        <f t="shared" si="6"/>
        <v>-6.3763645483659426E-2</v>
      </c>
      <c r="M9" s="17">
        <f t="shared" si="7"/>
        <v>90.969604371584694</v>
      </c>
      <c r="N9" s="11">
        <f>N23*$B$36/100/$B$33</f>
        <v>0.36256572905814716</v>
      </c>
      <c r="O9" s="16">
        <f t="shared" si="8"/>
        <v>-3.9890419415827272E-3</v>
      </c>
      <c r="P9" s="17">
        <f t="shared" si="9"/>
        <v>98.911747368421061</v>
      </c>
      <c r="Q9" s="18" t="s">
        <v>29</v>
      </c>
      <c r="Z9" s="263">
        <f>ROUND(B9-'Цены на 15.02.2021'!B9,2)</f>
        <v>0</v>
      </c>
      <c r="AA9" s="263">
        <f>ROUND(E9-'Цены на 15.02.2021'!E9,2)</f>
        <v>0</v>
      </c>
      <c r="AB9" s="263">
        <f>ROUND(H9-'Цены на 15.02.2021'!H9,2)</f>
        <v>0.01</v>
      </c>
      <c r="AC9" s="263">
        <f>ROUND(K9-'Цены на 15.02.2021'!K9,2)</f>
        <v>0</v>
      </c>
      <c r="AD9" s="264">
        <f>ROUND(N9-'Цены на 15.02.2021'!N9,2)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0.59268673843423247</v>
      </c>
      <c r="C10" s="16">
        <f t="shared" si="0"/>
        <v>-7.4828791912644133E-2</v>
      </c>
      <c r="D10" s="17">
        <f t="shared" si="1"/>
        <v>88.789954913294807</v>
      </c>
      <c r="E10" s="11">
        <f>E24*$B$36/100/$B$33</f>
        <v>0.6343547401319598</v>
      </c>
      <c r="F10" s="16">
        <f t="shared" si="2"/>
        <v>-7.1745502951730544E-2</v>
      </c>
      <c r="G10" s="17">
        <f t="shared" si="3"/>
        <v>89.839190163934418</v>
      </c>
      <c r="H10" s="11">
        <f>H24*$B$36/100/$B$33</f>
        <v>0.74028345873364976</v>
      </c>
      <c r="I10" s="16">
        <f t="shared" si="4"/>
        <v>-1.9835382181579653E-2</v>
      </c>
      <c r="J10" s="17">
        <f t="shared" si="5"/>
        <v>97.390489340101524</v>
      </c>
      <c r="K10" s="11">
        <f>K24*$B$36/100/$B$33</f>
        <v>0.67034074159817891</v>
      </c>
      <c r="L10" s="16">
        <f t="shared" si="6"/>
        <v>-3.5759501485511436E-2</v>
      </c>
      <c r="M10" s="17">
        <f t="shared" si="7"/>
        <v>94.93563387978142</v>
      </c>
      <c r="N10" s="11">
        <f>N24*$B$36/100/$B$33</f>
        <v>0.3433551568468573</v>
      </c>
      <c r="O10" s="16">
        <f t="shared" si="8"/>
        <v>-2.3199614152872583E-2</v>
      </c>
      <c r="P10" s="17">
        <f t="shared" si="9"/>
        <v>93.670901052631592</v>
      </c>
      <c r="Q10" s="18" t="s">
        <v>29</v>
      </c>
      <c r="Z10" s="263">
        <f>ROUND(B10-'Цены на 15.02.2021'!B10,2)</f>
        <v>0</v>
      </c>
      <c r="AA10" s="263">
        <f>ROUND(E10-'Цены на 15.02.2021'!E10,2)</f>
        <v>0</v>
      </c>
      <c r="AB10" s="263">
        <f>ROUND(H10-'Цены на 15.02.2021'!H10,2)</f>
        <v>0.01</v>
      </c>
      <c r="AC10" s="263">
        <f>ROUND(K10-'Цены на 15.02.2021'!K10,2)</f>
        <v>-0.01</v>
      </c>
      <c r="AD10" s="264">
        <f>ROUND(N10-'Цены на 15.02.2021'!N10,2)</f>
        <v>0</v>
      </c>
    </row>
    <row r="11" spans="1:32" s="5" customFormat="1" ht="31.5" x14ac:dyDescent="0.25">
      <c r="A11" s="98" t="s">
        <v>79</v>
      </c>
      <c r="B11" s="95">
        <f>AVERAGE(B7:B10)</f>
        <v>0.59525716711039101</v>
      </c>
      <c r="C11" s="96">
        <f t="shared" si="0"/>
        <v>-7.2258363236485601E-2</v>
      </c>
      <c r="D11" s="97">
        <f t="shared" si="1"/>
        <v>89.175028901734123</v>
      </c>
      <c r="E11" s="95">
        <f>AVERAGE(E7:E10)</f>
        <v>0.64267481189952547</v>
      </c>
      <c r="F11" s="96">
        <f t="shared" si="2"/>
        <v>-6.3425431184164882E-2</v>
      </c>
      <c r="G11" s="97">
        <f t="shared" si="3"/>
        <v>91.017503278688523</v>
      </c>
      <c r="H11" s="95">
        <f>AVERAGE(H7:H10)</f>
        <v>0.72668724389396933</v>
      </c>
      <c r="I11" s="96">
        <f t="shared" si="4"/>
        <v>-3.3431597021260084E-2</v>
      </c>
      <c r="J11" s="97">
        <f t="shared" si="5"/>
        <v>95.601793401015243</v>
      </c>
      <c r="K11" s="95">
        <f>AVERAGE(K7:K10)</f>
        <v>0.65048756221784931</v>
      </c>
      <c r="L11" s="96">
        <f t="shared" si="6"/>
        <v>-5.5612680865841035E-2</v>
      </c>
      <c r="M11" s="97">
        <f t="shared" si="7"/>
        <v>92.123968032786877</v>
      </c>
      <c r="N11" s="95">
        <f>AVERAGE(N7:N10)</f>
        <v>0.35559851448855967</v>
      </c>
      <c r="O11" s="96">
        <f t="shared" si="8"/>
        <v>-1.0956256511170215E-2</v>
      </c>
      <c r="P11" s="97">
        <f t="shared" si="9"/>
        <v>97.011017894736867</v>
      </c>
      <c r="Q11" s="18"/>
      <c r="Z11" s="263">
        <f>ROUND(B11-'Цены на 15.02.2021'!B11,2)</f>
        <v>0</v>
      </c>
      <c r="AA11" s="263">
        <f>ROUND(E11-'Цены на 15.02.2021'!E11,2)</f>
        <v>0</v>
      </c>
      <c r="AB11" s="263">
        <f>ROUND(H11-'Цены на 15.02.2021'!H11,2)</f>
        <v>0.01</v>
      </c>
      <c r="AC11" s="263">
        <f>ROUND(K11-'Цены на 15.02.2021'!K11,2)</f>
        <v>0</v>
      </c>
      <c r="AD11" s="264">
        <f>ROUND(N11-'Цены на 15.02.2021'!N11,2)</f>
        <v>0</v>
      </c>
    </row>
    <row r="12" spans="1:32" s="5" customFormat="1" ht="15.75" x14ac:dyDescent="0.25">
      <c r="A12" s="19" t="s">
        <v>4</v>
      </c>
      <c r="B12" s="11">
        <f>B25*$B$32/100/$B$33</f>
        <v>0.91779232164216529</v>
      </c>
      <c r="C12" s="16">
        <f t="shared" si="0"/>
        <v>0.25027679129528868</v>
      </c>
      <c r="D12" s="17">
        <f t="shared" si="1"/>
        <v>137.49377803468207</v>
      </c>
      <c r="E12" s="11">
        <f>E25*$B$32/100/$B$33</f>
        <v>0.97888264845468231</v>
      </c>
      <c r="F12" s="16">
        <f t="shared" si="2"/>
        <v>0.27278240537099196</v>
      </c>
      <c r="G12" s="17">
        <f t="shared" si="3"/>
        <v>138.63224918032785</v>
      </c>
      <c r="H12" s="11">
        <f>H25*$B$32/100/$B$33</f>
        <v>1.0795020102635335</v>
      </c>
      <c r="I12" s="16">
        <f t="shared" si="4"/>
        <v>0.31938316934830413</v>
      </c>
      <c r="J12" s="17">
        <f t="shared" si="5"/>
        <v>142.017530964467</v>
      </c>
      <c r="K12" s="11">
        <f>K25*$B$32/100/$B$33</f>
        <v>0.92497941891422619</v>
      </c>
      <c r="L12" s="16">
        <f t="shared" si="6"/>
        <v>0.21887917583053584</v>
      </c>
      <c r="M12" s="17">
        <f t="shared" si="7"/>
        <v>130.99831475409835</v>
      </c>
      <c r="N12" s="11">
        <f>N25*$B$32/100/$B$33</f>
        <v>0.45063099895821274</v>
      </c>
      <c r="O12" s="16">
        <f t="shared" si="8"/>
        <v>8.4076227958482852E-2</v>
      </c>
      <c r="P12" s="17">
        <f t="shared" si="9"/>
        <v>122.93688</v>
      </c>
      <c r="Q12" s="18" t="s">
        <v>33</v>
      </c>
      <c r="Z12" s="263">
        <f>ROUND('Цены на 22.02.2021'!B12-'Цены на 15.02.2021'!B12,2)</f>
        <v>0.03</v>
      </c>
      <c r="AA12" s="263">
        <f>ROUND(E12-'Цены на 15.02.2021'!E12,2)</f>
        <v>0.01</v>
      </c>
      <c r="AB12" s="263">
        <f>ROUND(H12-'Цены на 15.02.2021'!H12,2)</f>
        <v>0</v>
      </c>
      <c r="AC12" s="263">
        <f>ROUND(K12-'Цены на 15.02.2021'!K12,2)</f>
        <v>0.01</v>
      </c>
      <c r="AD12" s="264">
        <f>ROUND(N12-'Цены на 15.02.2021'!N12,2)</f>
        <v>0.01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1.5188123625419607</v>
      </c>
      <c r="F13" s="16">
        <f t="shared" si="2"/>
        <v>0.81271211945827038</v>
      </c>
      <c r="G13" s="17">
        <f t="shared" si="3"/>
        <v>215.0986885245901</v>
      </c>
      <c r="H13" s="11">
        <f>H26*$B$34/$B$33</f>
        <v>1.5914828105104759</v>
      </c>
      <c r="I13" s="16">
        <f t="shared" si="4"/>
        <v>0.8313639695952465</v>
      </c>
      <c r="J13" s="17">
        <f t="shared" si="5"/>
        <v>209.37289340101523</v>
      </c>
      <c r="K13" s="11">
        <f>K26*$B$34/$B$33</f>
        <v>1.3976949492611026</v>
      </c>
      <c r="L13" s="16">
        <f t="shared" si="6"/>
        <v>0.69159470617741226</v>
      </c>
      <c r="M13" s="17">
        <f t="shared" si="7"/>
        <v>197.94568306010925</v>
      </c>
      <c r="N13" s="11">
        <f>N26*$B$34/$B$33</f>
        <v>0.68431338503684824</v>
      </c>
      <c r="O13" s="16">
        <f t="shared" si="8"/>
        <v>0.31775861403711836</v>
      </c>
      <c r="P13" s="17">
        <f t="shared" si="9"/>
        <v>186.68789473684205</v>
      </c>
      <c r="Q13" s="18" t="s">
        <v>34</v>
      </c>
      <c r="Z13" s="265"/>
      <c r="AA13" s="263">
        <f>ROUND(E13-'Цены на 15.02.2021'!E13,2)</f>
        <v>0.01</v>
      </c>
      <c r="AB13" s="263">
        <f>ROUND(H13-'Цены на 15.02.2021'!H13,2)</f>
        <v>0.01</v>
      </c>
      <c r="AC13" s="263">
        <f>ROUND(K13-'Цены на 15.02.2021'!K13,2)</f>
        <v>0.01</v>
      </c>
      <c r="AD13" s="264">
        <f>ROUND(N13-'Цены на 15.02.2021'!N13,2)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1.4037508199251456</v>
      </c>
      <c r="F14" s="16">
        <f t="shared" si="2"/>
        <v>0.69765057684145526</v>
      </c>
      <c r="G14" s="17">
        <f t="shared" si="3"/>
        <v>198.80333333333328</v>
      </c>
      <c r="H14" s="11">
        <f>H27*$B$34/$B$33</f>
        <v>1.5357688004012811</v>
      </c>
      <c r="I14" s="16">
        <f t="shared" si="4"/>
        <v>0.77564995948605164</v>
      </c>
      <c r="J14" s="17">
        <f t="shared" si="5"/>
        <v>202.04324873096448</v>
      </c>
      <c r="K14" s="11">
        <f>K27*$B$34/$B$33</f>
        <v>1.3310803719566306</v>
      </c>
      <c r="L14" s="16">
        <f t="shared" si="6"/>
        <v>0.6249801288729403</v>
      </c>
      <c r="M14" s="17">
        <f t="shared" si="7"/>
        <v>188.51153005464477</v>
      </c>
      <c r="N14" s="11">
        <f>N27*$B$34/$B$33</f>
        <v>0.69521395223212556</v>
      </c>
      <c r="O14" s="16">
        <f t="shared" si="8"/>
        <v>0.32865918123239568</v>
      </c>
      <c r="P14" s="17">
        <f t="shared" si="9"/>
        <v>189.66168421052632</v>
      </c>
      <c r="Q14" s="18" t="s">
        <v>34</v>
      </c>
      <c r="Z14" s="265"/>
      <c r="AA14" s="263">
        <f>ROUND(E14-'Цены на 15.02.2021'!E14,2)</f>
        <v>0.02</v>
      </c>
      <c r="AB14" s="263">
        <f>ROUND(H14-'Цены на 15.02.2021'!H14,2)</f>
        <v>0.03</v>
      </c>
      <c r="AC14" s="263">
        <f>ROUND(K14-'Цены на 15.02.2021'!K14,2)</f>
        <v>0.01</v>
      </c>
      <c r="AD14" s="264">
        <f>ROUND(N14-'Цены на 15.02.2021'!N14,2)</f>
        <v>0.02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1.2971130917930314</v>
      </c>
      <c r="F15" s="28">
        <f t="shared" si="2"/>
        <v>0.59101284870934101</v>
      </c>
      <c r="G15" s="29">
        <f t="shared" si="3"/>
        <v>183.70098360655732</v>
      </c>
      <c r="H15" s="27">
        <f>H28*$B$35/10/$B$33</f>
        <v>1.3673733842651541</v>
      </c>
      <c r="I15" s="28">
        <f t="shared" si="4"/>
        <v>0.60725454334992468</v>
      </c>
      <c r="J15" s="29">
        <f t="shared" si="5"/>
        <v>179.88942131979695</v>
      </c>
      <c r="K15" s="27">
        <f>K28*$B$35/10/$B$33</f>
        <v>1.2944107728517962</v>
      </c>
      <c r="L15" s="28">
        <f t="shared" si="6"/>
        <v>0.58831052976810583</v>
      </c>
      <c r="M15" s="29">
        <f t="shared" si="7"/>
        <v>183.31827322404371</v>
      </c>
      <c r="N15" s="27">
        <f>N28*$B$35/10/$B$33</f>
        <v>0.64044958907280936</v>
      </c>
      <c r="O15" s="28">
        <f t="shared" si="8"/>
        <v>0.27389481807307947</v>
      </c>
      <c r="P15" s="29">
        <f t="shared" si="9"/>
        <v>174.72138947368424</v>
      </c>
      <c r="Q15" s="30" t="s">
        <v>34</v>
      </c>
      <c r="Z15" s="266"/>
      <c r="AA15" s="267">
        <f>ROUND(E15-'Цены на 15.02.2021'!E15,2)</f>
        <v>0.03</v>
      </c>
      <c r="AB15" s="267">
        <f>ROUND(H15-'Цены на 15.02.2021'!H15,2)</f>
        <v>0.04</v>
      </c>
      <c r="AC15" s="267">
        <f>ROUND(K15-'Цены на 15.02.2021'!K15,2)</f>
        <v>0.02</v>
      </c>
      <c r="AD15" s="268">
        <f>ROUND(N15-'Цены на 15.02.2021'!N15,2)</f>
        <v>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8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4" t="s">
        <v>64</v>
      </c>
      <c r="X19" s="284" t="s">
        <v>64</v>
      </c>
      <c r="AB19" s="3"/>
    </row>
    <row r="20" spans="1:28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1.97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44.18</v>
      </c>
      <c r="C21" s="49" t="s">
        <v>26</v>
      </c>
      <c r="D21" s="50" t="s">
        <v>26</v>
      </c>
      <c r="E21" s="48">
        <v>48.64</v>
      </c>
      <c r="F21" s="49" t="s">
        <v>26</v>
      </c>
      <c r="G21" s="50" t="s">
        <v>26</v>
      </c>
      <c r="H21" s="48">
        <v>53.49</v>
      </c>
      <c r="I21" s="49" t="s">
        <v>26</v>
      </c>
      <c r="J21" s="50" t="s">
        <v>26</v>
      </c>
      <c r="K21" s="48">
        <v>48.14</v>
      </c>
      <c r="L21" s="49" t="s">
        <v>26</v>
      </c>
      <c r="M21" s="50" t="s">
        <v>26</v>
      </c>
      <c r="N21" s="48">
        <v>28.36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43.84</v>
      </c>
      <c r="C22" s="49" t="s">
        <v>26</v>
      </c>
      <c r="D22" s="50" t="s">
        <v>26</v>
      </c>
      <c r="E22" s="48">
        <v>47.25</v>
      </c>
      <c r="F22" s="49" t="s">
        <v>26</v>
      </c>
      <c r="G22" s="50" t="s">
        <v>26</v>
      </c>
      <c r="H22" s="48">
        <v>53.05</v>
      </c>
      <c r="I22" s="49" t="s">
        <v>26</v>
      </c>
      <c r="J22" s="50" t="s">
        <v>26</v>
      </c>
      <c r="K22" s="48">
        <v>47.16</v>
      </c>
      <c r="L22" s="49" t="s">
        <v>26</v>
      </c>
      <c r="M22" s="50" t="s">
        <v>26</v>
      </c>
      <c r="N22" s="48">
        <v>24.6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44.17</v>
      </c>
      <c r="C23" s="49" t="s">
        <v>26</v>
      </c>
      <c r="D23" s="50" t="s">
        <v>26</v>
      </c>
      <c r="E23" s="48">
        <v>47.24</v>
      </c>
      <c r="F23" s="49" t="s">
        <v>26</v>
      </c>
      <c r="G23" s="50" t="s">
        <v>26</v>
      </c>
      <c r="H23" s="48">
        <v>53.6</v>
      </c>
      <c r="I23" s="49" t="s">
        <v>26</v>
      </c>
      <c r="J23" s="50" t="s">
        <v>26</v>
      </c>
      <c r="K23" s="48">
        <v>47.48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43.81</v>
      </c>
      <c r="C24" s="49" t="s">
        <v>26</v>
      </c>
      <c r="D24" s="50" t="s">
        <v>26</v>
      </c>
      <c r="E24" s="48">
        <v>46.89</v>
      </c>
      <c r="F24" s="49" t="s">
        <v>26</v>
      </c>
      <c r="G24" s="50" t="s">
        <v>26</v>
      </c>
      <c r="H24" s="48">
        <v>54.72</v>
      </c>
      <c r="I24" s="49" t="s">
        <v>26</v>
      </c>
      <c r="J24" s="50" t="s">
        <v>26</v>
      </c>
      <c r="K24" s="48">
        <v>49.55</v>
      </c>
      <c r="L24" s="49" t="s">
        <v>26</v>
      </c>
      <c r="M24" s="50" t="s">
        <v>26</v>
      </c>
      <c r="N24" s="48">
        <v>25.38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25.54</v>
      </c>
      <c r="C25" s="49" t="s">
        <v>26</v>
      </c>
      <c r="D25" s="50" t="s">
        <v>26</v>
      </c>
      <c r="E25" s="48">
        <v>27.24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25.74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1.254</v>
      </c>
      <c r="F26" s="49" t="s">
        <v>26</v>
      </c>
      <c r="G26" s="50" t="s">
        <v>26</v>
      </c>
      <c r="H26" s="54">
        <v>1.3140000000000001</v>
      </c>
      <c r="I26" s="49" t="s">
        <v>26</v>
      </c>
      <c r="J26" s="50" t="s">
        <v>26</v>
      </c>
      <c r="K26" s="54">
        <v>1.1539999999999999</v>
      </c>
      <c r="L26" s="49" t="s">
        <v>26</v>
      </c>
      <c r="M26" s="50" t="s">
        <v>26</v>
      </c>
      <c r="N26" s="54">
        <v>0.56499999999999995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1.159</v>
      </c>
      <c r="F27" s="49" t="s">
        <v>26</v>
      </c>
      <c r="G27" s="50" t="s">
        <v>26</v>
      </c>
      <c r="H27" s="54">
        <v>1.268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0.57399999999999995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</v>
      </c>
      <c r="F28" s="58" t="s">
        <v>26</v>
      </c>
      <c r="G28" s="59" t="s">
        <v>26</v>
      </c>
      <c r="H28" s="94">
        <v>5.0599999999999996</v>
      </c>
      <c r="I28" s="58" t="s">
        <v>26</v>
      </c>
      <c r="J28" s="59" t="s">
        <v>26</v>
      </c>
      <c r="K28" s="94">
        <v>4.79</v>
      </c>
      <c r="L28" s="58" t="s">
        <v>26</v>
      </c>
      <c r="M28" s="59" t="s">
        <v>26</v>
      </c>
      <c r="N28" s="94">
        <v>2.37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9.3133999999999997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2.5916999999999999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3.1389999999999998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7.0035999999999996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3.5062000000000002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B12" sqref="B1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44256</v>
      </c>
      <c r="E2" s="360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8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87" t="s">
        <v>23</v>
      </c>
      <c r="C5" s="288" t="s">
        <v>23</v>
      </c>
      <c r="D5" s="289" t="s">
        <v>24</v>
      </c>
      <c r="E5" s="287" t="s">
        <v>23</v>
      </c>
      <c r="F5" s="288" t="s">
        <v>23</v>
      </c>
      <c r="G5" s="289" t="s">
        <v>24</v>
      </c>
      <c r="H5" s="287" t="s">
        <v>23</v>
      </c>
      <c r="I5" s="288" t="s">
        <v>23</v>
      </c>
      <c r="J5" s="289" t="s">
        <v>24</v>
      </c>
      <c r="K5" s="287" t="s">
        <v>23</v>
      </c>
      <c r="L5" s="288" t="s">
        <v>23</v>
      </c>
      <c r="M5" s="289" t="s">
        <v>24</v>
      </c>
      <c r="N5" s="287" t="s">
        <v>23</v>
      </c>
      <c r="O5" s="288" t="s">
        <v>23</v>
      </c>
      <c r="P5" s="289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0.66776681889703338</v>
      </c>
      <c r="C6" s="12" t="s">
        <v>26</v>
      </c>
      <c r="D6" s="13" t="s">
        <v>26</v>
      </c>
      <c r="E6" s="11">
        <f>E20/$B$33</f>
        <v>0.70614422228192042</v>
      </c>
      <c r="F6" s="12" t="s">
        <v>26</v>
      </c>
      <c r="G6" s="13" t="s">
        <v>26</v>
      </c>
      <c r="H6" s="11">
        <f>H20/$B$33</f>
        <v>0.7598725870207621</v>
      </c>
      <c r="I6" s="12" t="s">
        <v>26</v>
      </c>
      <c r="J6" s="13" t="s">
        <v>26</v>
      </c>
      <c r="K6" s="11">
        <f>K20/$B$33</f>
        <v>0.70614422228192042</v>
      </c>
      <c r="L6" s="12" t="s">
        <v>26</v>
      </c>
      <c r="M6" s="13" t="s">
        <v>26</v>
      </c>
      <c r="N6" s="11">
        <f>N20/$B$33</f>
        <v>0.36842307249491496</v>
      </c>
      <c r="O6" s="12" t="s">
        <v>26</v>
      </c>
      <c r="P6" s="13" t="s">
        <v>26</v>
      </c>
      <c r="Q6" s="14" t="s">
        <v>27</v>
      </c>
      <c r="R6" s="4"/>
      <c r="Z6" s="261">
        <f>ROUND(B6-'Цены на 22.02.2021'!B6,2)</f>
        <v>0</v>
      </c>
      <c r="AA6" s="261">
        <f>ROUND(E6-'Цены на 22.02.2021'!E6,2)</f>
        <v>0</v>
      </c>
      <c r="AB6" s="261">
        <f>ROUND(H6-'Цены на 22.02.2021'!H6,2)</f>
        <v>0</v>
      </c>
      <c r="AC6" s="261">
        <f>ROUND(K6-'Цены на 22.02.2021'!K6,2)</f>
        <v>0</v>
      </c>
      <c r="AD6" s="262">
        <f>ROUND(N6-'Цены на 22.02.2021'!N6,2)</f>
        <v>0</v>
      </c>
    </row>
    <row r="7" spans="1:32" s="5" customFormat="1" ht="15.75" x14ac:dyDescent="0.25">
      <c r="A7" s="15" t="s">
        <v>28</v>
      </c>
      <c r="B7" s="11">
        <f>B21*$B$36/100/$B$33</f>
        <v>0.59605538626856502</v>
      </c>
      <c r="C7" s="16">
        <f t="shared" ref="C7:C12" si="0">B7-B$6</f>
        <v>-7.1711432628468352E-2</v>
      </c>
      <c r="D7" s="17">
        <f t="shared" ref="D7:D12" si="1">B7/B$6*100</f>
        <v>89.26100689655172</v>
      </c>
      <c r="E7" s="11">
        <f>E21*$B$36/100/$B$33</f>
        <v>0.65668258049660355</v>
      </c>
      <c r="F7" s="16">
        <f t="shared" ref="F7:F15" si="2">E7-E$6</f>
        <v>-4.9461641785316868E-2</v>
      </c>
      <c r="G7" s="17">
        <f t="shared" ref="G7:G15" si="3">E7/E$6*100</f>
        <v>92.99553260869564</v>
      </c>
      <c r="H7" s="11">
        <f>H21*$B$36/100/$B$33</f>
        <v>0.72147705415051622</v>
      </c>
      <c r="I7" s="16">
        <f t="shared" ref="I7:I15" si="4">H7-H$6</f>
        <v>-3.8395532870245885E-2</v>
      </c>
      <c r="J7" s="17">
        <f t="shared" ref="J7:J15" si="5">H7/H$6*100</f>
        <v>94.947109090909109</v>
      </c>
      <c r="K7" s="11">
        <f>K21*$B$36/100/$B$33</f>
        <v>0.6483480216448555</v>
      </c>
      <c r="L7" s="16">
        <f t="shared" ref="L7:L15" si="6">K7-K$6</f>
        <v>-5.7796200637064921E-2</v>
      </c>
      <c r="M7" s="17">
        <f t="shared" ref="M7:M15" si="7">K7/K$6*100</f>
        <v>91.815241304347822</v>
      </c>
      <c r="N7" s="11">
        <f>N21*$B$36/100/$B$33</f>
        <v>0.39952111140960206</v>
      </c>
      <c r="O7" s="16">
        <f t="shared" ref="O7:O15" si="8">N7-N$6</f>
        <v>3.1098038914687098E-2</v>
      </c>
      <c r="P7" s="17">
        <f t="shared" ref="P7:P15" si="9">N7/N$6*100</f>
        <v>108.44085000000001</v>
      </c>
      <c r="Q7" s="18" t="s">
        <v>29</v>
      </c>
      <c r="R7" s="4"/>
      <c r="Z7" s="263">
        <f>ROUND(B7-'Цены на 22.02.2021'!B7,2)</f>
        <v>0</v>
      </c>
      <c r="AA7" s="263">
        <f>ROUND(E7-'Цены на 22.02.2021'!E7,2)</f>
        <v>0</v>
      </c>
      <c r="AB7" s="263">
        <f>ROUND(H7-'Цены на 22.02.2021'!H7,2)</f>
        <v>0</v>
      </c>
      <c r="AC7" s="263">
        <f>ROUND(K7-'Цены на 22.02.2021'!K7,2)</f>
        <v>0</v>
      </c>
      <c r="AD7" s="264">
        <f>ROUND(N7-'Цены на 22.02.2021'!N7,2)</f>
        <v>0.02</v>
      </c>
      <c r="AF7" s="219"/>
    </row>
    <row r="8" spans="1:32" s="5" customFormat="1" ht="15.75" x14ac:dyDescent="0.25">
      <c r="A8" s="19" t="s">
        <v>30</v>
      </c>
      <c r="B8" s="11">
        <f>B22*$B$36/100/$B$33</f>
        <v>0.58852739762827644</v>
      </c>
      <c r="C8" s="16">
        <f t="shared" si="0"/>
        <v>-7.9239421268756938E-2</v>
      </c>
      <c r="D8" s="17">
        <f t="shared" si="1"/>
        <v>88.133668965517245</v>
      </c>
      <c r="E8" s="11">
        <f>E22*$B$36/100/$B$33</f>
        <v>0.63503961315577384</v>
      </c>
      <c r="F8" s="16">
        <f t="shared" si="2"/>
        <v>-7.1104609126146578E-2</v>
      </c>
      <c r="G8" s="17">
        <f t="shared" si="3"/>
        <v>89.930582608695644</v>
      </c>
      <c r="H8" s="11">
        <f>H22*$B$36/100/$B$33</f>
        <v>0.71381463714165105</v>
      </c>
      <c r="I8" s="16">
        <f t="shared" si="4"/>
        <v>-4.6057949879111049E-2</v>
      </c>
      <c r="J8" s="17">
        <f t="shared" si="5"/>
        <v>93.938727272727292</v>
      </c>
      <c r="K8" s="11">
        <f>K22*$B$36/100/$B$33</f>
        <v>0.64794473653912577</v>
      </c>
      <c r="L8" s="16">
        <f t="shared" si="6"/>
        <v>-5.8199485742794654E-2</v>
      </c>
      <c r="M8" s="17">
        <f t="shared" si="7"/>
        <v>91.758130434782601</v>
      </c>
      <c r="N8" s="11">
        <f>N22*$B$36/100/$B$33</f>
        <v>0.34413662355605024</v>
      </c>
      <c r="O8" s="16">
        <f t="shared" si="8"/>
        <v>-2.4286448938864724E-2</v>
      </c>
      <c r="P8" s="17">
        <f t="shared" si="9"/>
        <v>93.40800000000003</v>
      </c>
      <c r="Q8" s="18" t="s">
        <v>29</v>
      </c>
      <c r="Z8" s="263">
        <f>ROUND(B8-'Цены на 22.02.2021'!B8,2)</f>
        <v>0</v>
      </c>
      <c r="AA8" s="263">
        <f>ROUND(E8-'Цены на 22.02.2021'!E8,2)</f>
        <v>0</v>
      </c>
      <c r="AB8" s="263">
        <f>ROUND(H8-'Цены на 22.02.2021'!H8,2)</f>
        <v>0</v>
      </c>
      <c r="AC8" s="263">
        <f>ROUND(K8-'Цены на 22.02.2021'!K8,2)</f>
        <v>0.01</v>
      </c>
      <c r="AD8" s="264">
        <f>ROUND(N8-'Цены на 22.02.2021'!N8,2)</f>
        <v>0.01</v>
      </c>
    </row>
    <row r="9" spans="1:32" s="5" customFormat="1" ht="15.75" x14ac:dyDescent="0.25">
      <c r="A9" s="19" t="s">
        <v>31</v>
      </c>
      <c r="B9" s="11">
        <f>B23*$B$36/100/$B$33</f>
        <v>0.59390453237133967</v>
      </c>
      <c r="C9" s="16">
        <f t="shared" si="0"/>
        <v>-7.386228652569371E-2</v>
      </c>
      <c r="D9" s="17">
        <f t="shared" si="1"/>
        <v>88.938910344827576</v>
      </c>
      <c r="E9" s="11">
        <f>E23*$B$36/100/$B$33</f>
        <v>0.63571175499865673</v>
      </c>
      <c r="F9" s="16">
        <f t="shared" si="2"/>
        <v>-7.0432467283263689E-2</v>
      </c>
      <c r="G9" s="17">
        <f t="shared" si="3"/>
        <v>90.025767391304328</v>
      </c>
      <c r="H9" s="11">
        <f>H23*$B$36/100/$B$33</f>
        <v>0.71986391372759717</v>
      </c>
      <c r="I9" s="16">
        <f t="shared" si="4"/>
        <v>-4.0008673293164931E-2</v>
      </c>
      <c r="J9" s="17">
        <f t="shared" si="5"/>
        <v>94.734818181818198</v>
      </c>
      <c r="K9" s="11">
        <f>K23*$B$36/100/$B$33</f>
        <v>0.64350860037609858</v>
      </c>
      <c r="L9" s="16">
        <f t="shared" si="6"/>
        <v>-6.2635621905821837E-2</v>
      </c>
      <c r="M9" s="17">
        <f t="shared" si="7"/>
        <v>91.129910869565222</v>
      </c>
      <c r="N9" s="11">
        <f>N23*$B$36/100/$B$33</f>
        <v>0.36026802778524009</v>
      </c>
      <c r="O9" s="16">
        <f t="shared" si="8"/>
        <v>-8.1550447096748746E-3</v>
      </c>
      <c r="P9" s="17">
        <f t="shared" si="9"/>
        <v>97.786500000000018</v>
      </c>
      <c r="Q9" s="18" t="s">
        <v>29</v>
      </c>
      <c r="Z9" s="263">
        <f>ROUND(B9-'Цены на 22.02.2021'!B9,2)</f>
        <v>0</v>
      </c>
      <c r="AA9" s="263">
        <f>ROUND(E9-'Цены на 22.02.2021'!E9,2)</f>
        <v>0</v>
      </c>
      <c r="AB9" s="263">
        <f>ROUND(H9-'Цены на 22.02.2021'!H9,2)</f>
        <v>-0.01</v>
      </c>
      <c r="AC9" s="263">
        <f>ROUND(K9-'Цены на 22.02.2021'!K9,2)</f>
        <v>0</v>
      </c>
      <c r="AD9" s="264">
        <f>ROUND(N9-'Цены на 22.02.2021'!N9,2)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0.58893068273400617</v>
      </c>
      <c r="C10" s="16">
        <f t="shared" si="0"/>
        <v>-7.8836136163027204E-2</v>
      </c>
      <c r="D10" s="17">
        <f t="shared" si="1"/>
        <v>88.194062068965522</v>
      </c>
      <c r="E10" s="11">
        <f>E24*$B$36/100/$B$33</f>
        <v>0.6303346202555935</v>
      </c>
      <c r="F10" s="16">
        <f t="shared" si="2"/>
        <v>-7.5809602026326917E-2</v>
      </c>
      <c r="G10" s="17">
        <f t="shared" si="3"/>
        <v>89.264289130434776</v>
      </c>
      <c r="H10" s="11">
        <f>H24*$B$36/100/$B$33</f>
        <v>0.73559203285105723</v>
      </c>
      <c r="I10" s="16">
        <f t="shared" si="4"/>
        <v>-2.4280554169704871E-2</v>
      </c>
      <c r="J10" s="17">
        <f t="shared" si="5"/>
        <v>96.804654545454554</v>
      </c>
      <c r="K10" s="11">
        <f>K24*$B$36/100/$B$33</f>
        <v>0.66609256629696423</v>
      </c>
      <c r="L10" s="16">
        <f t="shared" si="6"/>
        <v>-4.0051655984956192E-2</v>
      </c>
      <c r="M10" s="17">
        <f t="shared" si="7"/>
        <v>94.328119565217378</v>
      </c>
      <c r="N10" s="11">
        <f>N24*$B$36/100/$B$33</f>
        <v>0.34117919944736541</v>
      </c>
      <c r="O10" s="16">
        <f t="shared" si="8"/>
        <v>-2.7243873047549549E-2</v>
      </c>
      <c r="P10" s="17">
        <f t="shared" si="9"/>
        <v>92.605275000000006</v>
      </c>
      <c r="Q10" s="18" t="s">
        <v>29</v>
      </c>
      <c r="Z10" s="263">
        <f>ROUND(B10-'Цены на 22.02.2021'!B10,2)</f>
        <v>0</v>
      </c>
      <c r="AA10" s="263">
        <f>ROUND(E10-'Цены на 22.02.2021'!E10,2)</f>
        <v>0</v>
      </c>
      <c r="AB10" s="263">
        <f>ROUND(H10-'Цены на 22.02.2021'!H10,2)</f>
        <v>0</v>
      </c>
      <c r="AC10" s="263">
        <f>ROUND(K10-'Цены на 22.02.2021'!K10,2)</f>
        <v>0</v>
      </c>
      <c r="AD10" s="264">
        <f>ROUND(N10-'Цены на 22.02.2021'!N10,2)</f>
        <v>0</v>
      </c>
    </row>
    <row r="11" spans="1:32" s="5" customFormat="1" ht="31.5" x14ac:dyDescent="0.25">
      <c r="A11" s="98" t="s">
        <v>79</v>
      </c>
      <c r="B11" s="95">
        <f>AVERAGE(B7:B10)</f>
        <v>0.59185449975054683</v>
      </c>
      <c r="C11" s="96">
        <f t="shared" si="0"/>
        <v>-7.5912319146486551E-2</v>
      </c>
      <c r="D11" s="97">
        <f t="shared" si="1"/>
        <v>88.631912068965519</v>
      </c>
      <c r="E11" s="95">
        <f>AVERAGE(E7:E10)</f>
        <v>0.63944214222665685</v>
      </c>
      <c r="F11" s="96">
        <f t="shared" si="2"/>
        <v>-6.6702080055263568E-2</v>
      </c>
      <c r="G11" s="97">
        <f t="shared" si="3"/>
        <v>90.554042934782601</v>
      </c>
      <c r="H11" s="95">
        <f>AVERAGE(H7:H10)</f>
        <v>0.72268690946770553</v>
      </c>
      <c r="I11" s="96">
        <f t="shared" si="4"/>
        <v>-3.7185677553056573E-2</v>
      </c>
      <c r="J11" s="97">
        <f t="shared" si="5"/>
        <v>95.106327272727299</v>
      </c>
      <c r="K11" s="95">
        <f>AVERAGE(K7:K10)</f>
        <v>0.65147348121426096</v>
      </c>
      <c r="L11" s="96">
        <f t="shared" si="6"/>
        <v>-5.4670741067659456E-2</v>
      </c>
      <c r="M11" s="97">
        <f t="shared" si="7"/>
        <v>92.257850543478241</v>
      </c>
      <c r="N11" s="95">
        <f>AVERAGE(N7:N10)</f>
        <v>0.36127624054956448</v>
      </c>
      <c r="O11" s="96">
        <f t="shared" si="8"/>
        <v>-7.1468319453504847E-3</v>
      </c>
      <c r="P11" s="97">
        <f t="shared" si="9"/>
        <v>98.060156250000034</v>
      </c>
      <c r="Q11" s="18"/>
      <c r="Z11" s="263">
        <f>ROUND(B11-'Цены на 22.02.2021'!B11,2)</f>
        <v>0</v>
      </c>
      <c r="AA11" s="263">
        <f>ROUND(E11-'Цены на 22.02.2021'!E11,2)</f>
        <v>0</v>
      </c>
      <c r="AB11" s="263">
        <f>ROUND(H11-'Цены на 22.02.2021'!H11,2)</f>
        <v>0</v>
      </c>
      <c r="AC11" s="263">
        <f>ROUND(K11-'Цены на 22.02.2021'!K11,2)</f>
        <v>0</v>
      </c>
      <c r="AD11" s="264">
        <f>ROUND(N11-'Цены на 22.02.2021'!N11,2)</f>
        <v>0.01</v>
      </c>
    </row>
    <row r="12" spans="1:32" s="5" customFormat="1" ht="15.75" x14ac:dyDescent="0.25">
      <c r="A12" s="19" t="s">
        <v>4</v>
      </c>
      <c r="B12" s="11">
        <f>B25*$B$32/100/$B$33</f>
        <v>0.9229547875810723</v>
      </c>
      <c r="C12" s="16">
        <f t="shared" si="0"/>
        <v>0.25518796868403892</v>
      </c>
      <c r="D12" s="17">
        <f t="shared" si="1"/>
        <v>138.2151316091954</v>
      </c>
      <c r="E12" s="11">
        <f>E25*$B$32/100/$B$33</f>
        <v>0.98379321871282177</v>
      </c>
      <c r="F12" s="16">
        <f t="shared" si="2"/>
        <v>0.27764899643090135</v>
      </c>
      <c r="G12" s="17">
        <f t="shared" si="3"/>
        <v>139.31902119565217</v>
      </c>
      <c r="H12" s="11">
        <f>H25*$B$32/100/$B$33</f>
        <v>1.1001019841117547</v>
      </c>
      <c r="I12" s="16">
        <f t="shared" si="4"/>
        <v>0.34022939709099265</v>
      </c>
      <c r="J12" s="17">
        <f t="shared" si="5"/>
        <v>144.77453232323231</v>
      </c>
      <c r="K12" s="11">
        <f>K25*$B$32/100/$B$33</f>
        <v>0.93011225006716036</v>
      </c>
      <c r="L12" s="16">
        <f t="shared" si="6"/>
        <v>0.22396802778523994</v>
      </c>
      <c r="M12" s="17">
        <f t="shared" si="7"/>
        <v>131.7170375</v>
      </c>
      <c r="N12" s="11">
        <f>N25*$B$32/100/$B$33</f>
        <v>0.44877289787772962</v>
      </c>
      <c r="O12" s="16">
        <f t="shared" si="8"/>
        <v>8.0349825382814655E-2</v>
      </c>
      <c r="P12" s="17">
        <f t="shared" si="9"/>
        <v>121.80911875000002</v>
      </c>
      <c r="Q12" s="18" t="s">
        <v>33</v>
      </c>
      <c r="Z12" s="263">
        <f>ROUND('Цены на 01.03.2021'!B12-'Цены на 22.02.2021'!B12,2)</f>
        <v>0.01</v>
      </c>
      <c r="AA12" s="263">
        <f>ROUND(E12-'Цены на 22.02.2021'!E12,2)</f>
        <v>0</v>
      </c>
      <c r="AB12" s="263">
        <f>ROUND(H12-'Цены на 22.02.2021'!H12,2)</f>
        <v>0.02</v>
      </c>
      <c r="AC12" s="263">
        <f>ROUND(K12-'Цены на 22.02.2021'!K12,2)</f>
        <v>0.01</v>
      </c>
      <c r="AD12" s="264">
        <f>ROUND(N12-'Цены на 22.02.2021'!N12,2)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1.5358931573089765</v>
      </c>
      <c r="F13" s="16">
        <f t="shared" si="2"/>
        <v>0.82974893502705604</v>
      </c>
      <c r="G13" s="17">
        <f t="shared" si="3"/>
        <v>217.50417391304347</v>
      </c>
      <c r="H13" s="11">
        <f>H26*$B$34/$B$33</f>
        <v>1.6027239513374525</v>
      </c>
      <c r="I13" s="16">
        <f t="shared" si="4"/>
        <v>0.84285136431669039</v>
      </c>
      <c r="J13" s="17">
        <f t="shared" si="5"/>
        <v>210.92009090909093</v>
      </c>
      <c r="K13" s="11">
        <f>K26*$B$34/$B$33</f>
        <v>1.4022315692520242</v>
      </c>
      <c r="L13" s="16">
        <f t="shared" si="6"/>
        <v>0.69608734697010377</v>
      </c>
      <c r="M13" s="17">
        <f t="shared" si="7"/>
        <v>198.57580434782605</v>
      </c>
      <c r="N13" s="11">
        <f>N26*$B$34/$B$33</f>
        <v>0.69868557393406749</v>
      </c>
      <c r="O13" s="16">
        <f t="shared" si="8"/>
        <v>0.33026250143915253</v>
      </c>
      <c r="P13" s="17">
        <f t="shared" si="9"/>
        <v>189.64218750000001</v>
      </c>
      <c r="Q13" s="18" t="s">
        <v>34</v>
      </c>
      <c r="Z13" s="265"/>
      <c r="AA13" s="263">
        <f>ROUND(E13-'Цены на 22.02.2021'!E13,2)</f>
        <v>0.02</v>
      </c>
      <c r="AB13" s="263">
        <f>ROUND(H13-'Цены на 22.02.2021'!H13,2)</f>
        <v>0.01</v>
      </c>
      <c r="AC13" s="263">
        <f>ROUND(K13-'Цены на 22.02.2021'!K13,2)</f>
        <v>0</v>
      </c>
      <c r="AD13" s="264">
        <f>ROUND(N13-'Цены на 22.02.2021'!N13,2)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1.4326092029013318</v>
      </c>
      <c r="F14" s="16">
        <f t="shared" si="2"/>
        <v>0.72646498061941134</v>
      </c>
      <c r="G14" s="17">
        <f t="shared" si="3"/>
        <v>202.87770652173913</v>
      </c>
      <c r="H14" s="11">
        <f>H27*$B$34/$B$33</f>
        <v>1.5772067390720343</v>
      </c>
      <c r="I14" s="16">
        <f t="shared" si="4"/>
        <v>0.81733415205127224</v>
      </c>
      <c r="J14" s="17">
        <f t="shared" si="5"/>
        <v>207.56200000000001</v>
      </c>
      <c r="K14" s="11">
        <f>K27*$B$34/$B$33</f>
        <v>1.3718539356027171</v>
      </c>
      <c r="L14" s="16">
        <f t="shared" si="6"/>
        <v>0.66570971332079665</v>
      </c>
      <c r="M14" s="17">
        <f t="shared" si="7"/>
        <v>194.27390217391303</v>
      </c>
      <c r="N14" s="11">
        <f>N27*$B$34/$B$33</f>
        <v>0.69747046858809525</v>
      </c>
      <c r="O14" s="16">
        <f t="shared" si="8"/>
        <v>0.32904739609318029</v>
      </c>
      <c r="P14" s="17">
        <f t="shared" si="9"/>
        <v>189.312375</v>
      </c>
      <c r="Q14" s="18" t="s">
        <v>34</v>
      </c>
      <c r="Z14" s="265"/>
      <c r="AA14" s="263">
        <f>ROUND(E14-'Цены на 22.02.2021'!E14,2)</f>
        <v>0.03</v>
      </c>
      <c r="AB14" s="263">
        <f>ROUND(H14-'Цены на 22.02.2021'!H14,2)</f>
        <v>0.04</v>
      </c>
      <c r="AC14" s="263">
        <f>ROUND(K14-'Цены на 22.02.2021'!K14,2)</f>
        <v>0.04</v>
      </c>
      <c r="AD14" s="264">
        <f>ROUND(N14-'Цены на 22.02.2021'!N14,2)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1.3121008941934986</v>
      </c>
      <c r="F15" s="28">
        <f t="shared" si="2"/>
        <v>0.6059566719115782</v>
      </c>
      <c r="G15" s="29">
        <f t="shared" si="3"/>
        <v>185.81202717391301</v>
      </c>
      <c r="H15" s="27">
        <f>H28*$B$35/10/$B$33</f>
        <v>1.3899146486548717</v>
      </c>
      <c r="I15" s="28">
        <f t="shared" si="4"/>
        <v>0.63004206163410958</v>
      </c>
      <c r="J15" s="29">
        <f t="shared" si="5"/>
        <v>182.91417171717171</v>
      </c>
      <c r="K15" s="27">
        <f>K28*$B$35/10/$B$33</f>
        <v>1.2852685650688873</v>
      </c>
      <c r="L15" s="28">
        <f t="shared" si="6"/>
        <v>0.57912434278696689</v>
      </c>
      <c r="M15" s="29">
        <f t="shared" si="7"/>
        <v>182.01219021739126</v>
      </c>
      <c r="N15" s="27">
        <f>N28*$B$35/10/$B$33</f>
        <v>0.65202559772805779</v>
      </c>
      <c r="O15" s="28">
        <f t="shared" si="8"/>
        <v>0.28360252523314283</v>
      </c>
      <c r="P15" s="29">
        <f t="shared" si="9"/>
        <v>176.97740625000006</v>
      </c>
      <c r="Q15" s="30" t="s">
        <v>34</v>
      </c>
      <c r="Z15" s="266"/>
      <c r="AA15" s="267">
        <f>ROUND(E15-'Цены на 22.02.2021'!E15,2)</f>
        <v>0.01</v>
      </c>
      <c r="AB15" s="267">
        <f>ROUND(H15-'Цены на 22.02.2021'!H15,2)</f>
        <v>0.02</v>
      </c>
      <c r="AC15" s="267">
        <f>ROUND(K15-'Цены на 22.02.2021'!K15,2)</f>
        <v>-0.01</v>
      </c>
      <c r="AD15" s="268">
        <f>ROUND(N15-'Цены на 22.02.2021'!N15,2)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8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4" t="s">
        <v>64</v>
      </c>
      <c r="X19" s="284" t="s">
        <v>64</v>
      </c>
      <c r="AB19" s="3"/>
    </row>
    <row r="20" spans="1:28" s="46" customFormat="1" ht="15.75" x14ac:dyDescent="0.25">
      <c r="A20" s="40" t="s">
        <v>39</v>
      </c>
      <c r="B20" s="41">
        <v>1.74</v>
      </c>
      <c r="C20" s="42" t="s">
        <v>26</v>
      </c>
      <c r="D20" s="43" t="s">
        <v>26</v>
      </c>
      <c r="E20" s="41">
        <v>1.84</v>
      </c>
      <c r="F20" s="42" t="s">
        <v>26</v>
      </c>
      <c r="G20" s="43" t="s">
        <v>26</v>
      </c>
      <c r="H20" s="41">
        <v>1.98</v>
      </c>
      <c r="I20" s="42" t="s">
        <v>26</v>
      </c>
      <c r="J20" s="43" t="s">
        <v>26</v>
      </c>
      <c r="K20" s="41">
        <v>1.84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44.34</v>
      </c>
      <c r="C21" s="49" t="s">
        <v>26</v>
      </c>
      <c r="D21" s="50" t="s">
        <v>26</v>
      </c>
      <c r="E21" s="48">
        <v>48.85</v>
      </c>
      <c r="F21" s="49" t="s">
        <v>26</v>
      </c>
      <c r="G21" s="50" t="s">
        <v>26</v>
      </c>
      <c r="H21" s="48">
        <v>53.67</v>
      </c>
      <c r="I21" s="49" t="s">
        <v>26</v>
      </c>
      <c r="J21" s="50" t="s">
        <v>26</v>
      </c>
      <c r="K21" s="48">
        <v>48.23</v>
      </c>
      <c r="L21" s="49" t="s">
        <v>26</v>
      </c>
      <c r="M21" s="50" t="s">
        <v>26</v>
      </c>
      <c r="N21" s="48">
        <v>29.72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43.78</v>
      </c>
      <c r="C22" s="49" t="s">
        <v>26</v>
      </c>
      <c r="D22" s="50" t="s">
        <v>26</v>
      </c>
      <c r="E22" s="48">
        <v>47.24</v>
      </c>
      <c r="F22" s="49" t="s">
        <v>26</v>
      </c>
      <c r="G22" s="50" t="s">
        <v>26</v>
      </c>
      <c r="H22" s="48">
        <v>53.1</v>
      </c>
      <c r="I22" s="49" t="s">
        <v>26</v>
      </c>
      <c r="J22" s="50" t="s">
        <v>26</v>
      </c>
      <c r="K22" s="48">
        <v>48.2</v>
      </c>
      <c r="L22" s="49" t="s">
        <v>26</v>
      </c>
      <c r="M22" s="50" t="s">
        <v>26</v>
      </c>
      <c r="N22" s="48">
        <v>25.6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44.18</v>
      </c>
      <c r="C23" s="49" t="s">
        <v>26</v>
      </c>
      <c r="D23" s="50" t="s">
        <v>26</v>
      </c>
      <c r="E23" s="48">
        <v>47.29</v>
      </c>
      <c r="F23" s="49" t="s">
        <v>26</v>
      </c>
      <c r="G23" s="50" t="s">
        <v>26</v>
      </c>
      <c r="H23" s="48">
        <v>53.55</v>
      </c>
      <c r="I23" s="49" t="s">
        <v>26</v>
      </c>
      <c r="J23" s="50" t="s">
        <v>26</v>
      </c>
      <c r="K23" s="48">
        <v>47.87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43.81</v>
      </c>
      <c r="C24" s="49" t="s">
        <v>26</v>
      </c>
      <c r="D24" s="50" t="s">
        <v>26</v>
      </c>
      <c r="E24" s="48">
        <v>46.89</v>
      </c>
      <c r="F24" s="49" t="s">
        <v>26</v>
      </c>
      <c r="G24" s="50" t="s">
        <v>26</v>
      </c>
      <c r="H24" s="48">
        <v>54.72</v>
      </c>
      <c r="I24" s="49" t="s">
        <v>26</v>
      </c>
      <c r="J24" s="50" t="s">
        <v>26</v>
      </c>
      <c r="K24" s="48">
        <v>49.55</v>
      </c>
      <c r="L24" s="49" t="s">
        <v>26</v>
      </c>
      <c r="M24" s="50" t="s">
        <v>26</v>
      </c>
      <c r="N24" s="48">
        <v>25.38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25.79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1.264</v>
      </c>
      <c r="F26" s="49" t="s">
        <v>26</v>
      </c>
      <c r="G26" s="50" t="s">
        <v>26</v>
      </c>
      <c r="H26" s="54">
        <v>1.319</v>
      </c>
      <c r="I26" s="49" t="s">
        <v>26</v>
      </c>
      <c r="J26" s="50" t="s">
        <v>26</v>
      </c>
      <c r="K26" s="54">
        <v>1.1539999999999999</v>
      </c>
      <c r="L26" s="49" t="s">
        <v>26</v>
      </c>
      <c r="M26" s="50" t="s">
        <v>26</v>
      </c>
      <c r="N26" s="54">
        <v>0.57499999999999996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1.179</v>
      </c>
      <c r="F27" s="49" t="s">
        <v>26</v>
      </c>
      <c r="G27" s="50" t="s">
        <v>26</v>
      </c>
      <c r="H27" s="54">
        <v>1.298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0.57399999999999995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4.8899999999999997</v>
      </c>
      <c r="F28" s="58" t="s">
        <v>26</v>
      </c>
      <c r="G28" s="59" t="s">
        <v>26</v>
      </c>
      <c r="H28" s="94">
        <v>5.18</v>
      </c>
      <c r="I28" s="58" t="s">
        <v>26</v>
      </c>
      <c r="J28" s="59" t="s">
        <v>26</v>
      </c>
      <c r="K28" s="94">
        <v>4.79</v>
      </c>
      <c r="L28" s="58" t="s">
        <v>26</v>
      </c>
      <c r="M28" s="59" t="s">
        <v>26</v>
      </c>
      <c r="N28" s="94">
        <v>2.4300000000000002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9.3251000000000008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2.6057000000000001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3.1661999999999999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6.9916999999999998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3.5028000000000001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F4" zoomScale="85" zoomScaleNormal="85" workbookViewId="0">
      <selection activeCell="C7" sqref="C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44264</v>
      </c>
      <c r="E2" s="360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8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87" t="s">
        <v>23</v>
      </c>
      <c r="C5" s="288" t="s">
        <v>23</v>
      </c>
      <c r="D5" s="289" t="s">
        <v>24</v>
      </c>
      <c r="E5" s="287" t="s">
        <v>23</v>
      </c>
      <c r="F5" s="288" t="s">
        <v>23</v>
      </c>
      <c r="G5" s="289" t="s">
        <v>24</v>
      </c>
      <c r="H5" s="287" t="s">
        <v>23</v>
      </c>
      <c r="I5" s="288" t="s">
        <v>23</v>
      </c>
      <c r="J5" s="289" t="s">
        <v>24</v>
      </c>
      <c r="K5" s="287" t="s">
        <v>23</v>
      </c>
      <c r="L5" s="288" t="s">
        <v>23</v>
      </c>
      <c r="M5" s="289" t="s">
        <v>24</v>
      </c>
      <c r="N5" s="287" t="s">
        <v>23</v>
      </c>
      <c r="O5" s="288" t="s">
        <v>23</v>
      </c>
      <c r="P5" s="289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0.67036966098448569</v>
      </c>
      <c r="C6" s="12" t="s">
        <v>26</v>
      </c>
      <c r="D6" s="13" t="s">
        <v>26</v>
      </c>
      <c r="E6" s="11">
        <f>E20/$B$33</f>
        <v>0.70867649875502781</v>
      </c>
      <c r="F6" s="12" t="s">
        <v>26</v>
      </c>
      <c r="G6" s="13" t="s">
        <v>26</v>
      </c>
      <c r="H6" s="11">
        <f>H20/$B$33</f>
        <v>0.76230607163378661</v>
      </c>
      <c r="I6" s="12" t="s">
        <v>26</v>
      </c>
      <c r="J6" s="13" t="s">
        <v>26</v>
      </c>
      <c r="K6" s="11">
        <f>K20/$B$33</f>
        <v>0.70867649875502781</v>
      </c>
      <c r="L6" s="12" t="s">
        <v>26</v>
      </c>
      <c r="M6" s="13" t="s">
        <v>26</v>
      </c>
      <c r="N6" s="11">
        <f>N20/$B$33</f>
        <v>0.3677456425972036</v>
      </c>
      <c r="O6" s="12" t="s">
        <v>26</v>
      </c>
      <c r="P6" s="13" t="s">
        <v>26</v>
      </c>
      <c r="Q6" s="14" t="s">
        <v>27</v>
      </c>
      <c r="R6" s="4"/>
      <c r="Z6" s="261">
        <f>ROUND(B6-'Цены на 01.03.2021'!B6,2)</f>
        <v>0</v>
      </c>
      <c r="AA6" s="261">
        <f>ROUND(E6-'Цены на 01.03.2021'!E6,2)</f>
        <v>0</v>
      </c>
      <c r="AB6" s="261">
        <f>ROUND(H6-'Цены на 01.03.2021'!H6,2)</f>
        <v>0</v>
      </c>
      <c r="AC6" s="261">
        <f>ROUND(K6-'Цены на 01.03.2021'!K6,2)</f>
        <v>0</v>
      </c>
      <c r="AD6" s="262">
        <f>ROUND(N6-'Цены на 01.03.2021'!N6,2)</f>
        <v>0</v>
      </c>
    </row>
    <row r="7" spans="1:32" s="5" customFormat="1" ht="15.75" x14ac:dyDescent="0.25">
      <c r="A7" s="15" t="s">
        <v>28</v>
      </c>
      <c r="B7" s="11">
        <f>B21*$B$36/100/$B$33</f>
        <v>0.598314656196131</v>
      </c>
      <c r="C7" s="16">
        <f t="shared" ref="C7:C12" si="0">B7-B$6</f>
        <v>-7.2055004788354693E-2</v>
      </c>
      <c r="D7" s="17">
        <f t="shared" ref="D7:D12" si="1">B7/B$6*100</f>
        <v>89.251452000000015</v>
      </c>
      <c r="E7" s="11">
        <f>E21*$B$36/100/$B$33</f>
        <v>0.65813267956330213</v>
      </c>
      <c r="F7" s="16">
        <f t="shared" ref="F7:F15" si="2">E7-E$6</f>
        <v>-5.0543819191725681E-2</v>
      </c>
      <c r="G7" s="17">
        <f t="shared" ref="G7:G15" si="3">E7/E$6*100</f>
        <v>92.867857297297306</v>
      </c>
      <c r="H7" s="11">
        <f>H21*$B$36/100/$B$33</f>
        <v>0.72144568856540903</v>
      </c>
      <c r="I7" s="16">
        <f t="shared" ref="I7:I15" si="4">H7-H$6</f>
        <v>-4.0860383068377581E-2</v>
      </c>
      <c r="J7" s="17">
        <f t="shared" ref="J7:J15" si="5">H7/H$6*100</f>
        <v>94.639897989949759</v>
      </c>
      <c r="K7" s="11">
        <f>K21*$B$36/100/$B$33</f>
        <v>0.65289020111089835</v>
      </c>
      <c r="L7" s="16">
        <f t="shared" ref="L7:L15" si="6">K7-K$6</f>
        <v>-5.5786297644129457E-2</v>
      </c>
      <c r="M7" s="17">
        <f t="shared" ref="M7:M15" si="7">K7/K$6*100</f>
        <v>92.128101081081084</v>
      </c>
      <c r="N7" s="11">
        <f>N21*$B$36/100/$B$33</f>
        <v>0.40514948860371575</v>
      </c>
      <c r="O7" s="16">
        <f t="shared" ref="O7:O15" si="8">N7-N$6</f>
        <v>3.7403846006512143E-2</v>
      </c>
      <c r="P7" s="17">
        <f t="shared" ref="P7:P15" si="9">N7/N$6*100</f>
        <v>110.17111874999999</v>
      </c>
      <c r="Q7" s="18" t="s">
        <v>29</v>
      </c>
      <c r="R7" s="4"/>
      <c r="Z7" s="263">
        <f>ROUND(B7-'Цены на 01.03.2021'!B7,2)</f>
        <v>0</v>
      </c>
      <c r="AA7" s="263">
        <f>ROUND(E7-'Цены на 01.03.2021'!E7,2)</f>
        <v>0</v>
      </c>
      <c r="AB7" s="263">
        <f>ROUND(H7-'Цены на 01.03.2021'!H7,2)</f>
        <v>0</v>
      </c>
      <c r="AC7" s="263">
        <f>ROUND(K7-'Цены на 01.03.2021'!K7,2)</f>
        <v>0</v>
      </c>
      <c r="AD7" s="264">
        <f>ROUND(N7-'Цены на 01.03.2021'!N7,2)</f>
        <v>0.01</v>
      </c>
      <c r="AF7" s="219"/>
    </row>
    <row r="8" spans="1:32" s="5" customFormat="1" ht="15.75" x14ac:dyDescent="0.25">
      <c r="A8" s="19" t="s">
        <v>30</v>
      </c>
      <c r="B8" s="11">
        <f>B22*$B$36/100/$B$33</f>
        <v>0.59307217774372734</v>
      </c>
      <c r="C8" s="16">
        <f t="shared" si="0"/>
        <v>-7.7297483240758358E-2</v>
      </c>
      <c r="D8" s="17">
        <f t="shared" si="1"/>
        <v>88.469424000000018</v>
      </c>
      <c r="E8" s="11">
        <f>E22*$B$36/100/$B$33</f>
        <v>0.63998563876651982</v>
      </c>
      <c r="F8" s="16">
        <f t="shared" si="2"/>
        <v>-6.8690859988507991E-2</v>
      </c>
      <c r="G8" s="17">
        <f t="shared" si="3"/>
        <v>90.307162702702698</v>
      </c>
      <c r="H8" s="11">
        <f>H22*$B$36/100/$B$33</f>
        <v>0.71808512545489378</v>
      </c>
      <c r="I8" s="16">
        <f t="shared" si="4"/>
        <v>-4.4220946178892828E-2</v>
      </c>
      <c r="J8" s="17">
        <f t="shared" si="5"/>
        <v>94.199056281407039</v>
      </c>
      <c r="K8" s="11">
        <f>K22*$B$36/100/$B$33</f>
        <v>0.6363562306071634</v>
      </c>
      <c r="L8" s="16">
        <f t="shared" si="6"/>
        <v>-7.2320268147864408E-2</v>
      </c>
      <c r="M8" s="17">
        <f t="shared" si="7"/>
        <v>89.795023783783776</v>
      </c>
      <c r="N8" s="11">
        <f>N22*$B$36/100/$B$33</f>
        <v>0.34465935261444169</v>
      </c>
      <c r="O8" s="16">
        <f t="shared" si="8"/>
        <v>-2.3086289982761909E-2</v>
      </c>
      <c r="P8" s="17">
        <f t="shared" si="9"/>
        <v>93.722212499999998</v>
      </c>
      <c r="Q8" s="18" t="s">
        <v>29</v>
      </c>
      <c r="Z8" s="263">
        <f>ROUND(B8-'Цены на 01.03.2021'!B8,2)</f>
        <v>0</v>
      </c>
      <c r="AA8" s="263">
        <f>ROUND(E8-'Цены на 01.03.2021'!E8,2)</f>
        <v>0</v>
      </c>
      <c r="AB8" s="263">
        <f>ROUND(H8-'Цены на 01.03.2021'!H8,2)</f>
        <v>0</v>
      </c>
      <c r="AC8" s="263">
        <f>ROUND(K8-'Цены на 01.03.2021'!K8,2)</f>
        <v>-0.01</v>
      </c>
      <c r="AD8" s="264">
        <f>ROUND(N8-'Цены на 01.03.2021'!N8,2)</f>
        <v>0</v>
      </c>
    </row>
    <row r="9" spans="1:32" s="5" customFormat="1" ht="15.75" x14ac:dyDescent="0.25">
      <c r="A9" s="19" t="s">
        <v>31</v>
      </c>
      <c r="B9" s="11">
        <f>B23*$B$36/100/$B$33</f>
        <v>0.59750812104960738</v>
      </c>
      <c r="C9" s="16">
        <f t="shared" si="0"/>
        <v>-7.2861539934878317E-2</v>
      </c>
      <c r="D9" s="17">
        <f t="shared" si="1"/>
        <v>89.131140000000002</v>
      </c>
      <c r="E9" s="11">
        <f>E23*$B$36/100/$B$33</f>
        <v>0.64038890633978163</v>
      </c>
      <c r="F9" s="16">
        <f t="shared" si="2"/>
        <v>-6.8287592415246179E-2</v>
      </c>
      <c r="G9" s="17">
        <f t="shared" si="3"/>
        <v>90.364067027027019</v>
      </c>
      <c r="H9" s="11">
        <f>H23*$B$36/100/$B$33</f>
        <v>0.72346202643171809</v>
      </c>
      <c r="I9" s="16">
        <f t="shared" si="4"/>
        <v>-3.8844045202068522E-2</v>
      </c>
      <c r="J9" s="17">
        <f t="shared" si="5"/>
        <v>94.904403015075374</v>
      </c>
      <c r="K9" s="11">
        <f>K23*$B$36/100/$B$33</f>
        <v>0.63662507565600468</v>
      </c>
      <c r="L9" s="16">
        <f t="shared" si="6"/>
        <v>-7.2051423099023126E-2</v>
      </c>
      <c r="M9" s="17">
        <f t="shared" si="7"/>
        <v>89.83296</v>
      </c>
      <c r="N9" s="11">
        <f>N23*$B$36/100/$B$33</f>
        <v>0.36025236544723233</v>
      </c>
      <c r="O9" s="16">
        <f t="shared" si="8"/>
        <v>-7.493277149971278E-3</v>
      </c>
      <c r="P9" s="17">
        <f t="shared" si="9"/>
        <v>97.962375000000009</v>
      </c>
      <c r="Q9" s="18" t="s">
        <v>29</v>
      </c>
      <c r="Z9" s="263">
        <f>ROUND(B9-'Цены на 01.03.2021'!B9,2)</f>
        <v>0</v>
      </c>
      <c r="AA9" s="263">
        <f>ROUND(E9-'Цены на 01.03.2021'!E9,2)</f>
        <v>0</v>
      </c>
      <c r="AB9" s="263">
        <f>ROUND(H9-'Цены на 01.03.2021'!H9,2)</f>
        <v>0</v>
      </c>
      <c r="AC9" s="263">
        <f>ROUND(K9-'Цены на 01.03.2021'!K9,2)</f>
        <v>-0.01</v>
      </c>
      <c r="AD9" s="264">
        <f>ROUND(N9-'Цены на 01.03.2021'!N9,2)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0.59199679754836232</v>
      </c>
      <c r="C10" s="16">
        <f t="shared" si="0"/>
        <v>-7.8372863436123374E-2</v>
      </c>
      <c r="D10" s="17">
        <f t="shared" si="1"/>
        <v>88.309008000000006</v>
      </c>
      <c r="E10" s="11">
        <f>E24*$B$36/100/$B$33</f>
        <v>0.63232355487454506</v>
      </c>
      <c r="F10" s="16">
        <f t="shared" si="2"/>
        <v>-7.6352943880482749E-2</v>
      </c>
      <c r="G10" s="17">
        <f t="shared" si="3"/>
        <v>89.225980540540533</v>
      </c>
      <c r="H10" s="11">
        <f>H24*$B$36/100/$B$33</f>
        <v>0.7299143076039073</v>
      </c>
      <c r="I10" s="16">
        <f t="shared" si="4"/>
        <v>-3.2391764029879311E-2</v>
      </c>
      <c r="J10" s="17">
        <f t="shared" si="5"/>
        <v>95.750819095477397</v>
      </c>
      <c r="K10" s="11">
        <f>K24*$B$36/100/$B$33</f>
        <v>0.66700456617506232</v>
      </c>
      <c r="L10" s="16">
        <f t="shared" si="6"/>
        <v>-4.1671932579965487E-2</v>
      </c>
      <c r="M10" s="17">
        <f t="shared" si="7"/>
        <v>94.119752432432435</v>
      </c>
      <c r="N10" s="11">
        <f>N24*$B$36/100/$B$33</f>
        <v>0.35716064738555836</v>
      </c>
      <c r="O10" s="16">
        <f t="shared" si="8"/>
        <v>-1.0584995211645243E-2</v>
      </c>
      <c r="P10" s="17">
        <f t="shared" si="9"/>
        <v>97.121653125000009</v>
      </c>
      <c r="Q10" s="18" t="s">
        <v>29</v>
      </c>
      <c r="Z10" s="263">
        <f>ROUND(B10-'Цены на 01.03.2021'!B10,2)</f>
        <v>0</v>
      </c>
      <c r="AA10" s="263">
        <f>ROUND(E10-'Цены на 01.03.2021'!E10,2)</f>
        <v>0</v>
      </c>
      <c r="AB10" s="263">
        <f>ROUND(H10-'Цены на 01.03.2021'!H10,2)</f>
        <v>-0.01</v>
      </c>
      <c r="AC10" s="263">
        <f>ROUND(K10-'Цены на 01.03.2021'!K10,2)</f>
        <v>0</v>
      </c>
      <c r="AD10" s="264">
        <f>ROUND(N10-'Цены на 01.03.2021'!N10,2)</f>
        <v>0.02</v>
      </c>
    </row>
    <row r="11" spans="1:32" s="5" customFormat="1" ht="31.5" x14ac:dyDescent="0.25">
      <c r="A11" s="98" t="s">
        <v>79</v>
      </c>
      <c r="B11" s="95">
        <f>AVERAGE(B7:B10)</f>
        <v>0.59522293813445704</v>
      </c>
      <c r="C11" s="96">
        <f t="shared" si="0"/>
        <v>-7.5146722850028658E-2</v>
      </c>
      <c r="D11" s="97">
        <f t="shared" si="1"/>
        <v>88.790256000000014</v>
      </c>
      <c r="E11" s="95">
        <f>AVERAGE(E7:E10)</f>
        <v>0.64270769488603718</v>
      </c>
      <c r="F11" s="96">
        <f t="shared" si="2"/>
        <v>-6.5968803868990622E-2</v>
      </c>
      <c r="G11" s="97">
        <f t="shared" si="3"/>
        <v>90.691266891891885</v>
      </c>
      <c r="H11" s="95">
        <f>AVERAGE(H7:H10)</f>
        <v>0.72322678701398202</v>
      </c>
      <c r="I11" s="96">
        <f t="shared" si="4"/>
        <v>-3.9079284619804588E-2</v>
      </c>
      <c r="J11" s="97">
        <f t="shared" si="5"/>
        <v>94.873544095477385</v>
      </c>
      <c r="K11" s="95">
        <f>AVERAGE(K7:K10)</f>
        <v>0.64821901838728213</v>
      </c>
      <c r="L11" s="96">
        <f t="shared" si="6"/>
        <v>-6.0457480367745675E-2</v>
      </c>
      <c r="M11" s="97">
        <f t="shared" si="7"/>
        <v>91.468959324324317</v>
      </c>
      <c r="N11" s="95">
        <f>AVERAGE(N7:N10)</f>
        <v>0.36680546351273702</v>
      </c>
      <c r="O11" s="96">
        <f t="shared" si="8"/>
        <v>-9.4017908446658582E-4</v>
      </c>
      <c r="P11" s="97">
        <f t="shared" si="9"/>
        <v>99.744339843749998</v>
      </c>
      <c r="Q11" s="18"/>
      <c r="Z11" s="263">
        <f>ROUND(B11-'Цены на 01.03.2021'!B11,2)</f>
        <v>0</v>
      </c>
      <c r="AA11" s="263">
        <f>ROUND(E11-'Цены на 01.03.2021'!E11,2)</f>
        <v>0</v>
      </c>
      <c r="AB11" s="263">
        <f>ROUND(H11-'Цены на 01.03.2021'!H11,2)</f>
        <v>0</v>
      </c>
      <c r="AC11" s="263">
        <f>ROUND(K11-'Цены на 01.03.2021'!K11,2)</f>
        <v>0</v>
      </c>
      <c r="AD11" s="264">
        <f>ROUND(N11-'Цены на 01.03.2021'!N11,2)</f>
        <v>0.01</v>
      </c>
    </row>
    <row r="12" spans="1:32" s="5" customFormat="1" ht="15.75" x14ac:dyDescent="0.25">
      <c r="A12" s="19" t="s">
        <v>4</v>
      </c>
      <c r="B12" s="11">
        <f>B25*$B$32/100/$B$33</f>
        <v>0.94694184255889668</v>
      </c>
      <c r="C12" s="16">
        <f t="shared" si="0"/>
        <v>0.27657218157441099</v>
      </c>
      <c r="D12" s="17">
        <f t="shared" si="1"/>
        <v>141.2566674285714</v>
      </c>
      <c r="E12" s="11">
        <f>E25*$B$32/100/$B$33</f>
        <v>0.9920514958820148</v>
      </c>
      <c r="F12" s="16">
        <f t="shared" si="2"/>
        <v>0.28337499712698699</v>
      </c>
      <c r="G12" s="17">
        <f t="shared" si="3"/>
        <v>139.9865097297297</v>
      </c>
      <c r="H12" s="11">
        <f>H25*$B$32/100/$B$33</f>
        <v>1.1093365945221221</v>
      </c>
      <c r="I12" s="16">
        <f t="shared" si="4"/>
        <v>0.34703052288833547</v>
      </c>
      <c r="J12" s="17">
        <f t="shared" si="5"/>
        <v>145.52377788944722</v>
      </c>
      <c r="K12" s="11">
        <f>K25*$B$32/100/$B$33</f>
        <v>0.93791991189427304</v>
      </c>
      <c r="L12" s="16">
        <f t="shared" si="6"/>
        <v>0.22924341313924523</v>
      </c>
      <c r="M12" s="17">
        <f t="shared" si="7"/>
        <v>132.34810432432431</v>
      </c>
      <c r="N12" s="11">
        <f>N25*$B$32/100/$B$33</f>
        <v>0.45254004213752147</v>
      </c>
      <c r="O12" s="16">
        <f t="shared" si="8"/>
        <v>8.4794399540317866E-2</v>
      </c>
      <c r="P12" s="17">
        <f t="shared" si="9"/>
        <v>123.05789374999998</v>
      </c>
      <c r="Q12" s="18" t="s">
        <v>33</v>
      </c>
      <c r="Z12" s="263">
        <f>ROUND('Цены на 09.03.2021'!B12-'Цены на 01.03.2021'!B12,2)</f>
        <v>0.02</v>
      </c>
      <c r="AA12" s="263">
        <f>ROUND(E12-'Цены на 01.03.2021'!E12,2)</f>
        <v>0.01</v>
      </c>
      <c r="AB12" s="263">
        <f>ROUND(H12-'Цены на 01.03.2021'!H12,2)</f>
        <v>0.01</v>
      </c>
      <c r="AC12" s="263">
        <f>ROUND(K12-'Цены на 01.03.2021'!K12,2)</f>
        <v>0.01</v>
      </c>
      <c r="AD12" s="264">
        <f>ROUND(N12-'Цены на 01.03.2021'!N12,2)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1.5021884313349931</v>
      </c>
      <c r="F13" s="16">
        <f t="shared" si="2"/>
        <v>0.79351193257996533</v>
      </c>
      <c r="G13" s="17">
        <f t="shared" si="3"/>
        <v>211.97096756756753</v>
      </c>
      <c r="H13" s="11">
        <f>H26*$B$34/$B$33</f>
        <v>1.5738919364106492</v>
      </c>
      <c r="I13" s="16">
        <f t="shared" si="4"/>
        <v>0.81158586477686256</v>
      </c>
      <c r="J13" s="17">
        <f t="shared" si="5"/>
        <v>206.46456783919595</v>
      </c>
      <c r="K13" s="11">
        <f>K26*$B$34/$B$33</f>
        <v>1.3826825895422332</v>
      </c>
      <c r="L13" s="16">
        <f t="shared" si="6"/>
        <v>0.67400609078720541</v>
      </c>
      <c r="M13" s="17">
        <f t="shared" si="7"/>
        <v>195.10772432432429</v>
      </c>
      <c r="N13" s="11">
        <f>N26*$B$34/$B$33</f>
        <v>0.68715859030837001</v>
      </c>
      <c r="O13" s="16">
        <f t="shared" si="8"/>
        <v>0.31941294771116641</v>
      </c>
      <c r="P13" s="17">
        <f t="shared" si="9"/>
        <v>186.85703125000001</v>
      </c>
      <c r="Q13" s="18" t="s">
        <v>34</v>
      </c>
      <c r="Z13" s="265"/>
      <c r="AA13" s="263">
        <f>ROUND(E13-'Цены на 01.03.2021'!E13,2)</f>
        <v>-0.03</v>
      </c>
      <c r="AB13" s="263">
        <f>ROUND(H13-'Цены на 01.03.2021'!H13,2)</f>
        <v>-0.03</v>
      </c>
      <c r="AC13" s="263">
        <f>ROUND(K13-'Цены на 01.03.2021'!K13,2)</f>
        <v>-0.02</v>
      </c>
      <c r="AD13" s="264">
        <f>ROUND(N13-'Цены на 01.03.2021'!N13,2)</f>
        <v>-0.01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1.4089738747366405</v>
      </c>
      <c r="F14" s="16">
        <f t="shared" si="2"/>
        <v>0.70029737598161268</v>
      </c>
      <c r="G14" s="17">
        <f t="shared" si="3"/>
        <v>198.81763783783782</v>
      </c>
      <c r="H14" s="11">
        <f>H27*$B$34/$B$33</f>
        <v>1.5511858264700247</v>
      </c>
      <c r="I14" s="16">
        <f t="shared" si="4"/>
        <v>0.78887975483623807</v>
      </c>
      <c r="J14" s="17">
        <f t="shared" si="5"/>
        <v>203.48595979899494</v>
      </c>
      <c r="K14" s="11">
        <f>K27*$B$34/$B$33</f>
        <v>1.3492209538402604</v>
      </c>
      <c r="L14" s="16">
        <f t="shared" si="6"/>
        <v>0.64054445508523261</v>
      </c>
      <c r="M14" s="17">
        <f t="shared" si="7"/>
        <v>190.38601621621621</v>
      </c>
      <c r="N14" s="11">
        <f>N27*$B$34/$B$33</f>
        <v>0.68596353189044235</v>
      </c>
      <c r="O14" s="16">
        <f t="shared" si="8"/>
        <v>0.31821788929323874</v>
      </c>
      <c r="P14" s="17">
        <f t="shared" si="9"/>
        <v>186.53206249999997</v>
      </c>
      <c r="Q14" s="18" t="s">
        <v>34</v>
      </c>
      <c r="Z14" s="265"/>
      <c r="AA14" s="263">
        <f>ROUND(E14-'Цены на 01.03.2021'!E14,2)</f>
        <v>-0.02</v>
      </c>
      <c r="AB14" s="263">
        <f>ROUND(H14-'Цены на 01.03.2021'!H14,2)</f>
        <v>-0.03</v>
      </c>
      <c r="AC14" s="263">
        <f>ROUND(K14-'Цены на 01.03.2021'!K14,2)</f>
        <v>-0.02</v>
      </c>
      <c r="AD14" s="264">
        <f>ROUND(N14-'Цены на 01.03.2021'!N14,2)</f>
        <v>-0.01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1.287143918789504</v>
      </c>
      <c r="F15" s="28">
        <f t="shared" si="2"/>
        <v>0.57846742003447615</v>
      </c>
      <c r="G15" s="29">
        <f t="shared" si="3"/>
        <v>181.62644324324324</v>
      </c>
      <c r="H15" s="27">
        <f>H28*$B$35/10/$B$33</f>
        <v>1.3548883355678989</v>
      </c>
      <c r="I15" s="28">
        <f t="shared" si="4"/>
        <v>0.59258226393411229</v>
      </c>
      <c r="J15" s="29">
        <f t="shared" si="5"/>
        <v>177.73547738693469</v>
      </c>
      <c r="K15" s="27">
        <f>K28*$B$35/10/$B$33</f>
        <v>1.2923550277724571</v>
      </c>
      <c r="L15" s="28">
        <f t="shared" si="6"/>
        <v>0.58367852901742934</v>
      </c>
      <c r="M15" s="29">
        <f t="shared" si="7"/>
        <v>182.36177297297294</v>
      </c>
      <c r="N15" s="27">
        <f>N28*$B$35/10/$B$33</f>
        <v>0.64096640490327517</v>
      </c>
      <c r="O15" s="28">
        <f t="shared" si="8"/>
        <v>0.27322076230607156</v>
      </c>
      <c r="P15" s="29">
        <f t="shared" si="9"/>
        <v>174.29612499999999</v>
      </c>
      <c r="Q15" s="30" t="s">
        <v>34</v>
      </c>
      <c r="Z15" s="266"/>
      <c r="AA15" s="267">
        <f>ROUND(E15-'Цены на 01.03.2021'!E15,2)</f>
        <v>-0.02</v>
      </c>
      <c r="AB15" s="267">
        <f>ROUND(H15-'Цены на 01.03.2021'!H15,2)</f>
        <v>-0.04</v>
      </c>
      <c r="AC15" s="267">
        <f>ROUND(K15-'Цены на 01.03.2021'!K15,2)</f>
        <v>0.01</v>
      </c>
      <c r="AD15" s="268">
        <f>ROUND(N15-'Цены на 01.03.2021'!N15,2)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8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4" t="s">
        <v>64</v>
      </c>
      <c r="X19" s="284" t="s">
        <v>64</v>
      </c>
      <c r="AB19" s="3"/>
    </row>
    <row r="20" spans="1:28" s="46" customFormat="1" ht="15.75" x14ac:dyDescent="0.25">
      <c r="A20" s="40" t="s">
        <v>39</v>
      </c>
      <c r="B20" s="41">
        <v>1.75</v>
      </c>
      <c r="C20" s="42" t="s">
        <v>26</v>
      </c>
      <c r="D20" s="43" t="s">
        <v>26</v>
      </c>
      <c r="E20" s="41">
        <v>1.85</v>
      </c>
      <c r="F20" s="42" t="s">
        <v>26</v>
      </c>
      <c r="G20" s="43" t="s">
        <v>26</v>
      </c>
      <c r="H20" s="41">
        <v>1.99</v>
      </c>
      <c r="I20" s="42" t="s">
        <v>26</v>
      </c>
      <c r="J20" s="43" t="s">
        <v>26</v>
      </c>
      <c r="K20" s="41">
        <v>1.85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44.51</v>
      </c>
      <c r="C21" s="49" t="s">
        <v>26</v>
      </c>
      <c r="D21" s="50" t="s">
        <v>26</v>
      </c>
      <c r="E21" s="48">
        <v>48.96</v>
      </c>
      <c r="F21" s="49" t="s">
        <v>26</v>
      </c>
      <c r="G21" s="50" t="s">
        <v>26</v>
      </c>
      <c r="H21" s="48">
        <v>53.67</v>
      </c>
      <c r="I21" s="49" t="s">
        <v>26</v>
      </c>
      <c r="J21" s="50" t="s">
        <v>26</v>
      </c>
      <c r="K21" s="48">
        <v>48.57</v>
      </c>
      <c r="L21" s="49" t="s">
        <v>26</v>
      </c>
      <c r="M21" s="50" t="s">
        <v>26</v>
      </c>
      <c r="N21" s="48">
        <v>30.14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44.12</v>
      </c>
      <c r="C22" s="49" t="s">
        <v>26</v>
      </c>
      <c r="D22" s="50" t="s">
        <v>26</v>
      </c>
      <c r="E22" s="48">
        <v>47.61</v>
      </c>
      <c r="F22" s="49" t="s">
        <v>26</v>
      </c>
      <c r="G22" s="50" t="s">
        <v>26</v>
      </c>
      <c r="H22" s="48">
        <v>53.42</v>
      </c>
      <c r="I22" s="49" t="s">
        <v>26</v>
      </c>
      <c r="J22" s="50" t="s">
        <v>26</v>
      </c>
      <c r="K22" s="48">
        <v>47.34</v>
      </c>
      <c r="L22" s="49" t="s">
        <v>26</v>
      </c>
      <c r="M22" s="50" t="s">
        <v>26</v>
      </c>
      <c r="N22" s="48">
        <v>25.64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44.45</v>
      </c>
      <c r="C23" s="49" t="s">
        <v>26</v>
      </c>
      <c r="D23" s="50" t="s">
        <v>26</v>
      </c>
      <c r="E23" s="48">
        <v>47.64</v>
      </c>
      <c r="F23" s="49" t="s">
        <v>26</v>
      </c>
      <c r="G23" s="50" t="s">
        <v>26</v>
      </c>
      <c r="H23" s="48">
        <v>53.82</v>
      </c>
      <c r="I23" s="49" t="s">
        <v>26</v>
      </c>
      <c r="J23" s="50" t="s">
        <v>26</v>
      </c>
      <c r="K23" s="48">
        <v>47.36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44.04</v>
      </c>
      <c r="C24" s="49" t="s">
        <v>26</v>
      </c>
      <c r="D24" s="50" t="s">
        <v>26</v>
      </c>
      <c r="E24" s="48">
        <v>47.04</v>
      </c>
      <c r="F24" s="49" t="s">
        <v>26</v>
      </c>
      <c r="G24" s="50" t="s">
        <v>26</v>
      </c>
      <c r="H24" s="48">
        <v>54.3</v>
      </c>
      <c r="I24" s="49" t="s">
        <v>26</v>
      </c>
      <c r="J24" s="50" t="s">
        <v>26</v>
      </c>
      <c r="K24" s="48">
        <v>49.62</v>
      </c>
      <c r="L24" s="49" t="s">
        <v>26</v>
      </c>
      <c r="M24" s="50" t="s">
        <v>26</v>
      </c>
      <c r="N24" s="48">
        <v>26.57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1.2569999999999999</v>
      </c>
      <c r="F26" s="49" t="s">
        <v>26</v>
      </c>
      <c r="G26" s="50" t="s">
        <v>26</v>
      </c>
      <c r="H26" s="54">
        <v>1.3169999999999999</v>
      </c>
      <c r="I26" s="49" t="s">
        <v>26</v>
      </c>
      <c r="J26" s="50" t="s">
        <v>26</v>
      </c>
      <c r="K26" s="54">
        <v>1.157</v>
      </c>
      <c r="L26" s="49" t="s">
        <v>26</v>
      </c>
      <c r="M26" s="50" t="s">
        <v>26</v>
      </c>
      <c r="N26" s="54">
        <v>0.57499999999999996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1.179</v>
      </c>
      <c r="F27" s="49" t="s">
        <v>26</v>
      </c>
      <c r="G27" s="50" t="s">
        <v>26</v>
      </c>
      <c r="H27" s="54">
        <v>1.298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0.57399999999999995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4.9400000000000004</v>
      </c>
      <c r="F28" s="58" t="s">
        <v>26</v>
      </c>
      <c r="G28" s="59" t="s">
        <v>26</v>
      </c>
      <c r="H28" s="94">
        <v>5.2</v>
      </c>
      <c r="I28" s="58" t="s">
        <v>26</v>
      </c>
      <c r="J28" s="59" t="s">
        <v>26</v>
      </c>
      <c r="K28" s="94">
        <v>4.96</v>
      </c>
      <c r="L28" s="58" t="s">
        <v>26</v>
      </c>
      <c r="M28" s="59" t="s">
        <v>26</v>
      </c>
      <c r="N28" s="94">
        <v>2.46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9.4207000000000001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2.6105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3.1196999999999999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6.8018000000000001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3.5091000000000001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Z26" sqref="Z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44270</v>
      </c>
      <c r="E2" s="36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91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94" t="s">
        <v>23</v>
      </c>
      <c r="C5" s="295" t="s">
        <v>23</v>
      </c>
      <c r="D5" s="296" t="s">
        <v>24</v>
      </c>
      <c r="E5" s="294" t="s">
        <v>23</v>
      </c>
      <c r="F5" s="295" t="s">
        <v>23</v>
      </c>
      <c r="G5" s="296" t="s">
        <v>24</v>
      </c>
      <c r="H5" s="294" t="s">
        <v>23</v>
      </c>
      <c r="I5" s="295" t="s">
        <v>23</v>
      </c>
      <c r="J5" s="296" t="s">
        <v>24</v>
      </c>
      <c r="K5" s="294" t="s">
        <v>23</v>
      </c>
      <c r="L5" s="295" t="s">
        <v>23</v>
      </c>
      <c r="M5" s="296" t="s">
        <v>24</v>
      </c>
      <c r="N5" s="294" t="s">
        <v>23</v>
      </c>
      <c r="O5" s="295" t="s">
        <v>23</v>
      </c>
      <c r="P5" s="296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0.67867196236455474</v>
      </c>
      <c r="C6" s="12" t="s">
        <v>26</v>
      </c>
      <c r="D6" s="13" t="s">
        <v>26</v>
      </c>
      <c r="E6" s="11">
        <f>E20/$B$33</f>
        <v>0.7172328693170863</v>
      </c>
      <c r="F6" s="12" t="s">
        <v>26</v>
      </c>
      <c r="G6" s="13" t="s">
        <v>26</v>
      </c>
      <c r="H6" s="11">
        <f>H20/$B$33</f>
        <v>0.77121813905063041</v>
      </c>
      <c r="I6" s="12" t="s">
        <v>26</v>
      </c>
      <c r="J6" s="13" t="s">
        <v>26</v>
      </c>
      <c r="K6" s="11">
        <f>K20/$B$33</f>
        <v>0.7172328693170863</v>
      </c>
      <c r="L6" s="12" t="s">
        <v>26</v>
      </c>
      <c r="M6" s="13" t="s">
        <v>26</v>
      </c>
      <c r="N6" s="11">
        <f>N20/$B$33</f>
        <v>0.37404079743955576</v>
      </c>
      <c r="O6" s="12" t="s">
        <v>26</v>
      </c>
      <c r="P6" s="13" t="s">
        <v>26</v>
      </c>
      <c r="Q6" s="14" t="s">
        <v>27</v>
      </c>
      <c r="R6" s="4"/>
      <c r="Z6" s="261">
        <f>ROUND(B6-'Цены на 09.03.2021'!B6,2)</f>
        <v>0.01</v>
      </c>
      <c r="AA6" s="261">
        <f>ROUND(E6-'Цены на 09.03.2021'!E6,2)</f>
        <v>0.01</v>
      </c>
      <c r="AB6" s="261">
        <f>ROUND(H6-'Цены на 09.03.2021'!H6,2)</f>
        <v>0.01</v>
      </c>
      <c r="AC6" s="261">
        <f>ROUND(K6-'Цены на 09.03.2021'!K6,2)</f>
        <v>0.01</v>
      </c>
      <c r="AD6" s="262">
        <f>ROUND(N6-'Цены на 09.03.2021'!N6,2)</f>
        <v>0.01</v>
      </c>
    </row>
    <row r="7" spans="1:32" s="5" customFormat="1" ht="15.75" x14ac:dyDescent="0.25">
      <c r="A7" s="15" t="s">
        <v>28</v>
      </c>
      <c r="B7" s="11">
        <f>B21*$B$36/100/$B$33</f>
        <v>0.60489450121466848</v>
      </c>
      <c r="C7" s="16">
        <f t="shared" ref="C7:C12" si="0">B7-B$6</f>
        <v>-7.3777461149886259E-2</v>
      </c>
      <c r="D7" s="17">
        <f t="shared" ref="D7:D12" si="1">B7/B$6*100</f>
        <v>89.129142613636361</v>
      </c>
      <c r="E7" s="11">
        <f>E21*$B$36/100/$B$33</f>
        <v>0.66539754752631775</v>
      </c>
      <c r="F7" s="16">
        <f t="shared" ref="F7:F15" si="2">E7-E$6</f>
        <v>-5.1835321790768552E-2</v>
      </c>
      <c r="G7" s="17">
        <f t="shared" ref="G7:G15" si="3">E7/E$6*100</f>
        <v>92.772874193548375</v>
      </c>
      <c r="H7" s="11">
        <f>H21*$B$36/100/$B$33</f>
        <v>0.72970752708903719</v>
      </c>
      <c r="I7" s="16">
        <f t="shared" ref="I7:I15" si="4">H7-H$6</f>
        <v>-4.1510611961593225E-2</v>
      </c>
      <c r="J7" s="17">
        <f t="shared" ref="J7:J15" si="5">H7/H$6*100</f>
        <v>94.617526500000011</v>
      </c>
      <c r="K7" s="11">
        <f>K21*$B$36/100/$B$33</f>
        <v>0.65900733814059309</v>
      </c>
      <c r="L7" s="16">
        <f t="shared" ref="L7:L15" si="6">K7-K$6</f>
        <v>-5.8225531176493206E-2</v>
      </c>
      <c r="M7" s="17">
        <f t="shared" ref="M7:M15" si="7">K7/K$6*100</f>
        <v>91.881920967741948</v>
      </c>
      <c r="N7" s="11">
        <f>N21*$B$36/100/$B$33</f>
        <v>0.40761378166814488</v>
      </c>
      <c r="O7" s="16">
        <f t="shared" ref="O7:O15" si="8">N7-N$6</f>
        <v>3.357298422858912E-2</v>
      </c>
      <c r="P7" s="17">
        <f t="shared" ref="P7:P15" si="9">N7/N$6*100</f>
        <v>108.97575463917528</v>
      </c>
      <c r="Q7" s="18" t="s">
        <v>29</v>
      </c>
      <c r="R7" s="4"/>
      <c r="Z7" s="263">
        <f>ROUND(B7-'Цены на 09.03.2021'!B7,2)</f>
        <v>0.01</v>
      </c>
      <c r="AA7" s="263">
        <f>ROUND(E7-'Цены на 09.03.2021'!E7,2)</f>
        <v>0.01</v>
      </c>
      <c r="AB7" s="263">
        <f>ROUND(H7-'Цены на 09.03.2021'!H7,2)</f>
        <v>0.01</v>
      </c>
      <c r="AC7" s="263">
        <f>ROUND(K7-'Цены на 09.03.2021'!K7,2)</f>
        <v>0.01</v>
      </c>
      <c r="AD7" s="264">
        <f>ROUND(N7-'Цены на 09.03.2021'!N7,2)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0.60013583465083098</v>
      </c>
      <c r="C8" s="16">
        <f t="shared" si="0"/>
        <v>-7.8536127713723758E-2</v>
      </c>
      <c r="D8" s="17">
        <f t="shared" si="1"/>
        <v>88.427969318181837</v>
      </c>
      <c r="E8" s="11">
        <f>E22*$B$36/100/$B$33</f>
        <v>0.64704269078008714</v>
      </c>
      <c r="F8" s="16">
        <f t="shared" si="2"/>
        <v>-7.0190178536999159E-2</v>
      </c>
      <c r="G8" s="17">
        <f t="shared" si="3"/>
        <v>90.213753225806457</v>
      </c>
      <c r="H8" s="11">
        <f>H22*$B$36/100/$B$33</f>
        <v>0.7263084795434388</v>
      </c>
      <c r="I8" s="16">
        <f t="shared" si="4"/>
        <v>-4.4909659507191613E-2</v>
      </c>
      <c r="J8" s="17">
        <f t="shared" si="5"/>
        <v>94.176788999999999</v>
      </c>
      <c r="K8" s="11">
        <f>K22*$B$36/100/$B$33</f>
        <v>0.6441874908417845</v>
      </c>
      <c r="L8" s="16">
        <f t="shared" si="6"/>
        <v>-7.3045378475301792E-2</v>
      </c>
      <c r="M8" s="17">
        <f t="shared" si="7"/>
        <v>89.815667741935485</v>
      </c>
      <c r="N8" s="11">
        <f>N22*$B$36/100/$B$33</f>
        <v>0.3486063162765588</v>
      </c>
      <c r="O8" s="16">
        <f t="shared" si="8"/>
        <v>-2.5434481162996958E-2</v>
      </c>
      <c r="P8" s="17">
        <f t="shared" si="9"/>
        <v>93.200078350515454</v>
      </c>
      <c r="Q8" s="18" t="s">
        <v>29</v>
      </c>
      <c r="Z8" s="263">
        <f>ROUND(B8-'Цены на 09.03.2021'!B8,2)</f>
        <v>0.01</v>
      </c>
      <c r="AA8" s="263">
        <f>ROUND(E8-'Цены на 09.03.2021'!E8,2)</f>
        <v>0.01</v>
      </c>
      <c r="AB8" s="263">
        <f>ROUND(H8-'Цены на 09.03.2021'!H8,2)</f>
        <v>0.01</v>
      </c>
      <c r="AC8" s="263">
        <f>ROUND(K8-'Цены на 09.03.2021'!K8,2)</f>
        <v>0.01</v>
      </c>
      <c r="AD8" s="264">
        <f>ROUND(N8-'Цены на 09.03.2021'!N8,2)</f>
        <v>0</v>
      </c>
    </row>
    <row r="9" spans="1:32" s="5" customFormat="1" ht="15.75" x14ac:dyDescent="0.25">
      <c r="A9" s="19" t="s">
        <v>31</v>
      </c>
      <c r="B9" s="11">
        <f>B23*$B$36/100/$B$33</f>
        <v>0.60475853931284462</v>
      </c>
      <c r="C9" s="16">
        <f t="shared" si="0"/>
        <v>-7.3913423051710114E-2</v>
      </c>
      <c r="D9" s="17">
        <f t="shared" si="1"/>
        <v>89.109109090909101</v>
      </c>
      <c r="E9" s="11">
        <f>E23*$B$36/100/$B$33</f>
        <v>0.64772250028920675</v>
      </c>
      <c r="F9" s="16">
        <f t="shared" si="2"/>
        <v>-6.9510369027879548E-2</v>
      </c>
      <c r="G9" s="17">
        <f t="shared" si="3"/>
        <v>90.308535483870969</v>
      </c>
      <c r="H9" s="11">
        <f>H23*$B$36/100/$B$33</f>
        <v>0.7314750318127482</v>
      </c>
      <c r="I9" s="16">
        <f t="shared" si="4"/>
        <v>-3.9743107237882214E-2</v>
      </c>
      <c r="J9" s="17">
        <f t="shared" si="5"/>
        <v>94.846710000000002</v>
      </c>
      <c r="K9" s="11">
        <f>K23*$B$36/100/$B$33</f>
        <v>0.64704269078008714</v>
      </c>
      <c r="L9" s="16">
        <f t="shared" si="6"/>
        <v>-7.0190178536999159E-2</v>
      </c>
      <c r="M9" s="17">
        <f t="shared" si="7"/>
        <v>90.213753225806457</v>
      </c>
      <c r="N9" s="11">
        <f>N23*$B$36/100/$B$33</f>
        <v>0.36437789688813482</v>
      </c>
      <c r="O9" s="16">
        <f t="shared" si="8"/>
        <v>-9.6629005514209387E-3</v>
      </c>
      <c r="P9" s="17">
        <f t="shared" si="9"/>
        <v>97.416618556701039</v>
      </c>
      <c r="Q9" s="18" t="s">
        <v>29</v>
      </c>
      <c r="Z9" s="263">
        <f>ROUND(B9-'Цены на 09.03.2021'!B9,2)</f>
        <v>0.01</v>
      </c>
      <c r="AA9" s="263">
        <f>ROUND(E9-'Цены на 09.03.2021'!E9,2)</f>
        <v>0.01</v>
      </c>
      <c r="AB9" s="263">
        <f>ROUND(H9-'Цены на 09.03.2021'!H9,2)</f>
        <v>0.01</v>
      </c>
      <c r="AC9" s="263">
        <f>ROUND(K9-'Цены на 09.03.2021'!K9,2)</f>
        <v>0.01</v>
      </c>
      <c r="AD9" s="264">
        <f>ROUND(N9-'Цены на 09.03.2021'!N9,2)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0.59850429182894382</v>
      </c>
      <c r="C10" s="16">
        <f t="shared" si="0"/>
        <v>-8.0167670535610913E-2</v>
      </c>
      <c r="D10" s="17">
        <f t="shared" si="1"/>
        <v>88.187567045454557</v>
      </c>
      <c r="E10" s="11">
        <f>E24*$B$36/100/$B$33</f>
        <v>0.64106036709983416</v>
      </c>
      <c r="F10" s="16">
        <f t="shared" si="2"/>
        <v>-7.6172502217252136E-2</v>
      </c>
      <c r="G10" s="17">
        <f t="shared" si="3"/>
        <v>89.379669354838711</v>
      </c>
      <c r="H10" s="11">
        <f>H24*$B$36/100/$B$33</f>
        <v>0.76125068831218912</v>
      </c>
      <c r="I10" s="16">
        <f t="shared" si="4"/>
        <v>-9.9674507384412969E-3</v>
      </c>
      <c r="J10" s="17">
        <f t="shared" si="5"/>
        <v>98.707570500000003</v>
      </c>
      <c r="K10" s="11">
        <f>K24*$B$36/100/$B$33</f>
        <v>0.66607735703543747</v>
      </c>
      <c r="L10" s="16">
        <f t="shared" si="6"/>
        <v>-5.1155512281648829E-2</v>
      </c>
      <c r="M10" s="17">
        <f t="shared" si="7"/>
        <v>92.867656451612916</v>
      </c>
      <c r="N10" s="11">
        <f>N24*$B$36/100/$B$33</f>
        <v>0.36125077314618437</v>
      </c>
      <c r="O10" s="16">
        <f t="shared" si="8"/>
        <v>-1.2790024293371394E-2</v>
      </c>
      <c r="P10" s="17">
        <f t="shared" si="9"/>
        <v>96.580580412371134</v>
      </c>
      <c r="Q10" s="18" t="s">
        <v>29</v>
      </c>
      <c r="Z10" s="263">
        <f>ROUND(B10-'Цены на 09.03.2021'!B10,2)</f>
        <v>0.01</v>
      </c>
      <c r="AA10" s="263">
        <f>ROUND(E10-'Цены на 09.03.2021'!E10,2)</f>
        <v>0.01</v>
      </c>
      <c r="AB10" s="263">
        <f>ROUND(H10-'Цены на 09.03.2021'!H10,2)</f>
        <v>0.03</v>
      </c>
      <c r="AC10" s="263">
        <f>ROUND(K10-'Цены на 09.03.2021'!K10,2)</f>
        <v>0</v>
      </c>
      <c r="AD10" s="264">
        <f>ROUND(N10-'Цены на 09.03.2021'!N10,2)</f>
        <v>0</v>
      </c>
    </row>
    <row r="11" spans="1:32" s="5" customFormat="1" ht="31.5" x14ac:dyDescent="0.25">
      <c r="A11" s="98" t="s">
        <v>79</v>
      </c>
      <c r="B11" s="95">
        <f>AVERAGE(B7:B10)</f>
        <v>0.602073291751822</v>
      </c>
      <c r="C11" s="96">
        <f t="shared" si="0"/>
        <v>-7.6598670612732733E-2</v>
      </c>
      <c r="D11" s="97">
        <f t="shared" si="1"/>
        <v>88.713447017045468</v>
      </c>
      <c r="E11" s="95">
        <f>AVERAGE(E7:E10)</f>
        <v>0.65030577642386145</v>
      </c>
      <c r="F11" s="96">
        <f t="shared" si="2"/>
        <v>-6.6927092893224849E-2</v>
      </c>
      <c r="G11" s="97">
        <f t="shared" si="3"/>
        <v>90.668708064516125</v>
      </c>
      <c r="H11" s="95">
        <f>AVERAGE(H7:H10)</f>
        <v>0.73718543168935324</v>
      </c>
      <c r="I11" s="96">
        <f t="shared" si="4"/>
        <v>-3.403270736127717E-2</v>
      </c>
      <c r="J11" s="97">
        <f t="shared" si="5"/>
        <v>95.587148999999997</v>
      </c>
      <c r="K11" s="95">
        <f>AVERAGE(K7:K10)</f>
        <v>0.65407871919947547</v>
      </c>
      <c r="L11" s="96">
        <f t="shared" si="6"/>
        <v>-6.315415011761083E-2</v>
      </c>
      <c r="M11" s="97">
        <f t="shared" si="7"/>
        <v>91.194749596774187</v>
      </c>
      <c r="N11" s="95">
        <f>AVERAGE(N7:N10)</f>
        <v>0.37046219199475572</v>
      </c>
      <c r="O11" s="96">
        <f t="shared" si="8"/>
        <v>-3.5786054448000426E-3</v>
      </c>
      <c r="P11" s="97">
        <f t="shared" si="9"/>
        <v>99.04325798969073</v>
      </c>
      <c r="Q11" s="18"/>
      <c r="Z11" s="263">
        <f>ROUND(B11-'Цены на 09.03.2021'!B11,2)</f>
        <v>0.01</v>
      </c>
      <c r="AA11" s="263">
        <f>ROUND(E11-'Цены на 09.03.2021'!E11,2)</f>
        <v>0.01</v>
      </c>
      <c r="AB11" s="263">
        <f>ROUND(H11-'Цены на 09.03.2021'!H11,2)</f>
        <v>0.01</v>
      </c>
      <c r="AC11" s="263">
        <f>ROUND(K11-'Цены на 09.03.2021'!K11,2)</f>
        <v>0.01</v>
      </c>
      <c r="AD11" s="264">
        <f>ROUND(N11-'Цены на 09.03.2021'!N11,2)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0.94608895230015788</v>
      </c>
      <c r="C12" s="16">
        <f t="shared" si="0"/>
        <v>0.26741698993560314</v>
      </c>
      <c r="D12" s="17">
        <f t="shared" si="1"/>
        <v>139.40298181818181</v>
      </c>
      <c r="E12" s="11">
        <f>E25*$B$32/100/$B$33</f>
        <v>0.99115797632360292</v>
      </c>
      <c r="F12" s="16">
        <f t="shared" si="2"/>
        <v>0.27392510700651662</v>
      </c>
      <c r="G12" s="17">
        <f t="shared" si="3"/>
        <v>138.19193440860212</v>
      </c>
      <c r="H12" s="11">
        <f>H25*$B$32/100/$B$33</f>
        <v>1.1083374387845601</v>
      </c>
      <c r="I12" s="16">
        <f t="shared" si="4"/>
        <v>0.33711929973392973</v>
      </c>
      <c r="J12" s="17">
        <f t="shared" si="5"/>
        <v>143.71257399999999</v>
      </c>
      <c r="K12" s="11">
        <f>K25*$B$32/100/$B$33</f>
        <v>0.93707514749546894</v>
      </c>
      <c r="L12" s="16">
        <f t="shared" si="6"/>
        <v>0.21984227817838264</v>
      </c>
      <c r="M12" s="17">
        <f t="shared" si="7"/>
        <v>130.65145053763439</v>
      </c>
      <c r="N12" s="11">
        <f>N25*$B$32/100/$B$33</f>
        <v>0.45213244900320049</v>
      </c>
      <c r="O12" s="16">
        <f t="shared" si="8"/>
        <v>7.8091651563644726E-2</v>
      </c>
      <c r="P12" s="17">
        <f t="shared" si="9"/>
        <v>120.87784329896907</v>
      </c>
      <c r="Q12" s="18" t="s">
        <v>33</v>
      </c>
      <c r="Z12" s="263">
        <f>ROUND('Цены на 15.03.2021'!B12-'Цены на 09.03.2021'!B12,2)</f>
        <v>0</v>
      </c>
      <c r="AA12" s="263">
        <f>ROUND(E12-'Цены на 09.03.2021'!E12,2)</f>
        <v>0</v>
      </c>
      <c r="AB12" s="263">
        <f>ROUND(H12-'Цены на 09.03.2021'!H12,2)</f>
        <v>0</v>
      </c>
      <c r="AC12" s="263">
        <f>ROUND(K12-'Цены на 09.03.2021'!K12,2)</f>
        <v>0</v>
      </c>
      <c r="AD12" s="264">
        <f>ROUND(N12-'Цены на 09.03.2021'!N12,2)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1.5362808776462422</v>
      </c>
      <c r="F13" s="16">
        <f t="shared" si="2"/>
        <v>0.81904800832915592</v>
      </c>
      <c r="G13" s="17">
        <f t="shared" si="3"/>
        <v>214.19554838709681</v>
      </c>
      <c r="H13" s="11">
        <f>H26*$B$34/$B$33</f>
        <v>1.6079023637835961</v>
      </c>
      <c r="I13" s="16">
        <f t="shared" si="4"/>
        <v>0.83668422473296566</v>
      </c>
      <c r="J13" s="17">
        <f t="shared" si="5"/>
        <v>208.48865999999998</v>
      </c>
      <c r="K13" s="11">
        <f>K26*$B$34/$B$33</f>
        <v>1.4049748197277601</v>
      </c>
      <c r="L13" s="16">
        <f t="shared" si="6"/>
        <v>0.68774195041067376</v>
      </c>
      <c r="M13" s="17">
        <f t="shared" si="7"/>
        <v>195.88823655913981</v>
      </c>
      <c r="N13" s="11">
        <f>N26*$B$34/$B$33</f>
        <v>0.68637257548297526</v>
      </c>
      <c r="O13" s="16">
        <f t="shared" si="8"/>
        <v>0.31233177804341949</v>
      </c>
      <c r="P13" s="17">
        <f t="shared" si="9"/>
        <v>183.50206185567009</v>
      </c>
      <c r="Q13" s="18" t="s">
        <v>34</v>
      </c>
      <c r="Z13" s="265"/>
      <c r="AA13" s="263">
        <f>ROUND(E13-'Цены на 09.03.2021'!E13,2)</f>
        <v>0.03</v>
      </c>
      <c r="AB13" s="263">
        <f>ROUND(H13-'Цены на 09.03.2021'!H13,2)</f>
        <v>0.03</v>
      </c>
      <c r="AC13" s="263">
        <f>ROUND(K13-'Цены на 09.03.2021'!K13,2)</f>
        <v>0.02</v>
      </c>
      <c r="AD13" s="264">
        <f>ROUND(N13-'Цены на 09.03.2021'!N13,2)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1.4670467743801334</v>
      </c>
      <c r="F14" s="16">
        <f t="shared" si="2"/>
        <v>0.74981390506304713</v>
      </c>
      <c r="G14" s="17">
        <f t="shared" si="3"/>
        <v>204.54260215053765</v>
      </c>
      <c r="H14" s="11">
        <f>H27*$B$34/$B$33</f>
        <v>1.5852222265067675</v>
      </c>
      <c r="I14" s="16">
        <f t="shared" si="4"/>
        <v>0.81400408745613706</v>
      </c>
      <c r="J14" s="17">
        <f t="shared" si="5"/>
        <v>205.54784000000001</v>
      </c>
      <c r="K14" s="11">
        <f>K27*$B$34/$B$33</f>
        <v>1.3476776308178768</v>
      </c>
      <c r="L14" s="16">
        <f t="shared" si="6"/>
        <v>0.63044476150079054</v>
      </c>
      <c r="M14" s="17">
        <f t="shared" si="7"/>
        <v>187.89959139784946</v>
      </c>
      <c r="N14" s="11">
        <f>N27*$B$34/$B$33</f>
        <v>0.71502116993791687</v>
      </c>
      <c r="O14" s="16">
        <f t="shared" si="8"/>
        <v>0.34098037249836111</v>
      </c>
      <c r="P14" s="17">
        <f t="shared" si="9"/>
        <v>191.16127835051546</v>
      </c>
      <c r="Q14" s="18" t="s">
        <v>34</v>
      </c>
      <c r="Z14" s="265"/>
      <c r="AA14" s="263">
        <f>ROUND(E14-'Цены на 09.03.2021'!E14,2)</f>
        <v>0.06</v>
      </c>
      <c r="AB14" s="263">
        <f>ROUND(H14-'Цены на 09.03.2021'!H14,2)</f>
        <v>0.03</v>
      </c>
      <c r="AC14" s="263">
        <f>ROUND(K14-'Цены на 09.03.2021'!K14,2)</f>
        <v>0</v>
      </c>
      <c r="AD14" s="264">
        <f>ROUND(N14-'Цены на 09.03.2021'!N14,2)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1.3033068291366212</v>
      </c>
      <c r="F15" s="28">
        <f t="shared" si="2"/>
        <v>0.58607395981953492</v>
      </c>
      <c r="G15" s="29">
        <f t="shared" si="3"/>
        <v>181.71320430107528</v>
      </c>
      <c r="H15" s="27">
        <f>H28*$B$35/10/$B$33</f>
        <v>1.3734050052057223</v>
      </c>
      <c r="I15" s="28">
        <f t="shared" si="4"/>
        <v>0.60218686615509187</v>
      </c>
      <c r="J15" s="29">
        <f t="shared" si="5"/>
        <v>178.08256</v>
      </c>
      <c r="K15" s="27">
        <f>K28*$B$35/10/$B$33</f>
        <v>1.3007106003933211</v>
      </c>
      <c r="L15" s="28">
        <f t="shared" si="6"/>
        <v>0.5834777310762348</v>
      </c>
      <c r="M15" s="29">
        <f t="shared" si="7"/>
        <v>181.35122580645159</v>
      </c>
      <c r="N15" s="27">
        <f>N28*$B$35/10/$B$33</f>
        <v>0.65165341456831061</v>
      </c>
      <c r="O15" s="28">
        <f t="shared" si="8"/>
        <v>0.27761261712875485</v>
      </c>
      <c r="P15" s="29">
        <f t="shared" si="9"/>
        <v>174.21987628865978</v>
      </c>
      <c r="Q15" s="30" t="s">
        <v>34</v>
      </c>
      <c r="Z15" s="266"/>
      <c r="AA15" s="267">
        <f>ROUND(E15-'Цены на 09.03.2021'!E15,2)</f>
        <v>0.02</v>
      </c>
      <c r="AB15" s="267">
        <f>ROUND(H15-'Цены на 09.03.2021'!H15,2)</f>
        <v>0.02</v>
      </c>
      <c r="AC15" s="267">
        <f>ROUND(K15-'Цены на 09.03.2021'!K15,2)</f>
        <v>0.01</v>
      </c>
      <c r="AD15" s="268">
        <f>ROUND(N15-'Цены на 09.03.2021'!N15,2)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9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93" t="s">
        <v>64</v>
      </c>
      <c r="X19" s="293" t="s">
        <v>64</v>
      </c>
      <c r="AB19" s="3"/>
    </row>
    <row r="20" spans="1:28" s="46" customFormat="1" ht="15.75" x14ac:dyDescent="0.25">
      <c r="A20" s="40" t="s">
        <v>39</v>
      </c>
      <c r="B20" s="41">
        <v>1.76</v>
      </c>
      <c r="C20" s="42" t="s">
        <v>26</v>
      </c>
      <c r="D20" s="43" t="s">
        <v>26</v>
      </c>
      <c r="E20" s="41">
        <v>1.86</v>
      </c>
      <c r="F20" s="42" t="s">
        <v>26</v>
      </c>
      <c r="G20" s="43" t="s">
        <v>26</v>
      </c>
      <c r="H20" s="304">
        <v>2</v>
      </c>
      <c r="I20" s="42" t="s">
        <v>26</v>
      </c>
      <c r="J20" s="43" t="s">
        <v>26</v>
      </c>
      <c r="K20" s="41">
        <v>1.86</v>
      </c>
      <c r="L20" s="42" t="s">
        <v>26</v>
      </c>
      <c r="M20" s="43" t="s">
        <v>26</v>
      </c>
      <c r="N20" s="48">
        <v>0.97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44.49</v>
      </c>
      <c r="C21" s="49" t="s">
        <v>26</v>
      </c>
      <c r="D21" s="50" t="s">
        <v>26</v>
      </c>
      <c r="E21" s="48">
        <v>48.94</v>
      </c>
      <c r="F21" s="49" t="s">
        <v>26</v>
      </c>
      <c r="G21" s="50" t="s">
        <v>26</v>
      </c>
      <c r="H21" s="48">
        <v>53.67</v>
      </c>
      <c r="I21" s="49" t="s">
        <v>26</v>
      </c>
      <c r="J21" s="50" t="s">
        <v>26</v>
      </c>
      <c r="K21" s="48">
        <v>48.47</v>
      </c>
      <c r="L21" s="49" t="s">
        <v>26</v>
      </c>
      <c r="M21" s="50" t="s">
        <v>26</v>
      </c>
      <c r="N21" s="48">
        <v>29.98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44.14</v>
      </c>
      <c r="C22" s="49" t="s">
        <v>26</v>
      </c>
      <c r="D22" s="50" t="s">
        <v>26</v>
      </c>
      <c r="E22" s="48">
        <v>47.59</v>
      </c>
      <c r="F22" s="49" t="s">
        <v>26</v>
      </c>
      <c r="G22" s="50" t="s">
        <v>26</v>
      </c>
      <c r="H22" s="48">
        <v>53.42</v>
      </c>
      <c r="I22" s="49" t="s">
        <v>26</v>
      </c>
      <c r="J22" s="50" t="s">
        <v>26</v>
      </c>
      <c r="K22" s="48">
        <v>47.38</v>
      </c>
      <c r="L22" s="49" t="s">
        <v>26</v>
      </c>
      <c r="M22" s="50" t="s">
        <v>26</v>
      </c>
      <c r="N22" s="48">
        <v>25.64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44.48</v>
      </c>
      <c r="C23" s="49" t="s">
        <v>26</v>
      </c>
      <c r="D23" s="50" t="s">
        <v>26</v>
      </c>
      <c r="E23" s="48">
        <v>47.64</v>
      </c>
      <c r="F23" s="49" t="s">
        <v>26</v>
      </c>
      <c r="G23" s="50" t="s">
        <v>26</v>
      </c>
      <c r="H23" s="48">
        <v>53.8</v>
      </c>
      <c r="I23" s="49" t="s">
        <v>26</v>
      </c>
      <c r="J23" s="50" t="s">
        <v>26</v>
      </c>
      <c r="K23" s="48">
        <v>47.59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44.02</v>
      </c>
      <c r="C24" s="49" t="s">
        <v>26</v>
      </c>
      <c r="D24" s="50" t="s">
        <v>26</v>
      </c>
      <c r="E24" s="48">
        <v>47.15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48.99</v>
      </c>
      <c r="L24" s="49" t="s">
        <v>26</v>
      </c>
      <c r="M24" s="50" t="s">
        <v>26</v>
      </c>
      <c r="N24" s="48">
        <v>26.57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1.177</v>
      </c>
      <c r="L26" s="49" t="s">
        <v>26</v>
      </c>
      <c r="M26" s="50" t="s">
        <v>26</v>
      </c>
      <c r="N26" s="54">
        <v>0.57499999999999996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1.2290000000000001</v>
      </c>
      <c r="F27" s="49" t="s">
        <v>26</v>
      </c>
      <c r="G27" s="50" t="s">
        <v>26</v>
      </c>
      <c r="H27" s="54">
        <v>1.3280000000000001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0.59899999999999998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5.0199999999999996</v>
      </c>
      <c r="F28" s="58" t="s">
        <v>26</v>
      </c>
      <c r="G28" s="59" t="s">
        <v>26</v>
      </c>
      <c r="H28" s="94">
        <v>5.29</v>
      </c>
      <c r="I28" s="58" t="s">
        <v>26</v>
      </c>
      <c r="J28" s="59" t="s">
        <v>26</v>
      </c>
      <c r="K28" s="94">
        <v>5.01</v>
      </c>
      <c r="L28" s="58" t="s">
        <v>26</v>
      </c>
      <c r="M28" s="59" t="s">
        <v>26</v>
      </c>
      <c r="N28" s="94">
        <v>2.5099999999999998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9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9.3501999999999992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2.5933000000000002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3.0956000000000001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6.7328000000000001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3.5259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44277</v>
      </c>
      <c r="E2" s="36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291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294" t="s">
        <v>23</v>
      </c>
      <c r="C5" s="295" t="s">
        <v>23</v>
      </c>
      <c r="D5" s="296" t="s">
        <v>24</v>
      </c>
      <c r="E5" s="294" t="s">
        <v>23</v>
      </c>
      <c r="F5" s="295" t="s">
        <v>23</v>
      </c>
      <c r="G5" s="296" t="s">
        <v>24</v>
      </c>
      <c r="H5" s="294" t="s">
        <v>23</v>
      </c>
      <c r="I5" s="295" t="s">
        <v>23</v>
      </c>
      <c r="J5" s="296" t="s">
        <v>24</v>
      </c>
      <c r="K5" s="294" t="s">
        <v>23</v>
      </c>
      <c r="L5" s="295" t="s">
        <v>23</v>
      </c>
      <c r="M5" s="296" t="s">
        <v>24</v>
      </c>
      <c r="N5" s="294" t="s">
        <v>23</v>
      </c>
      <c r="O5" s="295" t="s">
        <v>23</v>
      </c>
      <c r="P5" s="296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0.67767894959762809</v>
      </c>
      <c r="C6" s="12" t="s">
        <v>26</v>
      </c>
      <c r="D6" s="13" t="s">
        <v>26</v>
      </c>
      <c r="E6" s="11">
        <f>E20/$B$33</f>
        <v>0.71618343537022067</v>
      </c>
      <c r="F6" s="12" t="s">
        <v>26</v>
      </c>
      <c r="G6" s="13" t="s">
        <v>26</v>
      </c>
      <c r="H6" s="11">
        <f>H20/$B$33</f>
        <v>0.77008971545185012</v>
      </c>
      <c r="I6" s="12" t="s">
        <v>26</v>
      </c>
      <c r="J6" s="13" t="s">
        <v>26</v>
      </c>
      <c r="K6" s="11">
        <f>K20/$B$33</f>
        <v>0.71618343537022067</v>
      </c>
      <c r="L6" s="12" t="s">
        <v>26</v>
      </c>
      <c r="M6" s="13" t="s">
        <v>26</v>
      </c>
      <c r="N6" s="11">
        <f>N20/$B$33</f>
        <v>0.37349351199414726</v>
      </c>
      <c r="O6" s="12" t="s">
        <v>26</v>
      </c>
      <c r="P6" s="13" t="s">
        <v>26</v>
      </c>
      <c r="Q6" s="14" t="s">
        <v>27</v>
      </c>
      <c r="R6" s="4"/>
      <c r="Z6" s="261">
        <f>ROUND(B6-'Цены на 15.03.2021'!B6,2)</f>
        <v>0</v>
      </c>
      <c r="AA6" s="261">
        <f>ROUND(E6-'Цены на 15.03.2021'!E6,2)</f>
        <v>0</v>
      </c>
      <c r="AB6" s="261">
        <f>ROUND(H6-'Цены на 15.03.2021'!H6,2)</f>
        <v>0</v>
      </c>
      <c r="AC6" s="261">
        <f>ROUND(K6-'Цены на 15.03.2021'!K6,2)</f>
        <v>0</v>
      </c>
      <c r="AD6" s="262">
        <f>ROUND(N6-'Цены на 15.03.2021'!N6,2)</f>
        <v>0</v>
      </c>
    </row>
    <row r="7" spans="1:32" s="5" customFormat="1" ht="15.75" x14ac:dyDescent="0.25">
      <c r="A7" s="15" t="s">
        <v>28</v>
      </c>
      <c r="B7" s="11">
        <f>B21*$B$36/100/$B$33</f>
        <v>0.60502385737938469</v>
      </c>
      <c r="C7" s="16">
        <f t="shared" ref="C7:C12" si="0">B7-B$6</f>
        <v>-7.26550922182434E-2</v>
      </c>
      <c r="D7" s="17">
        <f t="shared" ref="D7:D12" si="1">B7/B$6*100</f>
        <v>89.278832954545464</v>
      </c>
      <c r="E7" s="11">
        <f>E21*$B$36/100/$B$33</f>
        <v>0.66443258249586068</v>
      </c>
      <c r="F7" s="16">
        <f t="shared" ref="F7:F15" si="2">E7-E$6</f>
        <v>-5.1750852874359987E-2</v>
      </c>
      <c r="G7" s="17">
        <f t="shared" ref="G7:G15" si="3">E7/E$6*100</f>
        <v>92.774078494623637</v>
      </c>
      <c r="H7" s="11">
        <f>H21*$B$36/100/$B$33</f>
        <v>0.73693823110392354</v>
      </c>
      <c r="I7" s="16">
        <f t="shared" ref="I7:I15" si="4">H7-H$6</f>
        <v>-3.3151484347926585E-2</v>
      </c>
      <c r="J7" s="17">
        <f t="shared" ref="J7:J15" si="5">H7/H$6*100</f>
        <v>95.69511399999999</v>
      </c>
      <c r="K7" s="11">
        <f>K21*$B$36/100/$B$33</f>
        <v>0.65579131338800967</v>
      </c>
      <c r="L7" s="16">
        <f t="shared" ref="L7:L15" si="6">K7-K$6</f>
        <v>-6.0392121982211E-2</v>
      </c>
      <c r="M7" s="17">
        <f t="shared" ref="M7:M15" si="7">K7/K$6*100</f>
        <v>91.567506451612886</v>
      </c>
      <c r="N7" s="11">
        <f>N21*$B$36/100/$B$33</f>
        <v>0.40573458857956957</v>
      </c>
      <c r="O7" s="16">
        <f t="shared" ref="O7:O15" si="8">N7-N$6</f>
        <v>3.2241076585422301E-2</v>
      </c>
      <c r="P7" s="17">
        <f t="shared" ref="P7:P15" si="9">N7/N$6*100</f>
        <v>108.63229896907218</v>
      </c>
      <c r="Q7" s="18" t="s">
        <v>29</v>
      </c>
      <c r="R7" s="4"/>
      <c r="Z7" s="263">
        <f>ROUND(B7-'Цены на 15.03.2021'!B7,2)</f>
        <v>0</v>
      </c>
      <c r="AA7" s="263">
        <f>ROUND(E7-'Цены на 15.03.2021'!E7,2)</f>
        <v>0</v>
      </c>
      <c r="AB7" s="263">
        <f>ROUND(H7-'Цены на 15.03.2021'!H7,2)</f>
        <v>0.01</v>
      </c>
      <c r="AC7" s="263">
        <f>ROUND(K7-'Цены на 15.03.2021'!K7,2)</f>
        <v>0</v>
      </c>
      <c r="AD7" s="264">
        <f>ROUND(N7-'Цены на 15.03.2021'!N7,2)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0.60070322282545918</v>
      </c>
      <c r="C8" s="16">
        <f t="shared" si="0"/>
        <v>-7.6975726772168906E-2</v>
      </c>
      <c r="D8" s="17">
        <f t="shared" si="1"/>
        <v>88.641269318181827</v>
      </c>
      <c r="E8" s="11">
        <f>E22*$B$36/100/$B$33</f>
        <v>0.64850024257826033</v>
      </c>
      <c r="F8" s="16">
        <f t="shared" si="2"/>
        <v>-6.7683192791960334E-2</v>
      </c>
      <c r="G8" s="17">
        <f t="shared" si="3"/>
        <v>90.549461290322569</v>
      </c>
      <c r="H8" s="11">
        <f>H22*$B$36/100/$B$33</f>
        <v>0.72168099033537403</v>
      </c>
      <c r="I8" s="16">
        <f t="shared" si="4"/>
        <v>-4.8408725116476092E-2</v>
      </c>
      <c r="J8" s="17">
        <f t="shared" si="5"/>
        <v>93.713884999999991</v>
      </c>
      <c r="K8" s="11">
        <f>K22*$B$36/100/$B$33</f>
        <v>0.64039905278964993</v>
      </c>
      <c r="L8" s="16">
        <f t="shared" si="6"/>
        <v>-7.5784382580570742E-2</v>
      </c>
      <c r="M8" s="17">
        <f t="shared" si="7"/>
        <v>89.418299999999988</v>
      </c>
      <c r="N8" s="11">
        <f>N22*$B$36/100/$B$33</f>
        <v>0.34902626005929693</v>
      </c>
      <c r="O8" s="16">
        <f t="shared" si="8"/>
        <v>-2.4467251934850331E-2</v>
      </c>
      <c r="P8" s="17">
        <f t="shared" si="9"/>
        <v>93.449082474226813</v>
      </c>
      <c r="Q8" s="18" t="s">
        <v>29</v>
      </c>
      <c r="Z8" s="263">
        <f>ROUND(B8-'Цены на 15.03.2021'!B8,2)</f>
        <v>0</v>
      </c>
      <c r="AA8" s="263">
        <f>ROUND(E8-'Цены на 15.03.2021'!E8,2)</f>
        <v>0</v>
      </c>
      <c r="AB8" s="263">
        <f>ROUND(H8-'Цены на 15.03.2021'!H8,2)</f>
        <v>0</v>
      </c>
      <c r="AC8" s="263">
        <f>ROUND(K8-'Цены на 15.03.2021'!K8,2)</f>
        <v>0</v>
      </c>
      <c r="AD8" s="264">
        <f>ROUND(N8-'Цены на 15.03.2021'!N8,2)</f>
        <v>0</v>
      </c>
    </row>
    <row r="9" spans="1:32" s="5" customFormat="1" ht="15.75" x14ac:dyDescent="0.25">
      <c r="A9" s="19" t="s">
        <v>31</v>
      </c>
      <c r="B9" s="11">
        <f>B23*$B$36/100/$B$33</f>
        <v>0.6017833814639405</v>
      </c>
      <c r="C9" s="16">
        <f t="shared" si="0"/>
        <v>-7.5895568133687585E-2</v>
      </c>
      <c r="D9" s="17">
        <f t="shared" si="1"/>
        <v>88.800660227272715</v>
      </c>
      <c r="E9" s="11">
        <f>E23*$B$36/100/$B$33</f>
        <v>0.64444964768395507</v>
      </c>
      <c r="F9" s="16">
        <f t="shared" si="2"/>
        <v>-7.1733787686265593E-2</v>
      </c>
      <c r="G9" s="17">
        <f t="shared" si="3"/>
        <v>89.983880645161278</v>
      </c>
      <c r="H9" s="11">
        <f>H23*$B$36/100/$B$33</f>
        <v>0.72681174386816061</v>
      </c>
      <c r="I9" s="16">
        <f t="shared" si="4"/>
        <v>-4.3277971583689512E-2</v>
      </c>
      <c r="J9" s="17">
        <f t="shared" si="5"/>
        <v>94.380139</v>
      </c>
      <c r="K9" s="11">
        <f>K23*$B$36/100/$B$33</f>
        <v>0.64309944938585339</v>
      </c>
      <c r="L9" s="16">
        <f t="shared" si="6"/>
        <v>-7.3083985984367272E-2</v>
      </c>
      <c r="M9" s="17">
        <f t="shared" si="7"/>
        <v>89.795353763440843</v>
      </c>
      <c r="N9" s="11">
        <f>N23*$B$36/100/$B$33</f>
        <v>0.36185314389126333</v>
      </c>
      <c r="O9" s="16">
        <f t="shared" si="8"/>
        <v>-1.1640368102883936E-2</v>
      </c>
      <c r="P9" s="17">
        <f t="shared" si="9"/>
        <v>96.883381443298973</v>
      </c>
      <c r="Q9" s="18" t="s">
        <v>29</v>
      </c>
      <c r="Z9" s="263">
        <f>ROUND(B9-'Цены на 15.03.2021'!B9,2)</f>
        <v>0</v>
      </c>
      <c r="AA9" s="263">
        <f>ROUND(E9-'Цены на 15.03.2021'!E9,2)</f>
        <v>0</v>
      </c>
      <c r="AB9" s="263">
        <f>ROUND(H9-'Цены на 15.03.2021'!H9,2)</f>
        <v>0</v>
      </c>
      <c r="AC9" s="263">
        <f>ROUND(K9-'Цены на 15.03.2021'!K9,2)</f>
        <v>0</v>
      </c>
      <c r="AD9" s="264">
        <f>ROUND(N9-'Цены на 15.03.2021'!N9,2)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0.5989479650379268</v>
      </c>
      <c r="C10" s="16">
        <f t="shared" si="0"/>
        <v>-7.8730984559701289E-2</v>
      </c>
      <c r="D10" s="17">
        <f t="shared" si="1"/>
        <v>88.382259090909074</v>
      </c>
      <c r="E10" s="11">
        <f>E24*$B$36/100/$B$33</f>
        <v>0.63756363636363633</v>
      </c>
      <c r="F10" s="16">
        <f t="shared" si="2"/>
        <v>-7.8619799006584334E-2</v>
      </c>
      <c r="G10" s="17">
        <f t="shared" si="3"/>
        <v>89.022393548387086</v>
      </c>
      <c r="H10" s="11">
        <f>H24*$B$36/100/$B$33</f>
        <v>0.75597602710715806</v>
      </c>
      <c r="I10" s="16">
        <f t="shared" si="4"/>
        <v>-1.4113688344692066E-2</v>
      </c>
      <c r="J10" s="17">
        <f t="shared" si="5"/>
        <v>98.16726700000001</v>
      </c>
      <c r="K10" s="11">
        <f>K24*$B$36/100/$B$33</f>
        <v>0.67361393092295252</v>
      </c>
      <c r="L10" s="16">
        <f t="shared" si="6"/>
        <v>-4.2569504447268147E-2</v>
      </c>
      <c r="M10" s="17">
        <f t="shared" si="7"/>
        <v>94.056061290322575</v>
      </c>
      <c r="N10" s="11">
        <f>N24*$B$36/100/$B$33</f>
        <v>0.37873062261753498</v>
      </c>
      <c r="O10" s="16">
        <f t="shared" si="8"/>
        <v>5.2371106233877196E-3</v>
      </c>
      <c r="P10" s="17">
        <f t="shared" si="9"/>
        <v>101.40219587628869</v>
      </c>
      <c r="Q10" s="18" t="s">
        <v>29</v>
      </c>
      <c r="Z10" s="263">
        <f>ROUND(B10-'Цены на 15.03.2021'!B10,2)</f>
        <v>0</v>
      </c>
      <c r="AA10" s="263">
        <f>ROUND(E10-'Цены на 15.03.2021'!E10,2)</f>
        <v>0</v>
      </c>
      <c r="AB10" s="263">
        <f>ROUND(H10-'Цены на 15.03.2021'!H10,2)</f>
        <v>-0.01</v>
      </c>
      <c r="AC10" s="263">
        <f>ROUND(K10-'Цены на 15.03.2021'!K10,2)</f>
        <v>0.01</v>
      </c>
      <c r="AD10" s="264">
        <f>ROUND(N10-'Цены на 15.03.2021'!N10,2)</f>
        <v>0.02</v>
      </c>
    </row>
    <row r="11" spans="1:32" s="5" customFormat="1" ht="31.5" x14ac:dyDescent="0.25">
      <c r="A11" s="98" t="s">
        <v>79</v>
      </c>
      <c r="B11" s="95">
        <f>AVERAGE(B7:B10)</f>
        <v>0.60161460667667777</v>
      </c>
      <c r="C11" s="96">
        <f t="shared" si="0"/>
        <v>-7.6064342920950323E-2</v>
      </c>
      <c r="D11" s="97">
        <f t="shared" si="1"/>
        <v>88.775755397727266</v>
      </c>
      <c r="E11" s="95">
        <f>AVERAGE(E7:E10)</f>
        <v>0.64873652728042819</v>
      </c>
      <c r="F11" s="96">
        <f t="shared" si="2"/>
        <v>-6.7446908089792479E-2</v>
      </c>
      <c r="G11" s="97">
        <f t="shared" si="3"/>
        <v>90.58245349462365</v>
      </c>
      <c r="H11" s="95">
        <f>AVERAGE(H7:H10)</f>
        <v>0.735351748103654</v>
      </c>
      <c r="I11" s="96">
        <f t="shared" si="4"/>
        <v>-3.4737967348196119E-2</v>
      </c>
      <c r="J11" s="97">
        <f t="shared" si="5"/>
        <v>95.48910124999999</v>
      </c>
      <c r="K11" s="95">
        <f>AVERAGE(K7:K10)</f>
        <v>0.65322593662161632</v>
      </c>
      <c r="L11" s="96">
        <f t="shared" si="6"/>
        <v>-6.2957498748604346E-2</v>
      </c>
      <c r="M11" s="97">
        <f t="shared" si="7"/>
        <v>91.209305376344062</v>
      </c>
      <c r="N11" s="95">
        <f>AVERAGE(N7:N10)</f>
        <v>0.37383615378691615</v>
      </c>
      <c r="O11" s="96">
        <f t="shared" si="8"/>
        <v>3.4264179276888296E-4</v>
      </c>
      <c r="P11" s="97">
        <f t="shared" si="9"/>
        <v>100.09173969072165</v>
      </c>
      <c r="Q11" s="18"/>
      <c r="Z11" s="263">
        <f>ROUND(B11-'Цены на 15.03.2021'!B11,2)</f>
        <v>0</v>
      </c>
      <c r="AA11" s="263">
        <f>ROUND(E11-'Цены на 15.03.2021'!E11,2)</f>
        <v>0</v>
      </c>
      <c r="AB11" s="263">
        <f>ROUND(H11-'Цены на 15.03.2021'!H11,2)</f>
        <v>0</v>
      </c>
      <c r="AC11" s="263">
        <f>ROUND(K11-'Цены на 15.03.2021'!K11,2)</f>
        <v>0</v>
      </c>
      <c r="AD11" s="264">
        <f>ROUND(N11-'Цены на 15.03.2021'!N11,2)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0.94610906010550222</v>
      </c>
      <c r="C12" s="16">
        <f t="shared" si="0"/>
        <v>0.26843011050787413</v>
      </c>
      <c r="D12" s="17">
        <f t="shared" si="1"/>
        <v>139.61021818181817</v>
      </c>
      <c r="E12" s="11">
        <f>E25*$B$32/100/$B$33</f>
        <v>0.9911790420083938</v>
      </c>
      <c r="F12" s="16">
        <f t="shared" si="2"/>
        <v>0.27499560663817313</v>
      </c>
      <c r="G12" s="17">
        <f t="shared" si="3"/>
        <v>138.39737043010749</v>
      </c>
      <c r="H12" s="11">
        <f>H25*$B$32/100/$B$33</f>
        <v>1.1083609949559123</v>
      </c>
      <c r="I12" s="16">
        <f t="shared" si="4"/>
        <v>0.33827127950406222</v>
      </c>
      <c r="J12" s="17">
        <f t="shared" si="5"/>
        <v>143.92621699999998</v>
      </c>
      <c r="K12" s="11">
        <f>K25*$B$32/100/$B$33</f>
        <v>0.9370950637249239</v>
      </c>
      <c r="L12" s="16">
        <f t="shared" si="6"/>
        <v>0.22091162835470324</v>
      </c>
      <c r="M12" s="17">
        <f t="shared" si="7"/>
        <v>130.84567688172041</v>
      </c>
      <c r="N12" s="11">
        <f>N25*$B$32/100/$B$33</f>
        <v>0.46115605483038774</v>
      </c>
      <c r="O12" s="16">
        <f t="shared" si="8"/>
        <v>8.7662542836240476E-2</v>
      </c>
      <c r="P12" s="17">
        <f t="shared" si="9"/>
        <v>123.47096804123714</v>
      </c>
      <c r="Q12" s="18" t="s">
        <v>33</v>
      </c>
      <c r="Z12" s="263">
        <f>ROUND('Цены на 22.03.2021'!B12-'Цены на 15.03.2021'!B12,2)</f>
        <v>0</v>
      </c>
      <c r="AA12" s="263">
        <f>ROUND(E12-'Цены на 15.03.2021'!E12,2)</f>
        <v>0</v>
      </c>
      <c r="AB12" s="263">
        <f>ROUND(H12-'Цены на 15.03.2021'!H12,2)</f>
        <v>0</v>
      </c>
      <c r="AC12" s="263">
        <f>ROUND(K12-'Цены на 15.03.2021'!K12,2)</f>
        <v>0</v>
      </c>
      <c r="AD12" s="264">
        <f>ROUND(N12-'Цены на 15.03.2021'!N12,2)</f>
        <v>0.01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1.5351232528589578</v>
      </c>
      <c r="F13" s="16">
        <f t="shared" si="2"/>
        <v>0.81893981748873712</v>
      </c>
      <c r="G13" s="17">
        <f t="shared" si="3"/>
        <v>214.34777419354836</v>
      </c>
      <c r="H13" s="11">
        <f>H26*$B$34/$B$33</f>
        <v>1.6066907704747599</v>
      </c>
      <c r="I13" s="16">
        <f t="shared" si="4"/>
        <v>0.83660105502290982</v>
      </c>
      <c r="J13" s="17">
        <f t="shared" si="5"/>
        <v>208.63682999999997</v>
      </c>
      <c r="K13" s="11">
        <f>K26*$B$34/$B$33</f>
        <v>1.4039161372299873</v>
      </c>
      <c r="L13" s="16">
        <f t="shared" si="6"/>
        <v>0.68773270185976665</v>
      </c>
      <c r="M13" s="17">
        <f t="shared" si="7"/>
        <v>196.02745161290323</v>
      </c>
      <c r="N13" s="11">
        <f>N26*$B$34/$B$33</f>
        <v>0.70971121635670542</v>
      </c>
      <c r="O13" s="16">
        <f t="shared" si="8"/>
        <v>0.33621770436255816</v>
      </c>
      <c r="P13" s="17">
        <f t="shared" si="9"/>
        <v>190.01969072164948</v>
      </c>
      <c r="Q13" s="18" t="s">
        <v>34</v>
      </c>
      <c r="Z13" s="265"/>
      <c r="AA13" s="263">
        <f>ROUND(E13-'Цены на 15.03.2021'!E13,2)</f>
        <v>0</v>
      </c>
      <c r="AB13" s="263">
        <f>ROUND(H13-'Цены на 15.03.2021'!H13,2)</f>
        <v>0</v>
      </c>
      <c r="AC13" s="263">
        <f>ROUND(K13-'Цены на 15.03.2021'!K13,2)</f>
        <v>0</v>
      </c>
      <c r="AD13" s="264">
        <f>ROUND(N13-'Цены на 15.03.2021'!N13,2)</f>
        <v>0.02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1.4420854799584151</v>
      </c>
      <c r="F14" s="16">
        <f t="shared" si="2"/>
        <v>0.72590204458819441</v>
      </c>
      <c r="G14" s="17">
        <f t="shared" si="3"/>
        <v>201.35699999999997</v>
      </c>
      <c r="H14" s="11">
        <f>H27*$B$34/$B$33</f>
        <v>1.5720998036271223</v>
      </c>
      <c r="I14" s="16">
        <f t="shared" si="4"/>
        <v>0.8020100881752722</v>
      </c>
      <c r="J14" s="17">
        <f t="shared" si="5"/>
        <v>204.14501999999999</v>
      </c>
      <c r="K14" s="11">
        <f>K27*$B$34/$B$33</f>
        <v>1.3108783643294442</v>
      </c>
      <c r="L14" s="16">
        <f t="shared" si="6"/>
        <v>0.59469492895922349</v>
      </c>
      <c r="M14" s="17">
        <f t="shared" si="7"/>
        <v>183.03667741935479</v>
      </c>
      <c r="N14" s="11">
        <f>N27*$B$34/$B$33</f>
        <v>0.714482384197759</v>
      </c>
      <c r="O14" s="16">
        <f t="shared" si="8"/>
        <v>0.34098887220361174</v>
      </c>
      <c r="P14" s="17">
        <f t="shared" si="9"/>
        <v>191.29713402061856</v>
      </c>
      <c r="Q14" s="18" t="s">
        <v>34</v>
      </c>
      <c r="Z14" s="265"/>
      <c r="AA14" s="263">
        <f>ROUND(E14-'Цены на 15.03.2021'!E14,2)</f>
        <v>-0.02</v>
      </c>
      <c r="AB14" s="263">
        <f>ROUND(H14-'Цены на 15.03.2021'!H14,2)</f>
        <v>-0.01</v>
      </c>
      <c r="AC14" s="263">
        <f>ROUND(K14-'Цены на 15.03.2021'!K14,2)</f>
        <v>-0.04</v>
      </c>
      <c r="AD14" s="264">
        <f>ROUND(N14-'Цены на 15.03.2021'!N14,2)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1.3249485965114935</v>
      </c>
      <c r="F15" s="28">
        <f t="shared" si="2"/>
        <v>0.60876516114127288</v>
      </c>
      <c r="G15" s="29">
        <f t="shared" si="3"/>
        <v>185.00129032258064</v>
      </c>
      <c r="H15" s="27">
        <f>H28*$B$35/10/$B$33</f>
        <v>1.3995573524315585</v>
      </c>
      <c r="I15" s="28">
        <f t="shared" si="4"/>
        <v>0.62946763697970842</v>
      </c>
      <c r="J15" s="29">
        <f t="shared" si="5"/>
        <v>181.73952000000006</v>
      </c>
      <c r="K15" s="27">
        <f>K28*$B$35/10/$B$33</f>
        <v>1.3249485965114935</v>
      </c>
      <c r="L15" s="28">
        <f t="shared" si="6"/>
        <v>0.60876516114127288</v>
      </c>
      <c r="M15" s="29">
        <f t="shared" si="7"/>
        <v>185.00129032258064</v>
      </c>
      <c r="N15" s="27">
        <f>N28*$B$35/10/$B$33</f>
        <v>0.64575164606676672</v>
      </c>
      <c r="O15" s="28">
        <f t="shared" si="8"/>
        <v>0.27225813407261945</v>
      </c>
      <c r="P15" s="29">
        <f t="shared" si="9"/>
        <v>172.89501030927838</v>
      </c>
      <c r="Q15" s="30" t="s">
        <v>34</v>
      </c>
      <c r="Z15" s="266"/>
      <c r="AA15" s="267">
        <f>ROUND(E15-'Цены на 15.03.2021'!E15,2)</f>
        <v>0.02</v>
      </c>
      <c r="AB15" s="267">
        <f>ROUND(H15-'Цены на 15.03.2021'!H15,2)</f>
        <v>0.03</v>
      </c>
      <c r="AC15" s="267">
        <f>ROUND(K15-'Цены на 15.03.2021'!K15,2)</f>
        <v>0.02</v>
      </c>
      <c r="AD15" s="268">
        <f>ROUND(N15-'Цены на 15.03.2021'!N15,2)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9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93" t="s">
        <v>64</v>
      </c>
      <c r="X19" s="293" t="s">
        <v>64</v>
      </c>
      <c r="AB19" s="3"/>
    </row>
    <row r="20" spans="1:28" s="46" customFormat="1" ht="15.75" x14ac:dyDescent="0.25">
      <c r="A20" s="40" t="s">
        <v>39</v>
      </c>
      <c r="B20" s="41">
        <v>1.76</v>
      </c>
      <c r="C20" s="42" t="s">
        <v>26</v>
      </c>
      <c r="D20" s="43" t="s">
        <v>26</v>
      </c>
      <c r="E20" s="41">
        <v>1.86</v>
      </c>
      <c r="F20" s="42" t="s">
        <v>26</v>
      </c>
      <c r="G20" s="43" t="s">
        <v>26</v>
      </c>
      <c r="H20" s="304">
        <v>2</v>
      </c>
      <c r="I20" s="42" t="s">
        <v>26</v>
      </c>
      <c r="J20" s="43" t="s">
        <v>26</v>
      </c>
      <c r="K20" s="41">
        <v>1.86</v>
      </c>
      <c r="L20" s="42" t="s">
        <v>26</v>
      </c>
      <c r="M20" s="43" t="s">
        <v>26</v>
      </c>
      <c r="N20" s="48">
        <v>0.97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44.81</v>
      </c>
      <c r="C21" s="49" t="s">
        <v>26</v>
      </c>
      <c r="D21" s="50" t="s">
        <v>26</v>
      </c>
      <c r="E21" s="48">
        <v>49.21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48.57</v>
      </c>
      <c r="L21" s="49" t="s">
        <v>26</v>
      </c>
      <c r="M21" s="50" t="s">
        <v>26</v>
      </c>
      <c r="N21" s="48">
        <v>30.05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44.49</v>
      </c>
      <c r="C22" s="49" t="s">
        <v>26</v>
      </c>
      <c r="D22" s="50" t="s">
        <v>26</v>
      </c>
      <c r="E22" s="48">
        <v>48.03</v>
      </c>
      <c r="F22" s="49" t="s">
        <v>26</v>
      </c>
      <c r="G22" s="50" t="s">
        <v>26</v>
      </c>
      <c r="H22" s="48">
        <v>53.45</v>
      </c>
      <c r="I22" s="49" t="s">
        <v>26</v>
      </c>
      <c r="J22" s="50" t="s">
        <v>26</v>
      </c>
      <c r="K22" s="48">
        <v>47.43</v>
      </c>
      <c r="L22" s="49" t="s">
        <v>26</v>
      </c>
      <c r="M22" s="50" t="s">
        <v>26</v>
      </c>
      <c r="N22" s="48">
        <v>25.85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44.57</v>
      </c>
      <c r="C23" s="49" t="s">
        <v>26</v>
      </c>
      <c r="D23" s="50" t="s">
        <v>26</v>
      </c>
      <c r="E23" s="48">
        <v>47.73</v>
      </c>
      <c r="F23" s="49" t="s">
        <v>26</v>
      </c>
      <c r="G23" s="50" t="s">
        <v>26</v>
      </c>
      <c r="H23" s="48">
        <v>53.83</v>
      </c>
      <c r="I23" s="49" t="s">
        <v>26</v>
      </c>
      <c r="J23" s="50" t="s">
        <v>26</v>
      </c>
      <c r="K23" s="48">
        <v>47.63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44.36</v>
      </c>
      <c r="C24" s="49" t="s">
        <v>26</v>
      </c>
      <c r="D24" s="50" t="s">
        <v>26</v>
      </c>
      <c r="E24" s="48">
        <v>47.22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49.89</v>
      </c>
      <c r="L24" s="49" t="s">
        <v>26</v>
      </c>
      <c r="M24" s="50" t="s">
        <v>26</v>
      </c>
      <c r="N24" s="48">
        <v>28.05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1.177</v>
      </c>
      <c r="L26" s="49" t="s">
        <v>26</v>
      </c>
      <c r="M26" s="50" t="s">
        <v>26</v>
      </c>
      <c r="N26" s="54">
        <v>0.59499999999999997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1.2090000000000001</v>
      </c>
      <c r="F27" s="49" t="s">
        <v>26</v>
      </c>
      <c r="G27" s="50" t="s">
        <v>26</v>
      </c>
      <c r="H27" s="54">
        <v>1.3180000000000001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0.59899999999999998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5.15</v>
      </c>
      <c r="F28" s="58" t="s">
        <v>26</v>
      </c>
      <c r="G28" s="59" t="s">
        <v>26</v>
      </c>
      <c r="H28" s="94">
        <v>5.44</v>
      </c>
      <c r="I28" s="58" t="s">
        <v>26</v>
      </c>
      <c r="J28" s="59" t="s">
        <v>26</v>
      </c>
      <c r="K28" s="94">
        <v>5.15</v>
      </c>
      <c r="L28" s="58" t="s">
        <v>26</v>
      </c>
      <c r="M28" s="59" t="s">
        <v>26</v>
      </c>
      <c r="N28" s="94">
        <v>2.5099999999999998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9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9.3641000000000005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2.5971000000000002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3.0977999999999999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6.6816000000000004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3.5066000000000002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44284</v>
      </c>
      <c r="E2" s="360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300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301" t="s">
        <v>23</v>
      </c>
      <c r="C5" s="302" t="s">
        <v>23</v>
      </c>
      <c r="D5" s="303" t="s">
        <v>24</v>
      </c>
      <c r="E5" s="301" t="s">
        <v>23</v>
      </c>
      <c r="F5" s="302" t="s">
        <v>23</v>
      </c>
      <c r="G5" s="303" t="s">
        <v>24</v>
      </c>
      <c r="H5" s="301" t="s">
        <v>23</v>
      </c>
      <c r="I5" s="302" t="s">
        <v>23</v>
      </c>
      <c r="J5" s="303" t="s">
        <v>24</v>
      </c>
      <c r="K5" s="301" t="s">
        <v>23</v>
      </c>
      <c r="L5" s="302" t="s">
        <v>23</v>
      </c>
      <c r="M5" s="303" t="s">
        <v>24</v>
      </c>
      <c r="N5" s="301" t="s">
        <v>23</v>
      </c>
      <c r="O5" s="302" t="s">
        <v>23</v>
      </c>
      <c r="P5" s="303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0.67397761023532099</v>
      </c>
      <c r="C6" s="12" t="s">
        <v>26</v>
      </c>
      <c r="D6" s="13" t="s">
        <v>26</v>
      </c>
      <c r="E6" s="11">
        <f>E20/$B$33</f>
        <v>0.71205544132206233</v>
      </c>
      <c r="F6" s="12" t="s">
        <v>26</v>
      </c>
      <c r="G6" s="13" t="s">
        <v>26</v>
      </c>
      <c r="H6" s="11">
        <f>H20/$B$33</f>
        <v>0.7653644048435001</v>
      </c>
      <c r="I6" s="12" t="s">
        <v>26</v>
      </c>
      <c r="J6" s="13" t="s">
        <v>26</v>
      </c>
      <c r="K6" s="11">
        <f>K20/$B$33</f>
        <v>0.71205544132206233</v>
      </c>
      <c r="L6" s="12" t="s">
        <v>26</v>
      </c>
      <c r="M6" s="13" t="s">
        <v>26</v>
      </c>
      <c r="N6" s="11">
        <f>N20/$B$33</f>
        <v>0.37316274465006477</v>
      </c>
      <c r="O6" s="12" t="s">
        <v>26</v>
      </c>
      <c r="P6" s="13" t="s">
        <v>26</v>
      </c>
      <c r="Q6" s="14" t="s">
        <v>27</v>
      </c>
      <c r="R6" s="4"/>
      <c r="Z6" s="261">
        <f>ROUND(B6-'Цены на 22.03.2021'!B6,2)</f>
        <v>0</v>
      </c>
      <c r="AA6" s="261">
        <f>ROUND(E6-'Цены на 22.03.2021'!E6,2)</f>
        <v>0</v>
      </c>
      <c r="AB6" s="261">
        <f>ROUND(H6-'Цены на 22.03.2021'!H6,2)</f>
        <v>0</v>
      </c>
      <c r="AC6" s="261">
        <f>ROUND(K6-'Цены на 22.03.2021'!K6,2)</f>
        <v>0</v>
      </c>
      <c r="AD6" s="262">
        <f>ROUND(N6-'Цены на 22.03.2021'!N6,2)</f>
        <v>0</v>
      </c>
    </row>
    <row r="7" spans="1:32" s="5" customFormat="1" ht="15.75" x14ac:dyDescent="0.25">
      <c r="A7" s="15" t="s">
        <v>28</v>
      </c>
      <c r="B7" s="11">
        <f>B21*$B$36/100/$B$33</f>
        <v>0.59029814941740921</v>
      </c>
      <c r="C7" s="16">
        <f t="shared" ref="C7:C12" si="0">B7-B$6</f>
        <v>-8.3679460817911777E-2</v>
      </c>
      <c r="D7" s="17">
        <f t="shared" ref="D7:D12" si="1">B7/B$6*100</f>
        <v>87.584237288135597</v>
      </c>
      <c r="E7" s="11">
        <f>E21*$B$36/100/$B$33</f>
        <v>0.64821967100753952</v>
      </c>
      <c r="F7" s="16">
        <f t="shared" ref="F7:F15" si="2">E7-E$6</f>
        <v>-6.3835770314522811E-2</v>
      </c>
      <c r="G7" s="17">
        <f t="shared" ref="G7:G15" si="3">E7/E$6*100</f>
        <v>91.035000000000011</v>
      </c>
      <c r="H7" s="11">
        <f>H21*$B$36/100/$B$33</f>
        <v>0.72012679917751887</v>
      </c>
      <c r="I7" s="16">
        <f t="shared" ref="I7:I15" si="4">H7-H$6</f>
        <v>-4.5237605665981229E-2</v>
      </c>
      <c r="J7" s="17">
        <f t="shared" ref="J7:J15" si="5">H7/H$6*100</f>
        <v>94.089402985074628</v>
      </c>
      <c r="K7" s="11">
        <f>K21*$B$36/100/$B$33</f>
        <v>0.64188656614119266</v>
      </c>
      <c r="L7" s="16">
        <f t="shared" ref="L7:L15" si="6">K7-K$6</f>
        <v>-7.0168875180869672E-2</v>
      </c>
      <c r="M7" s="17">
        <f t="shared" ref="M7:M15" si="7">K7/K$6*100</f>
        <v>90.145588235294113</v>
      </c>
      <c r="N7" s="11">
        <f>N21*$B$36/100/$B$33</f>
        <v>0.38948594928032898</v>
      </c>
      <c r="O7" s="16">
        <f t="shared" ref="O7:O15" si="8">N7-N$6</f>
        <v>1.632320463026421E-2</v>
      </c>
      <c r="P7" s="17">
        <f t="shared" ref="P7:P15" si="9">N7/N$6*100</f>
        <v>104.3742857142857</v>
      </c>
      <c r="Q7" s="18" t="s">
        <v>29</v>
      </c>
      <c r="R7" s="4"/>
      <c r="Z7" s="263">
        <f>ROUND(B7-'Цены на 22.03.2021'!B7,2)</f>
        <v>-0.01</v>
      </c>
      <c r="AA7" s="263">
        <f>ROUND(E7-'Цены на 22.03.2021'!E7,2)</f>
        <v>-0.02</v>
      </c>
      <c r="AB7" s="263">
        <f>ROUND(H7-'Цены на 22.03.2021'!H7,2)</f>
        <v>-0.02</v>
      </c>
      <c r="AC7" s="263">
        <f>ROUND(K7-'Цены на 22.03.2021'!K7,2)</f>
        <v>-0.01</v>
      </c>
      <c r="AD7" s="264">
        <f>ROUND(N7-'Цены на 22.03.2021'!N7,2)</f>
        <v>-0.02</v>
      </c>
      <c r="AF7" s="219"/>
    </row>
    <row r="8" spans="1:32" s="5" customFormat="1" ht="15.75" x14ac:dyDescent="0.25">
      <c r="A8" s="19" t="s">
        <v>30</v>
      </c>
      <c r="B8" s="11">
        <f>B22*$B$36/100/$B$33</f>
        <v>0.58858293351610691</v>
      </c>
      <c r="C8" s="16">
        <f t="shared" si="0"/>
        <v>-8.539467671921408E-2</v>
      </c>
      <c r="D8" s="17">
        <f t="shared" si="1"/>
        <v>87.329745762711866</v>
      </c>
      <c r="E8" s="11">
        <f>E22*$B$36/100/$B$33</f>
        <v>0.63515764222069904</v>
      </c>
      <c r="F8" s="16">
        <f t="shared" si="2"/>
        <v>-7.6897799101363296E-2</v>
      </c>
      <c r="G8" s="17">
        <f t="shared" si="3"/>
        <v>89.200588235294092</v>
      </c>
      <c r="H8" s="11">
        <f>H22*$B$36/100/$B$33</f>
        <v>0.70917580534612756</v>
      </c>
      <c r="I8" s="16">
        <f t="shared" si="4"/>
        <v>-5.6188599497372538E-2</v>
      </c>
      <c r="J8" s="17">
        <f t="shared" si="5"/>
        <v>92.658582089552255</v>
      </c>
      <c r="K8" s="11">
        <f>K22*$B$36/100/$B$33</f>
        <v>0.62605380397532562</v>
      </c>
      <c r="L8" s="16">
        <f t="shared" si="6"/>
        <v>-8.6001637346736715E-2</v>
      </c>
      <c r="M8" s="17">
        <f t="shared" si="7"/>
        <v>87.922058823529412</v>
      </c>
      <c r="N8" s="11">
        <f>N22*$B$36/100/$B$33</f>
        <v>0.34172378341329679</v>
      </c>
      <c r="O8" s="16">
        <f t="shared" si="8"/>
        <v>-3.1438961236767982E-2</v>
      </c>
      <c r="P8" s="17">
        <f t="shared" si="9"/>
        <v>91.574999999999989</v>
      </c>
      <c r="Q8" s="18" t="s">
        <v>29</v>
      </c>
      <c r="Z8" s="263">
        <f>ROUND(B8-'Цены на 22.03.2021'!B8,2)</f>
        <v>-0.01</v>
      </c>
      <c r="AA8" s="263">
        <f>ROUND(E8-'Цены на 22.03.2021'!E8,2)</f>
        <v>-0.01</v>
      </c>
      <c r="AB8" s="263">
        <f>ROUND(H8-'Цены на 22.03.2021'!H8,2)</f>
        <v>-0.01</v>
      </c>
      <c r="AC8" s="263">
        <f>ROUND(K8-'Цены на 22.03.2021'!K8,2)</f>
        <v>-0.01</v>
      </c>
      <c r="AD8" s="264">
        <f>ROUND(N8-'Цены на 22.03.2021'!N8,2)</f>
        <v>-0.01</v>
      </c>
    </row>
    <row r="9" spans="1:32" s="5" customFormat="1" ht="15.75" x14ac:dyDescent="0.25">
      <c r="A9" s="19" t="s">
        <v>31</v>
      </c>
      <c r="B9" s="11">
        <f>B23*$B$36/100/$B$33</f>
        <v>0.5887148732008225</v>
      </c>
      <c r="C9" s="16">
        <f t="shared" si="0"/>
        <v>-8.5262737034498493E-2</v>
      </c>
      <c r="D9" s="17">
        <f t="shared" si="1"/>
        <v>87.349322033898318</v>
      </c>
      <c r="E9" s="11">
        <f>E23*$B$36/100/$B$33</f>
        <v>0.63067169294037007</v>
      </c>
      <c r="F9" s="16">
        <f t="shared" si="2"/>
        <v>-8.1383748381692267E-2</v>
      </c>
      <c r="G9" s="17">
        <f t="shared" si="3"/>
        <v>88.570588235294096</v>
      </c>
      <c r="H9" s="11">
        <f>H23*$B$36/100/$B$33</f>
        <v>0.70983550376970517</v>
      </c>
      <c r="I9" s="16">
        <f t="shared" si="4"/>
        <v>-5.5528901073794934E-2</v>
      </c>
      <c r="J9" s="17">
        <f t="shared" si="5"/>
        <v>92.744776119402971</v>
      </c>
      <c r="K9" s="11">
        <f>K23*$B$36/100/$B$33</f>
        <v>0.62922035640849894</v>
      </c>
      <c r="L9" s="16">
        <f t="shared" si="6"/>
        <v>-8.2835084913563395E-2</v>
      </c>
      <c r="M9" s="17">
        <f t="shared" si="7"/>
        <v>88.366764705882332</v>
      </c>
      <c r="N9" s="11">
        <f>N23*$B$36/100/$B$33</f>
        <v>0.37602810143934201</v>
      </c>
      <c r="O9" s="16">
        <f t="shared" si="8"/>
        <v>2.8653567892772402E-3</v>
      </c>
      <c r="P9" s="17">
        <f t="shared" si="9"/>
        <v>100.76785714285714</v>
      </c>
      <c r="Q9" s="18" t="s">
        <v>29</v>
      </c>
      <c r="Z9" s="263">
        <f>ROUND(B9-'Цены на 22.03.2021'!B9,2)</f>
        <v>-0.01</v>
      </c>
      <c r="AA9" s="263">
        <f>ROUND(E9-'Цены на 22.03.2021'!E9,2)</f>
        <v>-0.01</v>
      </c>
      <c r="AB9" s="263">
        <f>ROUND(H9-'Цены на 22.03.2021'!H9,2)</f>
        <v>-0.02</v>
      </c>
      <c r="AC9" s="263">
        <f>ROUND(K9-'Цены на 22.03.2021'!K9,2)</f>
        <v>-0.01</v>
      </c>
      <c r="AD9" s="264">
        <f>ROUND(N9-'Цены на 22.03.2021'!N9,2)</f>
        <v>0.01</v>
      </c>
      <c r="AF9" s="220"/>
    </row>
    <row r="10" spans="1:32" s="5" customFormat="1" ht="15.75" x14ac:dyDescent="0.25">
      <c r="A10" s="19" t="s">
        <v>32</v>
      </c>
      <c r="B10" s="11">
        <f>B24*$B$36/100/$B$33</f>
        <v>0.58475668265935565</v>
      </c>
      <c r="C10" s="16">
        <f t="shared" si="0"/>
        <v>-8.9220927575965336E-2</v>
      </c>
      <c r="D10" s="17">
        <f t="shared" si="1"/>
        <v>86.762033898305077</v>
      </c>
      <c r="E10" s="11">
        <f>E24*$B$36/100/$B$33</f>
        <v>0.62420664838930773</v>
      </c>
      <c r="F10" s="16">
        <f t="shared" si="2"/>
        <v>-8.7848792932754605E-2</v>
      </c>
      <c r="G10" s="17">
        <f t="shared" si="3"/>
        <v>87.662647058823524</v>
      </c>
      <c r="H10" s="11">
        <f>H24*$B$36/100/$B$33</f>
        <v>0.73873029472241258</v>
      </c>
      <c r="I10" s="16">
        <f t="shared" si="4"/>
        <v>-2.6634110121087518E-2</v>
      </c>
      <c r="J10" s="17">
        <f t="shared" si="5"/>
        <v>96.520074626865664</v>
      </c>
      <c r="K10" s="11">
        <f>K24*$B$36/100/$B$33</f>
        <v>0.65785126799177518</v>
      </c>
      <c r="L10" s="16">
        <f t="shared" si="6"/>
        <v>-5.4204173330287153E-2</v>
      </c>
      <c r="M10" s="17">
        <f t="shared" si="7"/>
        <v>92.387647058823518</v>
      </c>
      <c r="N10" s="11">
        <f>N24*$B$36/100/$B$33</f>
        <v>0.37536840301576418</v>
      </c>
      <c r="O10" s="16">
        <f t="shared" si="8"/>
        <v>2.2056583656994144E-3</v>
      </c>
      <c r="P10" s="17">
        <f t="shared" si="9"/>
        <v>100.5910714285714</v>
      </c>
      <c r="Q10" s="18" t="s">
        <v>29</v>
      </c>
      <c r="Z10" s="263">
        <f>ROUND(B10-'Цены на 22.03.2021'!B10,2)</f>
        <v>-0.01</v>
      </c>
      <c r="AA10" s="263">
        <f>ROUND(E10-'Цены на 22.03.2021'!E10,2)</f>
        <v>-0.01</v>
      </c>
      <c r="AB10" s="263">
        <f>ROUND(H10-'Цены на 22.03.2021'!H10,2)</f>
        <v>-0.02</v>
      </c>
      <c r="AC10" s="263">
        <f>ROUND(K10-'Цены на 22.03.2021'!K10,2)</f>
        <v>-0.02</v>
      </c>
      <c r="AD10" s="264">
        <f>ROUND(N10-'Цены на 22.03.2021'!N10,2)</f>
        <v>0</v>
      </c>
    </row>
    <row r="11" spans="1:32" s="5" customFormat="1" ht="31.5" x14ac:dyDescent="0.25">
      <c r="A11" s="98" t="s">
        <v>79</v>
      </c>
      <c r="B11" s="95">
        <f>AVERAGE(B7:B10)</f>
        <v>0.58808815969842354</v>
      </c>
      <c r="C11" s="96">
        <f t="shared" si="0"/>
        <v>-8.5889450536897449E-2</v>
      </c>
      <c r="D11" s="97">
        <f t="shared" si="1"/>
        <v>87.256334745762715</v>
      </c>
      <c r="E11" s="95">
        <f>AVERAGE(E7:E10)</f>
        <v>0.63456391363947906</v>
      </c>
      <c r="F11" s="96">
        <f t="shared" si="2"/>
        <v>-7.7491527682583272E-2</v>
      </c>
      <c r="G11" s="97">
        <f t="shared" si="3"/>
        <v>89.117205882352934</v>
      </c>
      <c r="H11" s="95">
        <f>AVERAGE(H7:H10)</f>
        <v>0.71946710075394105</v>
      </c>
      <c r="I11" s="96">
        <f t="shared" si="4"/>
        <v>-4.5897304089559054E-2</v>
      </c>
      <c r="J11" s="97">
        <f t="shared" si="5"/>
        <v>94.003208955223883</v>
      </c>
      <c r="K11" s="95">
        <f>AVERAGE(K7:K10)</f>
        <v>0.63875299862919799</v>
      </c>
      <c r="L11" s="96">
        <f t="shared" si="6"/>
        <v>-7.3302442692864345E-2</v>
      </c>
      <c r="M11" s="97">
        <f t="shared" si="7"/>
        <v>89.705514705882337</v>
      </c>
      <c r="N11" s="95">
        <f>AVERAGE(N7:N10)</f>
        <v>0.37065155928718302</v>
      </c>
      <c r="O11" s="96">
        <f t="shared" si="8"/>
        <v>-2.5111853628817515E-3</v>
      </c>
      <c r="P11" s="97">
        <f t="shared" si="9"/>
        <v>99.327053571428564</v>
      </c>
      <c r="Q11" s="18"/>
      <c r="Z11" s="263">
        <f>ROUND(B11-'Цены на 22.03.2021'!B11,2)</f>
        <v>-0.01</v>
      </c>
      <c r="AA11" s="263">
        <f>ROUND(E11-'Цены на 22.03.2021'!E11,2)</f>
        <v>-0.01</v>
      </c>
      <c r="AB11" s="263">
        <f>ROUND(H11-'Цены на 22.03.2021'!H11,2)</f>
        <v>-0.02</v>
      </c>
      <c r="AC11" s="263">
        <f>ROUND(K11-'Цены на 22.03.2021'!K11,2)</f>
        <v>-0.01</v>
      </c>
      <c r="AD11" s="264">
        <f>ROUND(N11-'Цены на 22.03.2021'!N11,2)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0.94691007539410565</v>
      </c>
      <c r="C12" s="16">
        <f t="shared" si="0"/>
        <v>0.27293246515878467</v>
      </c>
      <c r="D12" s="17">
        <f t="shared" si="1"/>
        <v>140.49577627118646</v>
      </c>
      <c r="E12" s="11">
        <f>E25*$B$32/100/$B$33</f>
        <v>0.99159250628284235</v>
      </c>
      <c r="F12" s="16">
        <f t="shared" si="2"/>
        <v>0.27953706496078001</v>
      </c>
      <c r="G12" s="17">
        <f t="shared" si="3"/>
        <v>139.25776684491981</v>
      </c>
      <c r="H12" s="11">
        <f>H25*$B$32/100/$B$33</f>
        <v>1.0988303404158102</v>
      </c>
      <c r="I12" s="16">
        <f t="shared" si="4"/>
        <v>0.33346593557231008</v>
      </c>
      <c r="J12" s="17">
        <f t="shared" si="5"/>
        <v>143.5695641791045</v>
      </c>
      <c r="K12" s="11">
        <f>K25*$B$32/100/$B$33</f>
        <v>0.92903710303861098</v>
      </c>
      <c r="L12" s="16">
        <f t="shared" si="6"/>
        <v>0.21698166171654865</v>
      </c>
      <c r="M12" s="17">
        <f t="shared" si="7"/>
        <v>130.47257967914439</v>
      </c>
      <c r="N12" s="11">
        <f>N25*$B$32/100/$B$33</f>
        <v>0.45719063285355266</v>
      </c>
      <c r="O12" s="16">
        <f t="shared" si="8"/>
        <v>8.4027888203487888E-2</v>
      </c>
      <c r="P12" s="17">
        <f t="shared" si="9"/>
        <v>122.51775918367345</v>
      </c>
      <c r="Q12" s="18" t="s">
        <v>33</v>
      </c>
      <c r="Z12" s="263">
        <f>ROUND('Цены на 29.03.2021'!B12-'Цены на 22.03.2021'!B12,2)</f>
        <v>0</v>
      </c>
      <c r="AA12" s="263">
        <f>ROUND(E12-'Цены на 22.03.2021'!E12,2)</f>
        <v>0</v>
      </c>
      <c r="AB12" s="263">
        <f>ROUND(H12-'Цены на 22.03.2021'!H12,2)</f>
        <v>-0.01</v>
      </c>
      <c r="AC12" s="263">
        <f>ROUND(K12-'Цены на 22.03.2021'!K12,2)</f>
        <v>-0.01</v>
      </c>
      <c r="AD12" s="264">
        <f>ROUND(N12-'Цены на 22.03.2021'!N12,2)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1.5163978752570253</v>
      </c>
      <c r="F13" s="16">
        <f t="shared" si="2"/>
        <v>0.80434243393496296</v>
      </c>
      <c r="G13" s="17">
        <f t="shared" si="3"/>
        <v>212.9606470588235</v>
      </c>
      <c r="H13" s="11">
        <f>H26*$B$34/$B$33</f>
        <v>1.5870924148960477</v>
      </c>
      <c r="I13" s="16">
        <f t="shared" si="4"/>
        <v>0.82172801005254759</v>
      </c>
      <c r="J13" s="17">
        <f t="shared" si="5"/>
        <v>207.36428358208957</v>
      </c>
      <c r="K13" s="11">
        <f>K26*$B$34/$B$33</f>
        <v>1.3867912192521517</v>
      </c>
      <c r="L13" s="16">
        <f t="shared" si="6"/>
        <v>0.67473577793008932</v>
      </c>
      <c r="M13" s="17">
        <f t="shared" si="7"/>
        <v>194.75888235294121</v>
      </c>
      <c r="N13" s="11">
        <f>N26*$B$34/$B$33</f>
        <v>0.71283660802680682</v>
      </c>
      <c r="O13" s="16">
        <f t="shared" si="8"/>
        <v>0.33967386337674205</v>
      </c>
      <c r="P13" s="17">
        <f t="shared" si="9"/>
        <v>191.02566326530609</v>
      </c>
      <c r="Q13" s="18" t="s">
        <v>34</v>
      </c>
      <c r="Z13" s="265"/>
      <c r="AA13" s="263">
        <f>ROUND(E13-'Цены на 22.03.2021'!E13,2)</f>
        <v>-0.02</v>
      </c>
      <c r="AB13" s="263">
        <f>ROUND(H13-'Цены на 22.03.2021'!H13,2)</f>
        <v>-0.02</v>
      </c>
      <c r="AC13" s="263">
        <f>ROUND(K13-'Цены на 22.03.2021'!K13,2)</f>
        <v>-0.02</v>
      </c>
      <c r="AD13" s="264">
        <f>ROUND(N13-'Цены на 22.03.2021'!N13,2)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1.4127125504531264</v>
      </c>
      <c r="F14" s="16">
        <f t="shared" si="2"/>
        <v>0.70065710913106405</v>
      </c>
      <c r="G14" s="17">
        <f t="shared" si="3"/>
        <v>198.39923529411766</v>
      </c>
      <c r="H14" s="11">
        <f>H27*$B$34/$B$33</f>
        <v>1.5529233874038537</v>
      </c>
      <c r="I14" s="16">
        <f t="shared" si="4"/>
        <v>0.78755898256035362</v>
      </c>
      <c r="J14" s="17">
        <f t="shared" si="5"/>
        <v>202.89987064676623</v>
      </c>
      <c r="K14" s="11">
        <f>K27*$B$34/$B$33</f>
        <v>1.2948883177214228</v>
      </c>
      <c r="L14" s="16">
        <f t="shared" si="6"/>
        <v>0.58283287639936043</v>
      </c>
      <c r="M14" s="17">
        <f t="shared" si="7"/>
        <v>181.85217647058823</v>
      </c>
      <c r="N14" s="11">
        <f>N27*$B$34/$B$33</f>
        <v>0.68220230751656386</v>
      </c>
      <c r="O14" s="16">
        <f t="shared" si="8"/>
        <v>0.30903956286649908</v>
      </c>
      <c r="P14" s="17">
        <f t="shared" si="9"/>
        <v>182.81629591836733</v>
      </c>
      <c r="Q14" s="18" t="s">
        <v>34</v>
      </c>
      <c r="Z14" s="265"/>
      <c r="AA14" s="263">
        <f>ROUND(E14-'Цены на 22.03.2021'!E14,2)</f>
        <v>-0.03</v>
      </c>
      <c r="AB14" s="263">
        <f>ROUND(H14-'Цены на 22.03.2021'!H14,2)</f>
        <v>-0.02</v>
      </c>
      <c r="AC14" s="263">
        <f>ROUND(K14-'Цены на 22.03.2021'!K14,2)</f>
        <v>-0.02</v>
      </c>
      <c r="AD14" s="264">
        <f>ROUND(N14-'Цены на 22.03.2021'!N14,2)</f>
        <v>-0.03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1.325691264945549</v>
      </c>
      <c r="F15" s="28">
        <f t="shared" si="2"/>
        <v>0.61363582362348668</v>
      </c>
      <c r="G15" s="29">
        <f t="shared" si="3"/>
        <v>186.17809625668454</v>
      </c>
      <c r="H15" s="27">
        <f>H28*$B$35/10/$B$33</f>
        <v>1.3943931155281397</v>
      </c>
      <c r="I15" s="28">
        <f t="shared" si="4"/>
        <v>0.62902871068463961</v>
      </c>
      <c r="J15" s="29">
        <f t="shared" si="5"/>
        <v>182.18682587064677</v>
      </c>
      <c r="K15" s="27">
        <f>K28*$B$35/10/$B$33</f>
        <v>1.3155132130073872</v>
      </c>
      <c r="L15" s="28">
        <f t="shared" si="6"/>
        <v>0.60345777168532488</v>
      </c>
      <c r="M15" s="29">
        <f t="shared" si="7"/>
        <v>184.74870588235294</v>
      </c>
      <c r="N15" s="27">
        <f>N28*$B$35/10/$B$33</f>
        <v>0.65902886299596375</v>
      </c>
      <c r="O15" s="28">
        <f t="shared" si="8"/>
        <v>0.28586611834589898</v>
      </c>
      <c r="P15" s="29">
        <f t="shared" si="9"/>
        <v>176.60628571428569</v>
      </c>
      <c r="Q15" s="30" t="s">
        <v>34</v>
      </c>
      <c r="Z15" s="266"/>
      <c r="AA15" s="267">
        <f>ROUND(E15-'Цены на 22.03.2021'!E15,2)</f>
        <v>0</v>
      </c>
      <c r="AB15" s="267">
        <f>ROUND(H15-'Цены на 22.03.2021'!H15,2)</f>
        <v>-0.01</v>
      </c>
      <c r="AC15" s="267">
        <f>ROUND(K15-'Цены на 22.03.2021'!K15,2)</f>
        <v>-0.01</v>
      </c>
      <c r="AD15" s="268">
        <f>ROUND(N15-'Цены на 22.03.2021'!N15,2)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29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98" t="s">
        <v>64</v>
      </c>
      <c r="X19" s="298" t="s">
        <v>64</v>
      </c>
      <c r="AB19" s="3"/>
    </row>
    <row r="20" spans="1:28" s="46" customFormat="1" ht="15.75" x14ac:dyDescent="0.25">
      <c r="A20" s="40" t="s">
        <v>39</v>
      </c>
      <c r="B20" s="41">
        <v>1.77</v>
      </c>
      <c r="C20" s="42" t="s">
        <v>26</v>
      </c>
      <c r="D20" s="43" t="s">
        <v>26</v>
      </c>
      <c r="E20" s="41">
        <v>1.87</v>
      </c>
      <c r="F20" s="42" t="s">
        <v>26</v>
      </c>
      <c r="G20" s="43" t="s">
        <v>26</v>
      </c>
      <c r="H20" s="304">
        <v>2.0099999999999998</v>
      </c>
      <c r="I20" s="42" t="s">
        <v>26</v>
      </c>
      <c r="J20" s="43" t="s">
        <v>26</v>
      </c>
      <c r="K20" s="41">
        <v>1.87</v>
      </c>
      <c r="L20" s="42" t="s">
        <v>26</v>
      </c>
      <c r="M20" s="43" t="s">
        <v>26</v>
      </c>
      <c r="N20" s="48">
        <v>0.98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44.74</v>
      </c>
      <c r="C21" s="49" t="s">
        <v>26</v>
      </c>
      <c r="D21" s="50" t="s">
        <v>26</v>
      </c>
      <c r="E21" s="48">
        <v>49.13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48.65</v>
      </c>
      <c r="L21" s="49" t="s">
        <v>26</v>
      </c>
      <c r="M21" s="50" t="s">
        <v>26</v>
      </c>
      <c r="N21" s="48">
        <v>29.52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44.61</v>
      </c>
      <c r="C22" s="49" t="s">
        <v>26</v>
      </c>
      <c r="D22" s="50" t="s">
        <v>26</v>
      </c>
      <c r="E22" s="48">
        <v>48.14</v>
      </c>
      <c r="F22" s="49" t="s">
        <v>26</v>
      </c>
      <c r="G22" s="50" t="s">
        <v>26</v>
      </c>
      <c r="H22" s="48">
        <v>53.75</v>
      </c>
      <c r="I22" s="49" t="s">
        <v>26</v>
      </c>
      <c r="J22" s="50" t="s">
        <v>26</v>
      </c>
      <c r="K22" s="48">
        <v>47.45</v>
      </c>
      <c r="L22" s="49" t="s">
        <v>26</v>
      </c>
      <c r="M22" s="50" t="s">
        <v>26</v>
      </c>
      <c r="N22" s="48">
        <v>25.9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44.62</v>
      </c>
      <c r="C23" s="49" t="s">
        <v>26</v>
      </c>
      <c r="D23" s="50" t="s">
        <v>26</v>
      </c>
      <c r="E23" s="48">
        <v>47.8</v>
      </c>
      <c r="F23" s="49" t="s">
        <v>26</v>
      </c>
      <c r="G23" s="50" t="s">
        <v>26</v>
      </c>
      <c r="H23" s="48">
        <v>53.8</v>
      </c>
      <c r="I23" s="49" t="s">
        <v>26</v>
      </c>
      <c r="J23" s="50" t="s">
        <v>26</v>
      </c>
      <c r="K23" s="48">
        <v>47.69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44.32</v>
      </c>
      <c r="C24" s="49" t="s">
        <v>26</v>
      </c>
      <c r="D24" s="50" t="s">
        <v>26</v>
      </c>
      <c r="E24" s="48">
        <v>47.31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49.86</v>
      </c>
      <c r="L24" s="49" t="s">
        <v>26</v>
      </c>
      <c r="M24" s="50" t="s">
        <v>26</v>
      </c>
      <c r="N24" s="48">
        <v>28.45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26.49</v>
      </c>
      <c r="C25" s="49" t="s">
        <v>26</v>
      </c>
      <c r="D25" s="50" t="s">
        <v>26</v>
      </c>
      <c r="E25" s="48">
        <v>27.74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1.177</v>
      </c>
      <c r="L26" s="49" t="s">
        <v>26</v>
      </c>
      <c r="M26" s="50" t="s">
        <v>26</v>
      </c>
      <c r="N26" s="54">
        <v>0.60499999999999998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1.1990000000000001</v>
      </c>
      <c r="F27" s="49" t="s">
        <v>26</v>
      </c>
      <c r="G27" s="50" t="s">
        <v>26</v>
      </c>
      <c r="H27" s="54">
        <v>1.3180000000000001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0.57899999999999996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5.21</v>
      </c>
      <c r="F28" s="58" t="s">
        <v>26</v>
      </c>
      <c r="G28" s="59" t="s">
        <v>26</v>
      </c>
      <c r="H28" s="94">
        <v>5.48</v>
      </c>
      <c r="I28" s="58" t="s">
        <v>26</v>
      </c>
      <c r="J28" s="59" t="s">
        <v>26</v>
      </c>
      <c r="K28" s="94">
        <v>5.17</v>
      </c>
      <c r="L28" s="58" t="s">
        <v>26</v>
      </c>
      <c r="M28" s="59" t="s">
        <v>26</v>
      </c>
      <c r="N28" s="94">
        <v>2.59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9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9.3876000000000008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2.6261999999999999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3.0943000000000001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6.6824000000000003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3.4649999999999999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44291</v>
      </c>
      <c r="E2" s="360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30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309" t="s">
        <v>23</v>
      </c>
      <c r="C5" s="310" t="s">
        <v>23</v>
      </c>
      <c r="D5" s="311" t="s">
        <v>24</v>
      </c>
      <c r="E5" s="309" t="s">
        <v>23</v>
      </c>
      <c r="F5" s="310" t="s">
        <v>23</v>
      </c>
      <c r="G5" s="311" t="s">
        <v>24</v>
      </c>
      <c r="H5" s="309" t="s">
        <v>23</v>
      </c>
      <c r="I5" s="310" t="s">
        <v>23</v>
      </c>
      <c r="J5" s="311" t="s">
        <v>24</v>
      </c>
      <c r="K5" s="309" t="s">
        <v>23</v>
      </c>
      <c r="L5" s="310" t="s">
        <v>23</v>
      </c>
      <c r="M5" s="311" t="s">
        <v>24</v>
      </c>
      <c r="N5" s="309" t="s">
        <v>23</v>
      </c>
      <c r="O5" s="310" t="s">
        <v>23</v>
      </c>
      <c r="P5" s="311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0.67454903744126127</v>
      </c>
      <c r="C6" s="12" t="s">
        <v>26</v>
      </c>
      <c r="D6" s="13" t="s">
        <v>26</v>
      </c>
      <c r="E6" s="11">
        <f>E20/$B$33</f>
        <v>0.7124450507806579</v>
      </c>
      <c r="F6" s="12" t="s">
        <v>26</v>
      </c>
      <c r="G6" s="13" t="s">
        <v>26</v>
      </c>
      <c r="H6" s="11">
        <f>H20/$B$33</f>
        <v>0.76549946945581326</v>
      </c>
      <c r="I6" s="12" t="s">
        <v>26</v>
      </c>
      <c r="J6" s="13" t="s">
        <v>26</v>
      </c>
      <c r="K6" s="11">
        <f>K20/$B$33</f>
        <v>0.7124450507806579</v>
      </c>
      <c r="L6" s="12" t="s">
        <v>26</v>
      </c>
      <c r="M6" s="13" t="s">
        <v>26</v>
      </c>
      <c r="N6" s="11">
        <f>N20/$B$33</f>
        <v>0.37138093072608763</v>
      </c>
      <c r="O6" s="12" t="s">
        <v>26</v>
      </c>
      <c r="P6" s="13" t="s">
        <v>26</v>
      </c>
      <c r="Q6" s="14" t="s">
        <v>27</v>
      </c>
      <c r="R6" s="4"/>
      <c r="Z6" s="261">
        <f>ROUND(B6-'Цены на 29.03.2021'!B6,2)</f>
        <v>0</v>
      </c>
      <c r="AA6" s="261">
        <f>ROUND(E6-'Цены на 29.03.2021'!E6,2)</f>
        <v>0</v>
      </c>
      <c r="AB6" s="261">
        <f>ROUND(H6-'Цены на 29.03.2021'!H6,2)</f>
        <v>0</v>
      </c>
      <c r="AC6" s="261">
        <f>ROUND(K6-'Цены на 29.03.2021'!K6,2)</f>
        <v>0</v>
      </c>
      <c r="AD6" s="262">
        <f>ROUND(N6-'Цены на 29.03.2021'!N6,2)</f>
        <v>0</v>
      </c>
    </row>
    <row r="7" spans="1:32" s="5" customFormat="1" ht="15.75" x14ac:dyDescent="0.25">
      <c r="A7" s="15" t="s">
        <v>28</v>
      </c>
      <c r="B7" s="11">
        <f>B21*$B$36/100/$B$33</f>
        <v>0.59051927391238446</v>
      </c>
      <c r="C7" s="16">
        <f t="shared" ref="C7:C12" si="0">B7-B$6</f>
        <v>-8.4029763528876811E-2</v>
      </c>
      <c r="D7" s="17">
        <f t="shared" ref="D7:D12" si="1">B7/B$6*100</f>
        <v>87.54282359550561</v>
      </c>
      <c r="E7" s="11">
        <f>E21*$B$36/100/$B$33</f>
        <v>0.64861175534333793</v>
      </c>
      <c r="F7" s="16">
        <f t="shared" ref="F7:F15" si="2">E7-E$6</f>
        <v>-6.383329543731997E-2</v>
      </c>
      <c r="G7" s="17">
        <f t="shared" ref="G7:G15" si="3">E7/E$6*100</f>
        <v>91.04025</v>
      </c>
      <c r="H7" s="11">
        <f>H21*$B$36/100/$B$33</f>
        <v>0.71735014400485075</v>
      </c>
      <c r="I7" s="16">
        <f t="shared" ref="I7:I15" si="4">H7-H$6</f>
        <v>-4.814932545096251E-2</v>
      </c>
      <c r="J7" s="17">
        <f t="shared" ref="J7:J15" si="5">H7/H$6*100</f>
        <v>93.710077227722778</v>
      </c>
      <c r="K7" s="11">
        <f>K21*$B$36/100/$B$33</f>
        <v>0.64164591480976207</v>
      </c>
      <c r="L7" s="16">
        <f t="shared" ref="L7:L15" si="6">K7-K$6</f>
        <v>-7.0799135970895821E-2</v>
      </c>
      <c r="M7" s="17">
        <f t="shared" ref="M7:M15" si="7">K7/K$6*100</f>
        <v>90.06251276595745</v>
      </c>
      <c r="N7" s="11">
        <f>N21*$B$36/100/$B$33</f>
        <v>0.39337284371684106</v>
      </c>
      <c r="O7" s="16">
        <f t="shared" ref="O7:O15" si="8">N7-N$6</f>
        <v>2.1991912990753426E-2</v>
      </c>
      <c r="P7" s="17">
        <f t="shared" ref="P7:P15" si="9">N7/N$6*100</f>
        <v>105.92165918367348</v>
      </c>
      <c r="Q7" s="18" t="s">
        <v>29</v>
      </c>
      <c r="R7" s="4"/>
      <c r="Z7" s="263">
        <f>ROUND(B7-'Цены на 29.03.2021'!B7,2)</f>
        <v>0</v>
      </c>
      <c r="AA7" s="263">
        <f>ROUND(E7-'Цены на 29.03.2021'!E7,2)</f>
        <v>0</v>
      </c>
      <c r="AB7" s="263">
        <f>ROUND(H7-'Цены на 29.03.2021'!H7,2)</f>
        <v>0</v>
      </c>
      <c r="AC7" s="263">
        <f>ROUND(K7-'Цены на 29.03.2021'!K7,2)</f>
        <v>0</v>
      </c>
      <c r="AD7" s="264">
        <f>ROUND(N7-'Цены на 29.03.2021'!N7,2)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0.58749636198271948</v>
      </c>
      <c r="C8" s="16">
        <f t="shared" si="0"/>
        <v>-8.7052675458541784E-2</v>
      </c>
      <c r="D8" s="17">
        <f t="shared" si="1"/>
        <v>87.09468539325843</v>
      </c>
      <c r="E8" s="11">
        <f>E22*$B$36/100/$B$33</f>
        <v>0.63428578141579506</v>
      </c>
      <c r="F8" s="16">
        <f t="shared" si="2"/>
        <v>-7.8159269364862838E-2</v>
      </c>
      <c r="G8" s="17">
        <f t="shared" si="3"/>
        <v>89.029431914893621</v>
      </c>
      <c r="H8" s="11">
        <f>H22*$B$36/100/$B$33</f>
        <v>0.70525849628619075</v>
      </c>
      <c r="I8" s="16">
        <f t="shared" si="4"/>
        <v>-6.0240973169622514E-2</v>
      </c>
      <c r="J8" s="17">
        <f t="shared" si="5"/>
        <v>92.130500990099023</v>
      </c>
      <c r="K8" s="11">
        <f>K22*$B$36/100/$B$33</f>
        <v>0.62403416704562675</v>
      </c>
      <c r="L8" s="16">
        <f t="shared" si="6"/>
        <v>-8.8410883735031143E-2</v>
      </c>
      <c r="M8" s="17">
        <f t="shared" si="7"/>
        <v>87.590497872340407</v>
      </c>
      <c r="N8" s="11">
        <f>N22*$B$36/100/$B$33</f>
        <v>0.33068027891465818</v>
      </c>
      <c r="O8" s="16">
        <f t="shared" si="8"/>
        <v>-4.0700651811429456E-2</v>
      </c>
      <c r="P8" s="17">
        <f t="shared" si="9"/>
        <v>89.040726530612233</v>
      </c>
      <c r="Q8" s="18" t="s">
        <v>29</v>
      </c>
      <c r="Z8" s="263">
        <f>ROUND(B8-'Цены на 29.03.2021'!B8,2)</f>
        <v>0</v>
      </c>
      <c r="AA8" s="263">
        <f>ROUND(E8-'Цены на 29.03.2021'!E8,2)</f>
        <v>0</v>
      </c>
      <c r="AB8" s="263">
        <f>ROUND(H8-'Цены на 29.03.2021'!H8,2)</f>
        <v>0</v>
      </c>
      <c r="AC8" s="263">
        <f>ROUND(K8-'Цены на 29.03.2021'!K8,2)</f>
        <v>0</v>
      </c>
      <c r="AD8" s="264">
        <f>ROUND(N8-'Цены на 29.03.2021'!N8,2)</f>
        <v>-0.01</v>
      </c>
    </row>
    <row r="9" spans="1:32" s="5" customFormat="1" ht="15.75" x14ac:dyDescent="0.25">
      <c r="A9" s="19" t="s">
        <v>31</v>
      </c>
      <c r="B9" s="11">
        <f>B23*$B$36/100/$B$33</f>
        <v>0.58710206912232843</v>
      </c>
      <c r="C9" s="16">
        <f t="shared" si="0"/>
        <v>-8.7446968318932838E-2</v>
      </c>
      <c r="D9" s="17">
        <f t="shared" si="1"/>
        <v>87.036232584269669</v>
      </c>
      <c r="E9" s="11">
        <f>E23*$B$36/100/$B$33</f>
        <v>0.62942283613763839</v>
      </c>
      <c r="F9" s="16">
        <f t="shared" si="2"/>
        <v>-8.302221464301951E-2</v>
      </c>
      <c r="G9" s="17">
        <f t="shared" si="3"/>
        <v>88.346860638297869</v>
      </c>
      <c r="H9" s="11">
        <f>H23*$B$36/100/$B$33</f>
        <v>0.70749282249507361</v>
      </c>
      <c r="I9" s="16">
        <f t="shared" si="4"/>
        <v>-5.800664696073965E-2</v>
      </c>
      <c r="J9" s="17">
        <f t="shared" si="5"/>
        <v>92.422379207920798</v>
      </c>
      <c r="K9" s="11">
        <f>K23*$B$36/100/$B$33</f>
        <v>0.62521704562680003</v>
      </c>
      <c r="L9" s="16">
        <f t="shared" si="6"/>
        <v>-8.7228005153857868E-2</v>
      </c>
      <c r="M9" s="17">
        <f t="shared" si="7"/>
        <v>87.756528723404244</v>
      </c>
      <c r="N9" s="11">
        <f>N23*$B$36/100/$B$33</f>
        <v>0.37457821737153252</v>
      </c>
      <c r="O9" s="16">
        <f t="shared" si="8"/>
        <v>3.1972866454448856E-3</v>
      </c>
      <c r="P9" s="17">
        <f t="shared" si="9"/>
        <v>100.86091836734694</v>
      </c>
      <c r="Q9" s="18" t="s">
        <v>29</v>
      </c>
      <c r="Z9" s="263">
        <f>ROUND(B9-'Цены на 29.03.2021'!B9,2)</f>
        <v>0</v>
      </c>
      <c r="AA9" s="263">
        <f>ROUND(E9-'Цены на 29.03.2021'!E9,2)</f>
        <v>0</v>
      </c>
      <c r="AB9" s="263">
        <f>ROUND(H9-'Цены на 29.03.2021'!H9,2)</f>
        <v>0</v>
      </c>
      <c r="AC9" s="263">
        <f>ROUND(K9-'Цены на 29.03.2021'!K9,2)</f>
        <v>0</v>
      </c>
      <c r="AD9" s="264">
        <f>ROUND(N9-'Цены на 29.03.2021'!N9,2)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0.58421058814612714</v>
      </c>
      <c r="C10" s="16">
        <f t="shared" si="0"/>
        <v>-9.0338449295134127E-2</v>
      </c>
      <c r="D10" s="17">
        <f t="shared" si="1"/>
        <v>86.607578651685401</v>
      </c>
      <c r="E10" s="11">
        <f>E24*$B$36/100/$B$33</f>
        <v>0.62298271941791716</v>
      </c>
      <c r="F10" s="16">
        <f t="shared" si="2"/>
        <v>-8.9462331362740732E-2</v>
      </c>
      <c r="G10" s="17">
        <f t="shared" si="3"/>
        <v>87.442914893617001</v>
      </c>
      <c r="H10" s="11">
        <f>H24*$B$36/100/$B$33</f>
        <v>0.73588190844323187</v>
      </c>
      <c r="I10" s="16">
        <f t="shared" si="4"/>
        <v>-2.9617561012581395E-2</v>
      </c>
      <c r="J10" s="17">
        <f t="shared" si="5"/>
        <v>96.130949504950507</v>
      </c>
      <c r="K10" s="11">
        <f>K24*$B$36/100/$B$33</f>
        <v>0.65676047445808705</v>
      </c>
      <c r="L10" s="16">
        <f t="shared" si="6"/>
        <v>-5.5684576322570845E-2</v>
      </c>
      <c r="M10" s="17">
        <f t="shared" si="7"/>
        <v>92.184018085106388</v>
      </c>
      <c r="N10" s="11">
        <f>N24*$B$36/100/$B$33</f>
        <v>0.37392106260421404</v>
      </c>
      <c r="O10" s="16">
        <f t="shared" si="8"/>
        <v>2.540131878126406E-3</v>
      </c>
      <c r="P10" s="17">
        <f t="shared" si="9"/>
        <v>100.6839693877551</v>
      </c>
      <c r="Q10" s="18" t="s">
        <v>29</v>
      </c>
      <c r="Z10" s="263">
        <f>ROUND(B10-'Цены на 29.03.2021'!B10,2)</f>
        <v>0</v>
      </c>
      <c r="AA10" s="263">
        <f>ROUND(E10-'Цены на 29.03.2021'!E10,2)</f>
        <v>0</v>
      </c>
      <c r="AB10" s="263">
        <f>ROUND(H10-'Цены на 29.03.2021'!H10,2)</f>
        <v>0</v>
      </c>
      <c r="AC10" s="263">
        <f>ROUND(K10-'Цены на 29.03.2021'!K10,2)</f>
        <v>0</v>
      </c>
      <c r="AD10" s="264">
        <f>ROUND(N10-'Цены на 29.03.2021'!N10,2)</f>
        <v>0</v>
      </c>
    </row>
    <row r="11" spans="1:32" s="5" customFormat="1" ht="31.5" x14ac:dyDescent="0.25">
      <c r="A11" s="98" t="s">
        <v>79</v>
      </c>
      <c r="B11" s="95">
        <f>AVERAGE(B7:B10)</f>
        <v>0.58733207329088988</v>
      </c>
      <c r="C11" s="96">
        <f t="shared" si="0"/>
        <v>-8.721696415037139E-2</v>
      </c>
      <c r="D11" s="97">
        <f t="shared" si="1"/>
        <v>87.070330056179785</v>
      </c>
      <c r="E11" s="95">
        <f>AVERAGE(E7:E10)</f>
        <v>0.63382577307867205</v>
      </c>
      <c r="F11" s="96">
        <f t="shared" si="2"/>
        <v>-7.8619277701985846E-2</v>
      </c>
      <c r="G11" s="97">
        <f t="shared" si="3"/>
        <v>88.964864361702112</v>
      </c>
      <c r="H11" s="95">
        <f>AVERAGE(H7:H10)</f>
        <v>0.71649584280733669</v>
      </c>
      <c r="I11" s="96">
        <f t="shared" si="4"/>
        <v>-4.9003626648476573E-2</v>
      </c>
      <c r="J11" s="97">
        <f t="shared" si="5"/>
        <v>93.598476732673262</v>
      </c>
      <c r="K11" s="95">
        <f>AVERAGE(K7:K10)</f>
        <v>0.63691440048506898</v>
      </c>
      <c r="L11" s="96">
        <f t="shared" si="6"/>
        <v>-7.5530650295588919E-2</v>
      </c>
      <c r="M11" s="97">
        <f t="shared" si="7"/>
        <v>89.398389361702129</v>
      </c>
      <c r="N11" s="95">
        <f>AVERAGE(N7:N10)</f>
        <v>0.36813810065181141</v>
      </c>
      <c r="O11" s="96">
        <f t="shared" si="8"/>
        <v>-3.2428300742762262E-3</v>
      </c>
      <c r="P11" s="97">
        <f t="shared" si="9"/>
        <v>99.126818367346928</v>
      </c>
      <c r="Q11" s="18"/>
      <c r="Z11" s="263">
        <f>ROUND(B11-'Цены на 29.03.2021'!B11,2)</f>
        <v>0</v>
      </c>
      <c r="AA11" s="263">
        <f>ROUND(E11-'Цены на 29.03.2021'!E11,2)</f>
        <v>0</v>
      </c>
      <c r="AB11" s="263">
        <f>ROUND(H11-'Цены на 29.03.2021'!H11,2)</f>
        <v>0</v>
      </c>
      <c r="AC11" s="263">
        <f>ROUND(K11-'Цены на 29.03.2021'!K11,2)</f>
        <v>0</v>
      </c>
      <c r="AD11" s="264">
        <f>ROUND(N11-'Цены на 29.03.2021'!N11,2)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0.94728753979081415</v>
      </c>
      <c r="C12" s="16">
        <f t="shared" si="0"/>
        <v>0.27273850234955288</v>
      </c>
      <c r="D12" s="17">
        <f t="shared" si="1"/>
        <v>140.43271685393259</v>
      </c>
      <c r="E12" s="11">
        <f>E25*$B$32/100/$B$33</f>
        <v>0.99198778232529938</v>
      </c>
      <c r="F12" s="16">
        <f t="shared" si="2"/>
        <v>0.27954273154464149</v>
      </c>
      <c r="G12" s="17">
        <f t="shared" si="3"/>
        <v>139.23709361702129</v>
      </c>
      <c r="H12" s="11">
        <f>H25*$B$32/100/$B$33</f>
        <v>1.0992683644080645</v>
      </c>
      <c r="I12" s="16">
        <f t="shared" si="4"/>
        <v>0.33376889495225126</v>
      </c>
      <c r="J12" s="17">
        <f t="shared" si="5"/>
        <v>143.60145346534657</v>
      </c>
      <c r="K12" s="11">
        <f>K25*$B$32/100/$B$33</f>
        <v>0.92940744277701981</v>
      </c>
      <c r="L12" s="16">
        <f t="shared" si="6"/>
        <v>0.21696239199636191</v>
      </c>
      <c r="M12" s="17">
        <f t="shared" si="7"/>
        <v>130.45321063829786</v>
      </c>
      <c r="N12" s="11">
        <f>N25*$B$32/100/$B$33</f>
        <v>0.45737288161285439</v>
      </c>
      <c r="O12" s="16">
        <f t="shared" si="8"/>
        <v>8.5991950886766755E-2</v>
      </c>
      <c r="P12" s="17">
        <f t="shared" si="9"/>
        <v>123.15464897959185</v>
      </c>
      <c r="Q12" s="18" t="s">
        <v>33</v>
      </c>
      <c r="Z12" s="263">
        <f>ROUND('Цены на 05.04.2021'!B12-'Цены на 29.03.2021'!B12,2)</f>
        <v>0</v>
      </c>
      <c r="AA12" s="263">
        <f>ROUND(E12-'Цены на 29.03.2021'!E12,2)</f>
        <v>0</v>
      </c>
      <c r="AB12" s="263">
        <f>ROUND(H12-'Цены на 29.03.2021'!H12,2)</f>
        <v>0</v>
      </c>
      <c r="AC12" s="263">
        <f>ROUND(K12-'Цены на 29.03.2021'!K12,2)</f>
        <v>0</v>
      </c>
      <c r="AD12" s="264">
        <f>ROUND(N12-'Цены на 29.03.2021'!N12,2)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1.5044964756707595</v>
      </c>
      <c r="F13" s="16">
        <f t="shared" si="2"/>
        <v>0.79205142489010161</v>
      </c>
      <c r="G13" s="17">
        <f t="shared" si="3"/>
        <v>211.17368617021276</v>
      </c>
      <c r="H13" s="11">
        <f>H26*$B$34/$B$33</f>
        <v>1.5751854251932698</v>
      </c>
      <c r="I13" s="16">
        <f t="shared" si="4"/>
        <v>0.8096859557374565</v>
      </c>
      <c r="J13" s="17">
        <f t="shared" si="5"/>
        <v>205.7722425742574</v>
      </c>
      <c r="K13" s="11">
        <f>K26*$B$34/$B$33</f>
        <v>1.3749000682128243</v>
      </c>
      <c r="L13" s="16">
        <f t="shared" si="6"/>
        <v>0.66245501743216639</v>
      </c>
      <c r="M13" s="17">
        <f t="shared" si="7"/>
        <v>192.98331382978725</v>
      </c>
      <c r="N13" s="11">
        <f>N26*$B$34/$B$33</f>
        <v>0.72456173260572998</v>
      </c>
      <c r="O13" s="16">
        <f t="shared" si="8"/>
        <v>0.35318080187964235</v>
      </c>
      <c r="P13" s="17">
        <f t="shared" si="9"/>
        <v>195.09933673469391</v>
      </c>
      <c r="Q13" s="18" t="s">
        <v>34</v>
      </c>
      <c r="Z13" s="265"/>
      <c r="AA13" s="263">
        <f>ROUND(E13-'Цены на 29.03.2021'!E13,2)</f>
        <v>-0.01</v>
      </c>
      <c r="AB13" s="263">
        <f>ROUND(H13-'Цены на 29.03.2021'!H13,2)</f>
        <v>-0.01</v>
      </c>
      <c r="AC13" s="263">
        <f>ROUND(K13-'Цены на 29.03.2021'!K13,2)</f>
        <v>-0.01</v>
      </c>
      <c r="AD13" s="264">
        <f>ROUND(N13-'Цены на 29.03.2021'!N13,2)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1.4479453160527516</v>
      </c>
      <c r="F14" s="16">
        <f t="shared" si="2"/>
        <v>0.73550026527209367</v>
      </c>
      <c r="G14" s="17">
        <f t="shared" si="3"/>
        <v>203.2360691489362</v>
      </c>
      <c r="H14" s="11">
        <f>H27*$B$34/$B$33</f>
        <v>1.5528005911778084</v>
      </c>
      <c r="I14" s="16">
        <f t="shared" si="4"/>
        <v>0.78730112172199518</v>
      </c>
      <c r="J14" s="17">
        <f t="shared" si="5"/>
        <v>202.84802970297036</v>
      </c>
      <c r="K14" s="11">
        <f>K27*$B$34/$B$33</f>
        <v>1.294785925420646</v>
      </c>
      <c r="L14" s="16">
        <f t="shared" si="6"/>
        <v>0.58234087463998807</v>
      </c>
      <c r="M14" s="17">
        <f t="shared" si="7"/>
        <v>181.73835638297874</v>
      </c>
      <c r="N14" s="11">
        <f>N27*$B$34/$B$33</f>
        <v>0.6821483628922238</v>
      </c>
      <c r="O14" s="16">
        <f t="shared" si="8"/>
        <v>0.31076743216613617</v>
      </c>
      <c r="P14" s="17">
        <f t="shared" si="9"/>
        <v>183.67888775510207</v>
      </c>
      <c r="Q14" s="18" t="s">
        <v>34</v>
      </c>
      <c r="Z14" s="265"/>
      <c r="AA14" s="263">
        <f>ROUND(E14-'Цены на 29.03.2021'!E14,2)</f>
        <v>0.04</v>
      </c>
      <c r="AB14" s="263">
        <f>ROUND(H14-'Цены на 29.03.2021'!H14,2)</f>
        <v>0</v>
      </c>
      <c r="AC14" s="263">
        <f>ROUND(K14-'Цены на 29.03.2021'!K14,2)</f>
        <v>0</v>
      </c>
      <c r="AD14" s="264">
        <f>ROUND(N14-'Цены на 29.03.2021'!N14,2)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1.3415337274518722</v>
      </c>
      <c r="F15" s="28">
        <f t="shared" si="2"/>
        <v>0.62908867667121426</v>
      </c>
      <c r="G15" s="29">
        <f t="shared" si="3"/>
        <v>188.29995744680852</v>
      </c>
      <c r="H15" s="27">
        <f>H28*$B$35/10/$B$33</f>
        <v>1.4080983780506291</v>
      </c>
      <c r="I15" s="28">
        <f t="shared" si="4"/>
        <v>0.64259890859481583</v>
      </c>
      <c r="J15" s="29">
        <f t="shared" si="5"/>
        <v>183.9450495049505</v>
      </c>
      <c r="K15" s="27">
        <f>K28*$B$35/10/$B$33</f>
        <v>1.3312930119751405</v>
      </c>
      <c r="L15" s="28">
        <f t="shared" si="6"/>
        <v>0.6188479611944826</v>
      </c>
      <c r="M15" s="29">
        <f t="shared" si="7"/>
        <v>186.86255319148938</v>
      </c>
      <c r="N15" s="27">
        <f>N28*$B$35/10/$B$33</f>
        <v>0.65540579051083825</v>
      </c>
      <c r="O15" s="28">
        <f t="shared" si="8"/>
        <v>0.28402485978475062</v>
      </c>
      <c r="P15" s="29">
        <f t="shared" si="9"/>
        <v>176.47804081632651</v>
      </c>
      <c r="Q15" s="30" t="s">
        <v>34</v>
      </c>
      <c r="Z15" s="266"/>
      <c r="AA15" s="267">
        <f>ROUND(E15-'Цены на 29.03.2021'!E15,2)</f>
        <v>0.02</v>
      </c>
      <c r="AB15" s="267">
        <f>ROUND(H15-'Цены на 29.03.2021'!H15,2)</f>
        <v>0.01</v>
      </c>
      <c r="AC15" s="267">
        <f>ROUND(K15-'Цены на 29.03.2021'!K15,2)</f>
        <v>0.02</v>
      </c>
      <c r="AD15" s="268">
        <f>ROUND(N15-'Цены на 29.03.2021'!N15,2)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0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08" t="s">
        <v>64</v>
      </c>
      <c r="X19" s="308" t="s">
        <v>64</v>
      </c>
      <c r="AB19" s="3"/>
    </row>
    <row r="20" spans="1:28" s="46" customFormat="1" ht="15.75" x14ac:dyDescent="0.25">
      <c r="A20" s="40" t="s">
        <v>39</v>
      </c>
      <c r="B20" s="41">
        <v>1.78</v>
      </c>
      <c r="C20" s="42" t="s">
        <v>26</v>
      </c>
      <c r="D20" s="43" t="s">
        <v>26</v>
      </c>
      <c r="E20" s="41">
        <v>1.88</v>
      </c>
      <c r="F20" s="42" t="s">
        <v>26</v>
      </c>
      <c r="G20" s="43" t="s">
        <v>26</v>
      </c>
      <c r="H20" s="304">
        <v>2.02</v>
      </c>
      <c r="I20" s="42" t="s">
        <v>26</v>
      </c>
      <c r="J20" s="43" t="s">
        <v>26</v>
      </c>
      <c r="K20" s="41">
        <v>1.88</v>
      </c>
      <c r="L20" s="42" t="s">
        <v>26</v>
      </c>
      <c r="M20" s="43" t="s">
        <v>26</v>
      </c>
      <c r="N20" s="48">
        <v>0.98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44.93</v>
      </c>
      <c r="C21" s="49" t="s">
        <v>26</v>
      </c>
      <c r="D21" s="50" t="s">
        <v>26</v>
      </c>
      <c r="E21" s="48">
        <v>49.35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48.82</v>
      </c>
      <c r="L21" s="49" t="s">
        <v>26</v>
      </c>
      <c r="M21" s="50" t="s">
        <v>26</v>
      </c>
      <c r="N21" s="48">
        <v>29.93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44.7</v>
      </c>
      <c r="C22" s="49" t="s">
        <v>26</v>
      </c>
      <c r="D22" s="50" t="s">
        <v>26</v>
      </c>
      <c r="E22" s="48">
        <v>48.26</v>
      </c>
      <c r="F22" s="49" t="s">
        <v>26</v>
      </c>
      <c r="G22" s="50" t="s">
        <v>26</v>
      </c>
      <c r="H22" s="48">
        <v>53.66</v>
      </c>
      <c r="I22" s="49" t="s">
        <v>26</v>
      </c>
      <c r="J22" s="50" t="s">
        <v>26</v>
      </c>
      <c r="K22" s="48">
        <v>47.48</v>
      </c>
      <c r="L22" s="49" t="s">
        <v>26</v>
      </c>
      <c r="M22" s="50" t="s">
        <v>26</v>
      </c>
      <c r="N22" s="48">
        <v>25.16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44.67</v>
      </c>
      <c r="C23" s="49" t="s">
        <v>26</v>
      </c>
      <c r="D23" s="50" t="s">
        <v>26</v>
      </c>
      <c r="E23" s="48">
        <v>47.89</v>
      </c>
      <c r="F23" s="49" t="s">
        <v>26</v>
      </c>
      <c r="G23" s="50" t="s">
        <v>26</v>
      </c>
      <c r="H23" s="48">
        <v>53.83</v>
      </c>
      <c r="I23" s="49" t="s">
        <v>26</v>
      </c>
      <c r="J23" s="50" t="s">
        <v>26</v>
      </c>
      <c r="K23" s="48">
        <v>47.57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44.45</v>
      </c>
      <c r="C24" s="49" t="s">
        <v>26</v>
      </c>
      <c r="D24" s="50" t="s">
        <v>26</v>
      </c>
      <c r="E24" s="48">
        <v>47.4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49.97</v>
      </c>
      <c r="L24" s="49" t="s">
        <v>26</v>
      </c>
      <c r="M24" s="50" t="s">
        <v>26</v>
      </c>
      <c r="N24" s="48">
        <v>28.45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26.49</v>
      </c>
      <c r="C25" s="49" t="s">
        <v>26</v>
      </c>
      <c r="D25" s="50" t="s">
        <v>26</v>
      </c>
      <c r="E25" s="48">
        <v>27.74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1.2769999999999999</v>
      </c>
      <c r="F26" s="49" t="s">
        <v>26</v>
      </c>
      <c r="G26" s="50" t="s">
        <v>26</v>
      </c>
      <c r="H26" s="54">
        <v>1.337</v>
      </c>
      <c r="I26" s="49" t="s">
        <v>26</v>
      </c>
      <c r="J26" s="50" t="s">
        <v>26</v>
      </c>
      <c r="K26" s="54">
        <v>1.167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1.2290000000000001</v>
      </c>
      <c r="F27" s="49" t="s">
        <v>26</v>
      </c>
      <c r="G27" s="50" t="s">
        <v>26</v>
      </c>
      <c r="H27" s="54">
        <v>1.3180000000000001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0.57899999999999996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5.5</v>
      </c>
      <c r="I28" s="58" t="s">
        <v>26</v>
      </c>
      <c r="J28" s="59" t="s">
        <v>26</v>
      </c>
      <c r="K28" s="94">
        <v>5.2</v>
      </c>
      <c r="L28" s="58" t="s">
        <v>26</v>
      </c>
      <c r="M28" s="59" t="s">
        <v>26</v>
      </c>
      <c r="N28" s="94">
        <v>2.56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0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9.4364000000000008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2.6387999999999998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3.1089000000000002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6.7557999999999998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3.4681999999999999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E14" sqref="E14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44298</v>
      </c>
      <c r="E2" s="360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30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309" t="s">
        <v>23</v>
      </c>
      <c r="C5" s="310" t="s">
        <v>23</v>
      </c>
      <c r="D5" s="311" t="s">
        <v>24</v>
      </c>
      <c r="E5" s="309" t="s">
        <v>23</v>
      </c>
      <c r="F5" s="310" t="s">
        <v>23</v>
      </c>
      <c r="G5" s="311" t="s">
        <v>24</v>
      </c>
      <c r="H5" s="309" t="s">
        <v>23</v>
      </c>
      <c r="I5" s="310" t="s">
        <v>23</v>
      </c>
      <c r="J5" s="311" t="s">
        <v>24</v>
      </c>
      <c r="K5" s="309" t="s">
        <v>23</v>
      </c>
      <c r="L5" s="310" t="s">
        <v>23</v>
      </c>
      <c r="M5" s="311" t="s">
        <v>24</v>
      </c>
      <c r="N5" s="309" t="s">
        <v>23</v>
      </c>
      <c r="O5" s="310" t="s">
        <v>23</v>
      </c>
      <c r="P5" s="311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0.67774790806860785</v>
      </c>
      <c r="C6" s="12" t="s">
        <v>26</v>
      </c>
      <c r="D6" s="13" t="s">
        <v>26</v>
      </c>
      <c r="E6" s="11">
        <f>E20/$B$33</f>
        <v>0.71561091969255242</v>
      </c>
      <c r="F6" s="12" t="s">
        <v>26</v>
      </c>
      <c r="G6" s="13" t="s">
        <v>26</v>
      </c>
      <c r="H6" s="11">
        <f>H20/$B$33</f>
        <v>0.76861913596607478</v>
      </c>
      <c r="I6" s="12" t="s">
        <v>26</v>
      </c>
      <c r="J6" s="13" t="s">
        <v>26</v>
      </c>
      <c r="K6" s="11">
        <f>K20/$B$33</f>
        <v>0.71561091969255242</v>
      </c>
      <c r="L6" s="12" t="s">
        <v>26</v>
      </c>
      <c r="M6" s="13" t="s">
        <v>26</v>
      </c>
      <c r="N6" s="11">
        <f>N20/$B$33</f>
        <v>0.37484381507705128</v>
      </c>
      <c r="O6" s="12" t="s">
        <v>26</v>
      </c>
      <c r="P6" s="13" t="s">
        <v>26</v>
      </c>
      <c r="Q6" s="14" t="s">
        <v>27</v>
      </c>
      <c r="R6" s="4"/>
      <c r="Z6" s="261">
        <f>ROUND(B6-'Цены на 05.04.2021'!B6,2)</f>
        <v>0</v>
      </c>
      <c r="AA6" s="261">
        <f>ROUND(E6-'Цены на 05.04.2021'!E6,2)</f>
        <v>0</v>
      </c>
      <c r="AB6" s="261">
        <f>ROUND(H6-'Цены на 05.04.2021'!H6,2)</f>
        <v>0</v>
      </c>
      <c r="AC6" s="261">
        <f>ROUND(K6-'Цены на 05.04.2021'!K6,2)</f>
        <v>0</v>
      </c>
      <c r="AD6" s="262">
        <f>ROUND(N6-'Цены на 05.04.2021'!N6,2)</f>
        <v>0</v>
      </c>
    </row>
    <row r="7" spans="1:32" s="5" customFormat="1" ht="15.75" x14ac:dyDescent="0.25">
      <c r="A7" s="15" t="s">
        <v>28</v>
      </c>
      <c r="B7" s="11">
        <f>B21*$B$36/100/$B$33</f>
        <v>0.585680133277801</v>
      </c>
      <c r="C7" s="16">
        <f t="shared" ref="C7:C12" si="0">B7-B$6</f>
        <v>-9.2067774790806856E-2</v>
      </c>
      <c r="D7" s="17">
        <f t="shared" ref="D7:D12" si="1">B7/B$6*100</f>
        <v>86.415631284916202</v>
      </c>
      <c r="E7" s="11">
        <f>E21*$B$36/100/$B$33</f>
        <v>0.64333910870470645</v>
      </c>
      <c r="F7" s="16">
        <f t="shared" ref="F7:F15" si="2">E7-E$6</f>
        <v>-7.2271810987845964E-2</v>
      </c>
      <c r="G7" s="17">
        <f t="shared" ref="G7:G15" si="3">E7/E$6*100</f>
        <v>89.900683597883599</v>
      </c>
      <c r="H7" s="11">
        <f>H21*$B$36/100/$B$33</f>
        <v>0.70878983756768021</v>
      </c>
      <c r="I7" s="16">
        <f t="shared" ref="I7:I15" si="4">H7-H$6</f>
        <v>-5.982929839839457E-2</v>
      </c>
      <c r="J7" s="17">
        <f t="shared" ref="J7:J15" si="5">H7/H$6*100</f>
        <v>92.216001970443358</v>
      </c>
      <c r="K7" s="11">
        <f>K21*$B$36/100/$B$33</f>
        <v>0.63450845481049567</v>
      </c>
      <c r="L7" s="16">
        <f t="shared" ref="L7:L15" si="6">K7-K$6</f>
        <v>-8.1102464882056746E-2</v>
      </c>
      <c r="M7" s="17">
        <f t="shared" ref="M7:M15" si="7">K7/K$6*100</f>
        <v>88.666681481481476</v>
      </c>
      <c r="N7" s="11">
        <f>N21*$B$36/100/$B$33</f>
        <v>0.38517234485630991</v>
      </c>
      <c r="O7" s="16">
        <f t="shared" ref="O7:O15" si="8">N7-N$6</f>
        <v>1.0328529779258633E-2</v>
      </c>
      <c r="P7" s="17">
        <f t="shared" ref="P7:P15" si="9">N7/N$6*100</f>
        <v>102.75542222222222</v>
      </c>
      <c r="Q7" s="18" t="s">
        <v>29</v>
      </c>
      <c r="R7" s="4"/>
      <c r="Z7" s="263">
        <f>ROUND(B7-'Цены на 05.04.2021'!B7,2)</f>
        <v>0</v>
      </c>
      <c r="AA7" s="263">
        <f>ROUND(E7-'Цены на 05.04.2021'!E7,2)</f>
        <v>-0.01</v>
      </c>
      <c r="AB7" s="263">
        <f>ROUND(H7-'Цены на 05.04.2021'!H7,2)</f>
        <v>-0.01</v>
      </c>
      <c r="AC7" s="263">
        <f>ROUND(K7-'Цены на 05.04.2021'!K7,2)</f>
        <v>-0.01</v>
      </c>
      <c r="AD7" s="264">
        <f>ROUND(N7-'Цены на 05.04.2021'!N7,2)</f>
        <v>-0.01</v>
      </c>
      <c r="AF7" s="219"/>
    </row>
    <row r="8" spans="1:32" s="5" customFormat="1" ht="15.75" x14ac:dyDescent="0.25">
      <c r="A8" s="19" t="s">
        <v>30</v>
      </c>
      <c r="B8" s="11">
        <f>B22*$B$36/100/$B$33</f>
        <v>0.58775793419408595</v>
      </c>
      <c r="C8" s="16">
        <f t="shared" si="0"/>
        <v>-8.99899738745219E-2</v>
      </c>
      <c r="D8" s="17">
        <f t="shared" si="1"/>
        <v>86.722205586592196</v>
      </c>
      <c r="E8" s="11">
        <f>E22*$B$36/100/$B$33</f>
        <v>0.63606680549770933</v>
      </c>
      <c r="F8" s="16">
        <f t="shared" si="2"/>
        <v>-7.9544114194843085E-2</v>
      </c>
      <c r="G8" s="17">
        <f t="shared" si="3"/>
        <v>88.884446560846555</v>
      </c>
      <c r="H8" s="11">
        <f>H22*$B$36/100/$B$33</f>
        <v>0.69684248229904211</v>
      </c>
      <c r="I8" s="16">
        <f t="shared" si="4"/>
        <v>-7.1776653667032675E-2</v>
      </c>
      <c r="J8" s="17">
        <f t="shared" si="5"/>
        <v>90.661609852216756</v>
      </c>
      <c r="K8" s="11">
        <f>K22*$B$36/100/$B$33</f>
        <v>0.61801591003748446</v>
      </c>
      <c r="L8" s="16">
        <f t="shared" si="6"/>
        <v>-9.7595009655067955E-2</v>
      </c>
      <c r="M8" s="17">
        <f t="shared" si="7"/>
        <v>86.362001058201059</v>
      </c>
      <c r="N8" s="11">
        <f>N22*$B$36/100/$B$33</f>
        <v>0.34101907538525622</v>
      </c>
      <c r="O8" s="16">
        <f t="shared" si="8"/>
        <v>-3.3824739691795058E-2</v>
      </c>
      <c r="P8" s="17">
        <f t="shared" si="9"/>
        <v>90.976311111111116</v>
      </c>
      <c r="Q8" s="18" t="s">
        <v>29</v>
      </c>
      <c r="Z8" s="263">
        <f>ROUND(B8-'Цены на 05.04.2021'!B8,2)</f>
        <v>0</v>
      </c>
      <c r="AA8" s="263">
        <f>ROUND(E8-'Цены на 05.04.2021'!E8,2)</f>
        <v>0</v>
      </c>
      <c r="AB8" s="263">
        <f>ROUND(H8-'Цены на 05.04.2021'!H8,2)</f>
        <v>-0.01</v>
      </c>
      <c r="AC8" s="263">
        <f>ROUND(K8-'Цены на 05.04.2021'!K8,2)</f>
        <v>-0.01</v>
      </c>
      <c r="AD8" s="264">
        <f>ROUND(N8-'Цены на 05.04.2021'!N8,2)</f>
        <v>0.01</v>
      </c>
    </row>
    <row r="9" spans="1:32" s="5" customFormat="1" ht="15.75" x14ac:dyDescent="0.25">
      <c r="A9" s="19" t="s">
        <v>31</v>
      </c>
      <c r="B9" s="11">
        <f>B23*$B$36/100/$B$33</f>
        <v>0.57568071636817997</v>
      </c>
      <c r="C9" s="16">
        <f t="shared" si="0"/>
        <v>-0.10206719170042788</v>
      </c>
      <c r="D9" s="17">
        <f t="shared" si="1"/>
        <v>84.940242458100556</v>
      </c>
      <c r="E9" s="11">
        <f>E23*$B$36/100/$B$33</f>
        <v>0.62996326530612257</v>
      </c>
      <c r="F9" s="16">
        <f t="shared" si="2"/>
        <v>-8.564765438642985E-2</v>
      </c>
      <c r="G9" s="17">
        <f t="shared" si="3"/>
        <v>88.031533333333343</v>
      </c>
      <c r="H9" s="11">
        <f>H23*$B$36/100/$B$33</f>
        <v>0.70229670970428992</v>
      </c>
      <c r="I9" s="16">
        <f t="shared" si="4"/>
        <v>-6.6322426261784861E-2</v>
      </c>
      <c r="J9" s="17">
        <f t="shared" si="5"/>
        <v>91.3712236453202</v>
      </c>
      <c r="K9" s="11">
        <f>K23*$B$36/100/$B$33</f>
        <v>0.62593752603082065</v>
      </c>
      <c r="L9" s="16">
        <f t="shared" si="6"/>
        <v>-8.9673393661731771E-2</v>
      </c>
      <c r="M9" s="17">
        <f t="shared" si="7"/>
        <v>87.468973544973565</v>
      </c>
      <c r="N9" s="11">
        <f>N23*$B$36/100/$B$33</f>
        <v>0.37010828821324454</v>
      </c>
      <c r="O9" s="16">
        <f t="shared" si="8"/>
        <v>-4.7355268638067383E-3</v>
      </c>
      <c r="P9" s="17">
        <f t="shared" si="9"/>
        <v>98.736666666666679</v>
      </c>
      <c r="Q9" s="18" t="s">
        <v>29</v>
      </c>
      <c r="Z9" s="263">
        <f>ROUND(B9-'Цены на 05.04.2021'!B9,2)</f>
        <v>-0.01</v>
      </c>
      <c r="AA9" s="263">
        <f>ROUND(E9-'Цены на 05.04.2021'!E9,2)</f>
        <v>0</v>
      </c>
      <c r="AB9" s="263">
        <f>ROUND(H9-'Цены на 05.04.2021'!H9,2)</f>
        <v>-0.01</v>
      </c>
      <c r="AC9" s="263">
        <f>ROUND(K9-'Цены на 05.04.2021'!K9,2)</f>
        <v>0</v>
      </c>
      <c r="AD9" s="264">
        <f>ROUND(N9-'Цены на 05.04.2021'!N9,2)</f>
        <v>0</v>
      </c>
      <c r="AF9" s="220"/>
    </row>
    <row r="10" spans="1:32" s="5" customFormat="1" ht="15.75" x14ac:dyDescent="0.25">
      <c r="A10" s="19" t="s">
        <v>32</v>
      </c>
      <c r="B10" s="11">
        <f>B24*$B$36/100/$B$33</f>
        <v>0.57996618075801754</v>
      </c>
      <c r="C10" s="16">
        <f t="shared" si="0"/>
        <v>-9.7781727310590316E-2</v>
      </c>
      <c r="D10" s="17">
        <f t="shared" si="1"/>
        <v>85.572551955307262</v>
      </c>
      <c r="E10" s="11">
        <f>E24*$B$36/100/$B$33</f>
        <v>0.61892494793835906</v>
      </c>
      <c r="F10" s="16">
        <f t="shared" si="2"/>
        <v>-9.6685971754193356E-2</v>
      </c>
      <c r="G10" s="17">
        <f t="shared" si="3"/>
        <v>86.489030687830677</v>
      </c>
      <c r="H10" s="11">
        <f>H24*$B$36/100/$B$33</f>
        <v>0.7387880882965433</v>
      </c>
      <c r="I10" s="16">
        <f t="shared" si="4"/>
        <v>-2.9831047669531485E-2</v>
      </c>
      <c r="J10" s="17">
        <f t="shared" si="5"/>
        <v>96.118877832512339</v>
      </c>
      <c r="K10" s="11">
        <f>K24*$B$36/100/$B$33</f>
        <v>0.65087113702623911</v>
      </c>
      <c r="L10" s="16">
        <f t="shared" si="6"/>
        <v>-6.4739782666313306E-2</v>
      </c>
      <c r="M10" s="17">
        <f t="shared" si="7"/>
        <v>90.953214814814814</v>
      </c>
      <c r="N10" s="11">
        <f>N24*$B$36/100/$B$33</f>
        <v>0.36945897542690548</v>
      </c>
      <c r="O10" s="16">
        <f t="shared" si="8"/>
        <v>-5.3848396501458007E-3</v>
      </c>
      <c r="P10" s="17">
        <f t="shared" si="9"/>
        <v>98.563444444444443</v>
      </c>
      <c r="Q10" s="18" t="s">
        <v>29</v>
      </c>
      <c r="Z10" s="263">
        <f>ROUND(B10-'Цены на 05.04.2021'!B10,2)</f>
        <v>0</v>
      </c>
      <c r="AA10" s="263">
        <f>ROUND(E10-'Цены на 05.04.2021'!E10,2)</f>
        <v>0</v>
      </c>
      <c r="AB10" s="263">
        <f>ROUND(H10-'Цены на 05.04.2021'!H10,2)</f>
        <v>0</v>
      </c>
      <c r="AC10" s="263">
        <f>ROUND(K10-'Цены на 05.04.2021'!K10,2)</f>
        <v>-0.01</v>
      </c>
      <c r="AD10" s="264">
        <f>ROUND(N10-'Цены на 05.04.2021'!N10,2)</f>
        <v>0</v>
      </c>
    </row>
    <row r="11" spans="1:32" s="5" customFormat="1" ht="31.5" x14ac:dyDescent="0.25">
      <c r="A11" s="98" t="s">
        <v>79</v>
      </c>
      <c r="B11" s="95">
        <f>AVERAGE(B7:B10)</f>
        <v>0.58227124114952111</v>
      </c>
      <c r="C11" s="96">
        <f t="shared" si="0"/>
        <v>-9.5476666919086739E-2</v>
      </c>
      <c r="D11" s="97">
        <f t="shared" si="1"/>
        <v>85.912657821229061</v>
      </c>
      <c r="E11" s="95">
        <f>AVERAGE(E7:E10)</f>
        <v>0.63207353186172432</v>
      </c>
      <c r="F11" s="96">
        <f t="shared" si="2"/>
        <v>-8.3537387830828091E-2</v>
      </c>
      <c r="G11" s="97">
        <f t="shared" si="3"/>
        <v>88.326423544973537</v>
      </c>
      <c r="H11" s="95">
        <f>AVERAGE(H7:H10)</f>
        <v>0.71167927946688891</v>
      </c>
      <c r="I11" s="96">
        <f t="shared" si="4"/>
        <v>-5.693985649918587E-2</v>
      </c>
      <c r="J11" s="97">
        <f t="shared" si="5"/>
        <v>92.591928325123163</v>
      </c>
      <c r="K11" s="95">
        <f>AVERAGE(K7:K10)</f>
        <v>0.63233325697625997</v>
      </c>
      <c r="L11" s="96">
        <f t="shared" si="6"/>
        <v>-8.3277662716292444E-2</v>
      </c>
      <c r="M11" s="97">
        <f t="shared" si="7"/>
        <v>88.362717724867721</v>
      </c>
      <c r="N11" s="95">
        <f>AVERAGE(N7:N10)</f>
        <v>0.36643967097042907</v>
      </c>
      <c r="O11" s="96">
        <f t="shared" si="8"/>
        <v>-8.4041441066222133E-3</v>
      </c>
      <c r="P11" s="97">
        <f t="shared" si="9"/>
        <v>97.757961111111115</v>
      </c>
      <c r="Q11" s="18"/>
      <c r="Z11" s="263">
        <f>ROUND(B11-'Цены на 05.04.2021'!B11,2)</f>
        <v>-0.01</v>
      </c>
      <c r="AA11" s="263">
        <f>ROUND(E11-'Цены на 05.04.2021'!E11,2)</f>
        <v>0</v>
      </c>
      <c r="AB11" s="263">
        <f>ROUND(H11-'Цены на 05.04.2021'!H11,2)</f>
        <v>0</v>
      </c>
      <c r="AC11" s="263">
        <f>ROUND(K11-'Цены на 05.04.2021'!K11,2)</f>
        <v>0</v>
      </c>
      <c r="AD11" s="264">
        <f>ROUND(N11-'Цены на 05.04.2021'!N11,2)</f>
        <v>0</v>
      </c>
    </row>
    <row r="12" spans="1:32" s="5" customFormat="1" ht="15.75" x14ac:dyDescent="0.25">
      <c r="A12" s="19" t="s">
        <v>4</v>
      </c>
      <c r="B12" s="11">
        <f>B25*$B$32/100/$B$33</f>
        <v>0.93142232024535232</v>
      </c>
      <c r="C12" s="16">
        <f t="shared" si="0"/>
        <v>0.25367441217674447</v>
      </c>
      <c r="D12" s="17">
        <f t="shared" si="1"/>
        <v>137.42902178770947</v>
      </c>
      <c r="E12" s="11">
        <f>E25*$B$32/100/$B$33</f>
        <v>0.96726003937753202</v>
      </c>
      <c r="F12" s="16">
        <f t="shared" si="2"/>
        <v>0.25164911968497961</v>
      </c>
      <c r="G12" s="17">
        <f t="shared" si="3"/>
        <v>135.16563439153438</v>
      </c>
      <c r="H12" s="11">
        <f>H25*$B$32/100/$B$33</f>
        <v>1.1016514861232063</v>
      </c>
      <c r="I12" s="16">
        <f t="shared" si="4"/>
        <v>0.33303235015713151</v>
      </c>
      <c r="J12" s="17">
        <f t="shared" si="5"/>
        <v>143.32865714285714</v>
      </c>
      <c r="K12" s="11">
        <f>K25*$B$32/100/$B$33</f>
        <v>0.93142232024535232</v>
      </c>
      <c r="L12" s="16">
        <f t="shared" si="6"/>
        <v>0.2158114005527999</v>
      </c>
      <c r="M12" s="17">
        <f t="shared" si="7"/>
        <v>130.15764497354496</v>
      </c>
      <c r="N12" s="11">
        <f>N25*$B$32/100/$B$33</f>
        <v>0.45836442770057922</v>
      </c>
      <c r="O12" s="16">
        <f t="shared" si="8"/>
        <v>8.3520612623527946E-2</v>
      </c>
      <c r="P12" s="17">
        <f t="shared" si="9"/>
        <v>122.2814434343434</v>
      </c>
      <c r="Q12" s="18" t="s">
        <v>33</v>
      </c>
      <c r="Z12" s="263">
        <f>ROUND('Цены на 12.04.2021'!B12-'Цены на 05.04.2021'!B12,2)</f>
        <v>-0.02</v>
      </c>
      <c r="AA12" s="263">
        <f>ROUND(E12-'Цены на 05.04.2021'!E12,2)</f>
        <v>-0.02</v>
      </c>
      <c r="AB12" s="263">
        <f>ROUND(H12-'Цены на 05.04.2021'!H12,2)</f>
        <v>0</v>
      </c>
      <c r="AC12" s="263">
        <f>ROUND(K12-'Цены на 05.04.2021'!K12,2)</f>
        <v>0</v>
      </c>
      <c r="AD12" s="264">
        <f>ROUND(N12-'Цены на 05.04.2021'!N12,2)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1.5318667221990836</v>
      </c>
      <c r="F13" s="16">
        <f t="shared" si="2"/>
        <v>0.81625580250653118</v>
      </c>
      <c r="G13" s="17">
        <f t="shared" si="3"/>
        <v>214.06419047619045</v>
      </c>
      <c r="H13" s="11">
        <f>H26*$B$34/$B$33</f>
        <v>1.6032824202037033</v>
      </c>
      <c r="I13" s="16">
        <f t="shared" si="4"/>
        <v>0.83466328423762848</v>
      </c>
      <c r="J13" s="17">
        <f t="shared" si="5"/>
        <v>208.59257142857146</v>
      </c>
      <c r="K13" s="11">
        <f>K26*$B$34/$B$33</f>
        <v>1.4092697739578208</v>
      </c>
      <c r="L13" s="16">
        <f t="shared" si="6"/>
        <v>0.69365885426526841</v>
      </c>
      <c r="M13" s="17">
        <f t="shared" si="7"/>
        <v>196.93240211640213</v>
      </c>
      <c r="N13" s="11">
        <f>N26*$B$34/$B$33</f>
        <v>0.73201090454734774</v>
      </c>
      <c r="O13" s="16">
        <f t="shared" si="8"/>
        <v>0.35716708947029646</v>
      </c>
      <c r="P13" s="17">
        <f t="shared" si="9"/>
        <v>195.28424242424239</v>
      </c>
      <c r="Q13" s="18" t="s">
        <v>34</v>
      </c>
      <c r="Z13" s="265"/>
      <c r="AA13" s="263">
        <f>ROUND(E13-'Цены на 05.04.2021'!E13,2)</f>
        <v>0.03</v>
      </c>
      <c r="AB13" s="263">
        <f>ROUND(H13-'Цены на 05.04.2021'!H13,2)</f>
        <v>0.03</v>
      </c>
      <c r="AC13" s="263">
        <f>ROUND(K13-'Цены на 05.04.2021'!K13,2)</f>
        <v>0.03</v>
      </c>
      <c r="AD13" s="264">
        <f>ROUND(N13-'Цены на 05.04.2021'!N13,2)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1.4390263147930789</v>
      </c>
      <c r="F14" s="16">
        <f t="shared" si="2"/>
        <v>0.72341539510052644</v>
      </c>
      <c r="G14" s="17">
        <f t="shared" si="3"/>
        <v>201.09060317460319</v>
      </c>
      <c r="H14" s="11">
        <f>H27*$B$34/$B$33</f>
        <v>1.602092158570293</v>
      </c>
      <c r="I14" s="16">
        <f t="shared" si="4"/>
        <v>0.83347302260421818</v>
      </c>
      <c r="J14" s="17">
        <f t="shared" si="5"/>
        <v>208.43771428571429</v>
      </c>
      <c r="K14" s="11">
        <f>K27*$B$34/$B$33</f>
        <v>1.2723896861156339</v>
      </c>
      <c r="L14" s="16">
        <f t="shared" si="6"/>
        <v>0.55677876642308144</v>
      </c>
      <c r="M14" s="17">
        <f t="shared" si="7"/>
        <v>177.80467724867725</v>
      </c>
      <c r="N14" s="11">
        <f>N27*$B$34/$B$33</f>
        <v>0.68916148574457614</v>
      </c>
      <c r="O14" s="16">
        <f t="shared" si="8"/>
        <v>0.31431767066752486</v>
      </c>
      <c r="P14" s="17">
        <f t="shared" si="9"/>
        <v>183.85296969696967</v>
      </c>
      <c r="Q14" s="18" t="s">
        <v>34</v>
      </c>
      <c r="Z14" s="265"/>
      <c r="AA14" s="263">
        <f>ROUND(E14-'Цены на 05.04.2021'!E14,2)</f>
        <v>-0.01</v>
      </c>
      <c r="AB14" s="263">
        <f>ROUND(H14-'Цены на 05.04.2021'!H14,2)</f>
        <v>0.05</v>
      </c>
      <c r="AC14" s="263">
        <f>ROUND(K14-'Цены на 05.04.2021'!K14,2)</f>
        <v>-0.02</v>
      </c>
      <c r="AD14" s="264">
        <f>ROUND(N14-'Цены на 05.04.2021'!N14,2)</f>
        <v>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1.3696892961266143</v>
      </c>
      <c r="F15" s="28">
        <f t="shared" si="2"/>
        <v>0.65407837643406186</v>
      </c>
      <c r="G15" s="29">
        <f t="shared" si="3"/>
        <v>191.40139682539686</v>
      </c>
      <c r="H15" s="27">
        <f>H28*$B$35/10/$B$33</f>
        <v>1.4377809246147439</v>
      </c>
      <c r="I15" s="28">
        <f t="shared" si="4"/>
        <v>0.66916178864866915</v>
      </c>
      <c r="J15" s="29">
        <f t="shared" si="5"/>
        <v>187.06025615763545</v>
      </c>
      <c r="K15" s="27">
        <f>K28*$B$35/10/$B$33</f>
        <v>1.359213660974594</v>
      </c>
      <c r="L15" s="28">
        <f t="shared" si="6"/>
        <v>0.64360274128204153</v>
      </c>
      <c r="M15" s="29">
        <f t="shared" si="7"/>
        <v>189.93752380952381</v>
      </c>
      <c r="N15" s="27">
        <f>N28*$B$35/10/$B$33</f>
        <v>0.66520283215326947</v>
      </c>
      <c r="O15" s="28">
        <f t="shared" si="8"/>
        <v>0.2903590170762182</v>
      </c>
      <c r="P15" s="29">
        <f t="shared" si="9"/>
        <v>177.46133333333333</v>
      </c>
      <c r="Q15" s="30" t="s">
        <v>34</v>
      </c>
      <c r="Z15" s="266"/>
      <c r="AA15" s="267">
        <f>ROUND(E15-'Цены на 05.04.2021'!E15,2)</f>
        <v>0.03</v>
      </c>
      <c r="AB15" s="267">
        <f>ROUND(H15-'Цены на 05.04.2021'!H15,2)</f>
        <v>0.03</v>
      </c>
      <c r="AC15" s="267">
        <f>ROUND(K15-'Цены на 05.04.2021'!K15,2)</f>
        <v>0.03</v>
      </c>
      <c r="AD15" s="268">
        <f>ROUND(N15-'Цены на 05.04.2021'!N15,2)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0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08" t="s">
        <v>64</v>
      </c>
      <c r="X19" s="308" t="s">
        <v>64</v>
      </c>
      <c r="AB19" s="3"/>
    </row>
    <row r="20" spans="1:28" s="46" customFormat="1" ht="15.75" x14ac:dyDescent="0.25">
      <c r="A20" s="40" t="s">
        <v>39</v>
      </c>
      <c r="B20" s="41">
        <v>1.79</v>
      </c>
      <c r="C20" s="42" t="s">
        <v>26</v>
      </c>
      <c r="D20" s="43" t="s">
        <v>26</v>
      </c>
      <c r="E20" s="41">
        <v>1.89</v>
      </c>
      <c r="F20" s="42" t="s">
        <v>26</v>
      </c>
      <c r="G20" s="43" t="s">
        <v>26</v>
      </c>
      <c r="H20" s="304">
        <v>2.0299999999999998</v>
      </c>
      <c r="I20" s="42" t="s">
        <v>26</v>
      </c>
      <c r="J20" s="43" t="s">
        <v>26</v>
      </c>
      <c r="K20" s="41">
        <v>1.89</v>
      </c>
      <c r="L20" s="42" t="s">
        <v>26</v>
      </c>
      <c r="M20" s="43" t="s">
        <v>26</v>
      </c>
      <c r="N20" s="48">
        <v>0.99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45.1</v>
      </c>
      <c r="C21" s="49" t="s">
        <v>26</v>
      </c>
      <c r="D21" s="50" t="s">
        <v>26</v>
      </c>
      <c r="E21" s="48">
        <v>49.54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48.86</v>
      </c>
      <c r="L21" s="49" t="s">
        <v>26</v>
      </c>
      <c r="M21" s="50" t="s">
        <v>26</v>
      </c>
      <c r="N21" s="48">
        <v>29.66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45.26</v>
      </c>
      <c r="C22" s="49" t="s">
        <v>26</v>
      </c>
      <c r="D22" s="50" t="s">
        <v>26</v>
      </c>
      <c r="E22" s="48">
        <v>48.98</v>
      </c>
      <c r="F22" s="49" t="s">
        <v>26</v>
      </c>
      <c r="G22" s="50" t="s">
        <v>26</v>
      </c>
      <c r="H22" s="48">
        <v>53.66</v>
      </c>
      <c r="I22" s="49" t="s">
        <v>26</v>
      </c>
      <c r="J22" s="50" t="s">
        <v>26</v>
      </c>
      <c r="K22" s="48">
        <v>47.59</v>
      </c>
      <c r="L22" s="49" t="s">
        <v>26</v>
      </c>
      <c r="M22" s="50" t="s">
        <v>26</v>
      </c>
      <c r="N22" s="48">
        <v>26.26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44.33</v>
      </c>
      <c r="C23" s="49" t="s">
        <v>26</v>
      </c>
      <c r="D23" s="50" t="s">
        <v>26</v>
      </c>
      <c r="E23" s="48">
        <v>48.51</v>
      </c>
      <c r="F23" s="49" t="s">
        <v>26</v>
      </c>
      <c r="G23" s="50" t="s">
        <v>26</v>
      </c>
      <c r="H23" s="48">
        <v>54.08</v>
      </c>
      <c r="I23" s="49" t="s">
        <v>26</v>
      </c>
      <c r="J23" s="50" t="s">
        <v>26</v>
      </c>
      <c r="K23" s="48">
        <v>48.2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44.66</v>
      </c>
      <c r="C24" s="49" t="s">
        <v>26</v>
      </c>
      <c r="D24" s="50" t="s">
        <v>26</v>
      </c>
      <c r="E24" s="48">
        <v>47.66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50.12</v>
      </c>
      <c r="L24" s="49" t="s">
        <v>26</v>
      </c>
      <c r="M24" s="50" t="s">
        <v>26</v>
      </c>
      <c r="N24" s="48">
        <v>28.45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25.99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1.1839999999999999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1.2090000000000001</v>
      </c>
      <c r="F27" s="49" t="s">
        <v>26</v>
      </c>
      <c r="G27" s="50" t="s">
        <v>26</v>
      </c>
      <c r="H27" s="54">
        <v>1.3460000000000001</v>
      </c>
      <c r="I27" s="49" t="s">
        <v>26</v>
      </c>
      <c r="J27" s="50" t="s">
        <v>26</v>
      </c>
      <c r="K27" s="54">
        <v>1.069</v>
      </c>
      <c r="L27" s="49" t="s">
        <v>26</v>
      </c>
      <c r="M27" s="50" t="s">
        <v>26</v>
      </c>
      <c r="N27" s="54">
        <v>0.57899999999999996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5.23</v>
      </c>
      <c r="F28" s="58" t="s">
        <v>26</v>
      </c>
      <c r="G28" s="59" t="s">
        <v>26</v>
      </c>
      <c r="H28" s="94">
        <v>5.49</v>
      </c>
      <c r="I28" s="58" t="s">
        <v>26</v>
      </c>
      <c r="J28" s="59" t="s">
        <v>26</v>
      </c>
      <c r="K28" s="94">
        <v>5.19</v>
      </c>
      <c r="L28" s="58" t="s">
        <v>26</v>
      </c>
      <c r="M28" s="59" t="s">
        <v>26</v>
      </c>
      <c r="N28" s="94">
        <v>2.54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0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9.4650999999999996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2.6410999999999998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3.1436000000000002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6.9168000000000003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3.4298000000000002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44305</v>
      </c>
      <c r="E2" s="360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30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309" t="s">
        <v>23</v>
      </c>
      <c r="C5" s="310" t="s">
        <v>23</v>
      </c>
      <c r="D5" s="311" t="s">
        <v>24</v>
      </c>
      <c r="E5" s="309" t="s">
        <v>23</v>
      </c>
      <c r="F5" s="310" t="s">
        <v>23</v>
      </c>
      <c r="G5" s="311" t="s">
        <v>24</v>
      </c>
      <c r="H5" s="309" t="s">
        <v>23</v>
      </c>
      <c r="I5" s="310" t="s">
        <v>23</v>
      </c>
      <c r="J5" s="311" t="s">
        <v>24</v>
      </c>
      <c r="K5" s="309" t="s">
        <v>23</v>
      </c>
      <c r="L5" s="310" t="s">
        <v>23</v>
      </c>
      <c r="M5" s="311" t="s">
        <v>24</v>
      </c>
      <c r="N5" s="309" t="s">
        <v>23</v>
      </c>
      <c r="O5" s="310" t="s">
        <v>23</v>
      </c>
      <c r="P5" s="311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0.69324090121317161</v>
      </c>
      <c r="C6" s="12" t="s">
        <v>26</v>
      </c>
      <c r="D6" s="13" t="s">
        <v>26</v>
      </c>
      <c r="E6" s="11">
        <f>E20/$B$33</f>
        <v>0.73175428461390335</v>
      </c>
      <c r="F6" s="12" t="s">
        <v>26</v>
      </c>
      <c r="G6" s="13" t="s">
        <v>26</v>
      </c>
      <c r="H6" s="11">
        <f>H20/$B$33</f>
        <v>0.78567302137492789</v>
      </c>
      <c r="I6" s="12" t="s">
        <v>26</v>
      </c>
      <c r="J6" s="13" t="s">
        <v>26</v>
      </c>
      <c r="K6" s="11">
        <f>K20/$B$33</f>
        <v>0.73175428461390335</v>
      </c>
      <c r="L6" s="12" t="s">
        <v>26</v>
      </c>
      <c r="M6" s="13" t="s">
        <v>26</v>
      </c>
      <c r="N6" s="11">
        <f>N20/$B$33</f>
        <v>0.38128249566724437</v>
      </c>
      <c r="O6" s="12" t="s">
        <v>26</v>
      </c>
      <c r="P6" s="13" t="s">
        <v>26</v>
      </c>
      <c r="Q6" s="14" t="s">
        <v>27</v>
      </c>
      <c r="R6" s="4"/>
      <c r="Z6" s="261">
        <f>ROUND(B6-'Цены на 12.04.2021'!B6,2)</f>
        <v>0.02</v>
      </c>
      <c r="AA6" s="261">
        <f>ROUND(E6-'Цены на 12.04.2021'!E6,2)</f>
        <v>0.02</v>
      </c>
      <c r="AB6" s="261">
        <f>ROUND(H6-'Цены на 12.04.2021'!H6,2)</f>
        <v>0.02</v>
      </c>
      <c r="AC6" s="261">
        <f>ROUND(K6-'Цены на 12.04.2021'!K6,2)</f>
        <v>0.02</v>
      </c>
      <c r="AD6" s="262">
        <f>ROUND(N6-'Цены на 12.04.2021'!N6,2)</f>
        <v>0.01</v>
      </c>
    </row>
    <row r="7" spans="1:32" s="5" customFormat="1" ht="15.75" x14ac:dyDescent="0.25">
      <c r="A7" s="15" t="s">
        <v>28</v>
      </c>
      <c r="B7" s="11">
        <f>B21*$B$36/100/$B$33</f>
        <v>0.59792811091854425</v>
      </c>
      <c r="C7" s="16">
        <f t="shared" ref="C7:C12" si="0">B7-B$6</f>
        <v>-9.5312790294627359E-2</v>
      </c>
      <c r="D7" s="17">
        <f t="shared" ref="D7:D12" si="1">B7/B$6*100</f>
        <v>86.251130000000003</v>
      </c>
      <c r="E7" s="11">
        <f>E21*$B$36/100/$B$33</f>
        <v>0.65682098594261518</v>
      </c>
      <c r="F7" s="16">
        <f t="shared" ref="F7:F15" si="2">E7-E$6</f>
        <v>-7.4933298671288173E-2</v>
      </c>
      <c r="G7" s="17">
        <f t="shared" ref="G7:G15" si="3">E7/E$6*100</f>
        <v>89.759773157894756</v>
      </c>
      <c r="H7" s="11">
        <f>H21*$B$36/100/$B$33</f>
        <v>0.72233103793568276</v>
      </c>
      <c r="I7" s="16">
        <f t="shared" ref="I7:I15" si="4">H7-H$6</f>
        <v>-6.3341983439245131E-2</v>
      </c>
      <c r="J7" s="17">
        <f t="shared" ref="J7:J15" si="5">H7/H$6*100</f>
        <v>91.93786960784314</v>
      </c>
      <c r="K7" s="11">
        <f>K21*$B$36/100/$B$33</f>
        <v>0.64795396880415956</v>
      </c>
      <c r="L7" s="16">
        <f t="shared" ref="L7:L15" si="6">K7-K$6</f>
        <v>-8.3800315809743786E-2</v>
      </c>
      <c r="M7" s="17">
        <f t="shared" ref="M7:M15" si="7">K7/K$6*100</f>
        <v>88.548025263157911</v>
      </c>
      <c r="N7" s="11">
        <f>N21*$B$36/100/$B$33</f>
        <v>0.39213390718274604</v>
      </c>
      <c r="O7" s="16">
        <f t="shared" ref="O7:O15" si="8">N7-N$6</f>
        <v>1.0851411515501674E-2</v>
      </c>
      <c r="P7" s="17">
        <f t="shared" ref="P7:P15" si="9">N7/N$6*100</f>
        <v>102.8460292929293</v>
      </c>
      <c r="Q7" s="18" t="s">
        <v>29</v>
      </c>
      <c r="R7" s="4"/>
      <c r="Z7" s="263">
        <f>ROUND(B7-'Цены на 12.04.2021'!B7,2)</f>
        <v>0.01</v>
      </c>
      <c r="AA7" s="263">
        <f>ROUND(E7-'Цены на 12.04.2021'!E7,2)</f>
        <v>0.01</v>
      </c>
      <c r="AB7" s="263">
        <f>ROUND(H7-'Цены на 12.04.2021'!H7,2)</f>
        <v>0.01</v>
      </c>
      <c r="AC7" s="263">
        <f>ROUND(K7-'Цены на 12.04.2021'!K7,2)</f>
        <v>0.01</v>
      </c>
      <c r="AD7" s="264">
        <f>ROUND(N7-'Цены на 12.04.2021'!N7,2)</f>
        <v>0.01</v>
      </c>
      <c r="AF7" s="219"/>
    </row>
    <row r="8" spans="1:32" s="5" customFormat="1" ht="15.75" x14ac:dyDescent="0.25">
      <c r="A8" s="19" t="s">
        <v>30</v>
      </c>
      <c r="B8" s="11">
        <f>B22*$B$36/100/$B$33</f>
        <v>0.59660467552474483</v>
      </c>
      <c r="C8" s="16">
        <f t="shared" si="0"/>
        <v>-9.663622568842678E-2</v>
      </c>
      <c r="D8" s="17">
        <f t="shared" si="1"/>
        <v>86.06022444444443</v>
      </c>
      <c r="E8" s="11">
        <f>E22*$B$36/100/$B$33</f>
        <v>0.6450424109378009</v>
      </c>
      <c r="F8" s="16">
        <f t="shared" si="2"/>
        <v>-8.6711873676102447E-2</v>
      </c>
      <c r="G8" s="17">
        <f t="shared" si="3"/>
        <v>88.150137894736844</v>
      </c>
      <c r="H8" s="11">
        <f>H22*$B$36/100/$B$33</f>
        <v>0.71452276911226664</v>
      </c>
      <c r="I8" s="16">
        <f t="shared" si="4"/>
        <v>-7.1150252262661251E-2</v>
      </c>
      <c r="J8" s="17">
        <f t="shared" si="5"/>
        <v>90.944037745098044</v>
      </c>
      <c r="K8" s="11">
        <f>K22*$B$36/100/$B$33</f>
        <v>0.63141102638166768</v>
      </c>
      <c r="L8" s="16">
        <f t="shared" si="6"/>
        <v>-0.10034325823223567</v>
      </c>
      <c r="M8" s="17">
        <f t="shared" si="7"/>
        <v>86.287301578947378</v>
      </c>
      <c r="N8" s="11">
        <f>N22*$B$36/100/$B$33</f>
        <v>0.35468068553822457</v>
      </c>
      <c r="O8" s="16">
        <f t="shared" si="8"/>
        <v>-2.6601810129019798E-2</v>
      </c>
      <c r="P8" s="17">
        <f t="shared" si="9"/>
        <v>93.023070707070715</v>
      </c>
      <c r="Q8" s="18" t="s">
        <v>29</v>
      </c>
      <c r="Z8" s="263">
        <f>ROUND(B8-'Цены на 12.04.2021'!B8,2)</f>
        <v>0.01</v>
      </c>
      <c r="AA8" s="263">
        <f>ROUND(E8-'Цены на 12.04.2021'!E8,2)</f>
        <v>0.01</v>
      </c>
      <c r="AB8" s="263">
        <f>ROUND(H8-'Цены на 12.04.2021'!H8,2)</f>
        <v>0.02</v>
      </c>
      <c r="AC8" s="263">
        <f>ROUND(K8-'Цены на 12.04.2021'!K8,2)</f>
        <v>0.01</v>
      </c>
      <c r="AD8" s="264">
        <f>ROUND(N8-'Цены на 12.04.2021'!N8,2)</f>
        <v>0.01</v>
      </c>
    </row>
    <row r="9" spans="1:32" s="5" customFormat="1" ht="15.75" x14ac:dyDescent="0.25">
      <c r="A9" s="19" t="s">
        <v>31</v>
      </c>
      <c r="B9" s="11">
        <f>B23*$B$36/100/$B$33</f>
        <v>0.59964857693048335</v>
      </c>
      <c r="C9" s="16">
        <f t="shared" si="0"/>
        <v>-9.3592324282688266E-2</v>
      </c>
      <c r="D9" s="17">
        <f t="shared" si="1"/>
        <v>86.499307222222228</v>
      </c>
      <c r="E9" s="11">
        <f>E23*$B$36/100/$B$33</f>
        <v>0.64226319661082243</v>
      </c>
      <c r="F9" s="16">
        <f t="shared" si="2"/>
        <v>-8.9491088003080921E-2</v>
      </c>
      <c r="G9" s="17">
        <f t="shared" si="3"/>
        <v>87.770336315789493</v>
      </c>
      <c r="H9" s="11">
        <f>H23*$B$36/100/$B$33</f>
        <v>0.71478745619102635</v>
      </c>
      <c r="I9" s="16">
        <f t="shared" si="4"/>
        <v>-7.0885565183901544E-2</v>
      </c>
      <c r="J9" s="17">
        <f t="shared" si="5"/>
        <v>90.977726960784295</v>
      </c>
      <c r="K9" s="11">
        <f>K23*$B$36/100/$B$33</f>
        <v>0.63511664548430591</v>
      </c>
      <c r="L9" s="16">
        <f t="shared" si="6"/>
        <v>-9.6637639129597441E-2</v>
      </c>
      <c r="M9" s="17">
        <f t="shared" si="7"/>
        <v>86.793703684210541</v>
      </c>
      <c r="N9" s="11">
        <f>N23*$B$36/100/$B$33</f>
        <v>0.3771790872328134</v>
      </c>
      <c r="O9" s="16">
        <f t="shared" si="8"/>
        <v>-4.1034084344309663E-3</v>
      </c>
      <c r="P9" s="17">
        <f t="shared" si="9"/>
        <v>98.923787878787877</v>
      </c>
      <c r="Q9" s="18" t="s">
        <v>29</v>
      </c>
      <c r="Z9" s="263">
        <f>ROUND(B9-'Цены на 12.04.2021'!B9,2)</f>
        <v>0.02</v>
      </c>
      <c r="AA9" s="263">
        <f>ROUND(E9-'Цены на 12.04.2021'!E9,2)</f>
        <v>0.01</v>
      </c>
      <c r="AB9" s="263">
        <f>ROUND(H9-'Цены на 12.04.2021'!H9,2)</f>
        <v>0.01</v>
      </c>
      <c r="AC9" s="263">
        <f>ROUND(K9-'Цены на 12.04.2021'!K9,2)</f>
        <v>0.01</v>
      </c>
      <c r="AD9" s="264">
        <f>ROUND(N9-'Цены на 12.04.2021'!N9,2)</f>
        <v>0.01</v>
      </c>
      <c r="AF9" s="220"/>
    </row>
    <row r="10" spans="1:32" s="5" customFormat="1" ht="15.75" x14ac:dyDescent="0.25">
      <c r="A10" s="19" t="s">
        <v>32</v>
      </c>
      <c r="B10" s="11">
        <f>B24*$B$36/100/$B$33</f>
        <v>0.59144327748892733</v>
      </c>
      <c r="C10" s="16">
        <f t="shared" si="0"/>
        <v>-0.10179762372424428</v>
      </c>
      <c r="D10" s="17">
        <f t="shared" si="1"/>
        <v>85.31569277777777</v>
      </c>
      <c r="E10" s="11">
        <f>E24*$B$36/100/$B$33</f>
        <v>0.62942587329096866</v>
      </c>
      <c r="F10" s="16">
        <f t="shared" si="2"/>
        <v>-0.10232841132293469</v>
      </c>
      <c r="G10" s="17">
        <f t="shared" si="3"/>
        <v>86.016014736842109</v>
      </c>
      <c r="H10" s="11">
        <f>H24*$B$36/100/$B$33</f>
        <v>0.75290239553244764</v>
      </c>
      <c r="I10" s="16">
        <f t="shared" si="4"/>
        <v>-3.277062584248025E-2</v>
      </c>
      <c r="J10" s="17">
        <f t="shared" si="5"/>
        <v>95.828974019607855</v>
      </c>
      <c r="K10" s="11">
        <f>K24*$B$36/100/$B$33</f>
        <v>0.67627548623146549</v>
      </c>
      <c r="L10" s="16">
        <f t="shared" si="6"/>
        <v>-5.5478798382437855E-2</v>
      </c>
      <c r="M10" s="17">
        <f t="shared" si="7"/>
        <v>92.418384210526312</v>
      </c>
      <c r="N10" s="11">
        <f>N24*$B$36/100/$B$33</f>
        <v>0.38975172347390724</v>
      </c>
      <c r="O10" s="16">
        <f t="shared" si="8"/>
        <v>8.4692278066628712E-3</v>
      </c>
      <c r="P10" s="17">
        <f t="shared" si="9"/>
        <v>102.22124747474749</v>
      </c>
      <c r="Q10" s="18" t="s">
        <v>29</v>
      </c>
      <c r="Z10" s="263">
        <f>ROUND(B10-'Цены на 12.04.2021'!B10,2)</f>
        <v>0.01</v>
      </c>
      <c r="AA10" s="263">
        <f>ROUND(E10-'Цены на 12.04.2021'!E10,2)</f>
        <v>0.01</v>
      </c>
      <c r="AB10" s="263">
        <f>ROUND(H10-'Цены на 12.04.2021'!H10,2)</f>
        <v>0.01</v>
      </c>
      <c r="AC10" s="263">
        <f>ROUND(K10-'Цены на 12.04.2021'!K10,2)</f>
        <v>0.03</v>
      </c>
      <c r="AD10" s="264">
        <f>ROUND(N10-'Цены на 12.04.2021'!N10,2)</f>
        <v>0.02</v>
      </c>
    </row>
    <row r="11" spans="1:32" s="5" customFormat="1" ht="31.5" x14ac:dyDescent="0.25">
      <c r="A11" s="98" t="s">
        <v>79</v>
      </c>
      <c r="B11" s="95">
        <f>AVERAGE(B7:B10)</f>
        <v>0.59640616021567494</v>
      </c>
      <c r="C11" s="96">
        <f t="shared" si="0"/>
        <v>-9.6834740997496671E-2</v>
      </c>
      <c r="D11" s="97">
        <f t="shared" si="1"/>
        <v>86.031588611111104</v>
      </c>
      <c r="E11" s="95">
        <f>AVERAGE(E7:E10)</f>
        <v>0.64338811669555185</v>
      </c>
      <c r="F11" s="96">
        <f t="shared" si="2"/>
        <v>-8.8366167918351501E-2</v>
      </c>
      <c r="G11" s="97">
        <f t="shared" si="3"/>
        <v>87.924065526315815</v>
      </c>
      <c r="H11" s="95">
        <f>AVERAGE(H7:H10)</f>
        <v>0.72613591469285588</v>
      </c>
      <c r="I11" s="96">
        <f t="shared" si="4"/>
        <v>-5.9537106682072016E-2</v>
      </c>
      <c r="J11" s="97">
        <f t="shared" si="5"/>
        <v>92.42215208333333</v>
      </c>
      <c r="K11" s="95">
        <f>AVERAGE(K7:K10)</f>
        <v>0.64768928172539963</v>
      </c>
      <c r="L11" s="96">
        <f t="shared" si="6"/>
        <v>-8.4065002888503715E-2</v>
      </c>
      <c r="M11" s="97">
        <f t="shared" si="7"/>
        <v>88.511853684210536</v>
      </c>
      <c r="N11" s="95">
        <f>AVERAGE(N7:N10)</f>
        <v>0.37843635085692279</v>
      </c>
      <c r="O11" s="96">
        <f t="shared" si="8"/>
        <v>-2.8461448103215825E-3</v>
      </c>
      <c r="P11" s="97">
        <f t="shared" si="9"/>
        <v>99.253533838383845</v>
      </c>
      <c r="Q11" s="18"/>
      <c r="Z11" s="263">
        <f>ROUND(B11-'Цены на 12.04.2021'!B11,2)</f>
        <v>0.01</v>
      </c>
      <c r="AA11" s="263">
        <f>ROUND(E11-'Цены на 12.04.2021'!E11,2)</f>
        <v>0.01</v>
      </c>
      <c r="AB11" s="263">
        <f>ROUND(H11-'Цены на 12.04.2021'!H11,2)</f>
        <v>0.01</v>
      </c>
      <c r="AC11" s="263">
        <f>ROUND(K11-'Цены на 12.04.2021'!K11,2)</f>
        <v>0.02</v>
      </c>
      <c r="AD11" s="264">
        <f>ROUND(N11-'Цены на 12.04.2021'!N11,2)</f>
        <v>0.01</v>
      </c>
    </row>
    <row r="12" spans="1:32" s="5" customFormat="1" ht="15.75" x14ac:dyDescent="0.25">
      <c r="A12" s="19" t="s">
        <v>4</v>
      </c>
      <c r="B12" s="11">
        <f>B25*$B$32/100/$B$33</f>
        <v>0.92892353937993466</v>
      </c>
      <c r="C12" s="16">
        <f t="shared" si="0"/>
        <v>0.23568263816676305</v>
      </c>
      <c r="D12" s="17">
        <f t="shared" si="1"/>
        <v>133.99722055555557</v>
      </c>
      <c r="E12" s="11">
        <f>E25*$B$32/100/$B$33</f>
        <v>0.96466511457731563</v>
      </c>
      <c r="F12" s="16">
        <f t="shared" si="2"/>
        <v>0.23291082996341228</v>
      </c>
      <c r="G12" s="17">
        <f t="shared" si="3"/>
        <v>131.82910368421054</v>
      </c>
      <c r="H12" s="11">
        <f>H25*$B$32/100/$B$33</f>
        <v>1.0986960215674948</v>
      </c>
      <c r="I12" s="16">
        <f t="shared" si="4"/>
        <v>0.3130230001925669</v>
      </c>
      <c r="J12" s="17">
        <f t="shared" si="5"/>
        <v>139.84138333333334</v>
      </c>
      <c r="K12" s="11">
        <f>K25*$B$32/100/$B$33</f>
        <v>0.92892353937993466</v>
      </c>
      <c r="L12" s="16">
        <f t="shared" si="6"/>
        <v>0.19716925476603131</v>
      </c>
      <c r="M12" s="17">
        <f t="shared" si="7"/>
        <v>126.94473526315791</v>
      </c>
      <c r="N12" s="11">
        <f>N25*$B$32/100/$B$33</f>
        <v>0.45713474677450416</v>
      </c>
      <c r="O12" s="16">
        <f t="shared" si="8"/>
        <v>7.5852251107259794E-2</v>
      </c>
      <c r="P12" s="17">
        <f t="shared" si="9"/>
        <v>119.89397676767678</v>
      </c>
      <c r="Q12" s="18" t="s">
        <v>33</v>
      </c>
      <c r="Z12" s="263">
        <f>ROUND('Цены на 19.04.2021'!B12-'Цены на 12.04.2021'!B12,2)</f>
        <v>0</v>
      </c>
      <c r="AA12" s="263">
        <f>ROUND(E12-'Цены на 12.04.2021'!E12,2)</f>
        <v>0</v>
      </c>
      <c r="AB12" s="263">
        <f>ROUND(H12-'Цены на 12.04.2021'!H12,2)</f>
        <v>0</v>
      </c>
      <c r="AC12" s="263">
        <f>ROUND(K12-'Цены на 12.04.2021'!K12,2)</f>
        <v>0</v>
      </c>
      <c r="AD12" s="264">
        <f>ROUND(N12-'Цены на 12.04.2021'!N12,2)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1.5526036587714231</v>
      </c>
      <c r="F13" s="16">
        <f t="shared" si="2"/>
        <v>0.8208493741575198</v>
      </c>
      <c r="G13" s="17">
        <f t="shared" si="3"/>
        <v>212.17554736842104</v>
      </c>
      <c r="H13" s="11">
        <f>H26*$B$34/$B$33</f>
        <v>1.6244280377431159</v>
      </c>
      <c r="I13" s="16">
        <f t="shared" si="4"/>
        <v>0.83875501636818806</v>
      </c>
      <c r="J13" s="17">
        <f t="shared" si="5"/>
        <v>206.75624509803922</v>
      </c>
      <c r="K13" s="11">
        <f>K26*$B$34/$B$33</f>
        <v>1.429305141536684</v>
      </c>
      <c r="L13" s="16">
        <f t="shared" si="6"/>
        <v>0.69755085692278063</v>
      </c>
      <c r="M13" s="17">
        <f t="shared" si="7"/>
        <v>195.32583157894737</v>
      </c>
      <c r="N13" s="11">
        <f>N26*$B$34/$B$33</f>
        <v>0.73619988445984985</v>
      </c>
      <c r="O13" s="16">
        <f t="shared" si="8"/>
        <v>0.35491738879260548</v>
      </c>
      <c r="P13" s="17">
        <f t="shared" si="9"/>
        <v>193.08515151515152</v>
      </c>
      <c r="Q13" s="18" t="s">
        <v>34</v>
      </c>
      <c r="Z13" s="265"/>
      <c r="AA13" s="263">
        <f>ROUND(E13-'Цены на 12.04.2021'!E13,2)</f>
        <v>0.02</v>
      </c>
      <c r="AB13" s="263">
        <f>ROUND(H13-'Цены на 12.04.2021'!H13,2)</f>
        <v>0.02</v>
      </c>
      <c r="AC13" s="263">
        <f>ROUND(K13-'Цены на 12.04.2021'!K13,2)</f>
        <v>0.02</v>
      </c>
      <c r="AD13" s="264">
        <f>ROUND(N13-'Цены на 12.04.2021'!N13,2)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1.435290506450992</v>
      </c>
      <c r="F14" s="16">
        <f t="shared" si="2"/>
        <v>0.70353622183708864</v>
      </c>
      <c r="G14" s="17">
        <f t="shared" si="3"/>
        <v>196.14377894736845</v>
      </c>
      <c r="H14" s="11">
        <f>H27*$B$34/$B$33</f>
        <v>1.6256251107259776</v>
      </c>
      <c r="I14" s="16">
        <f t="shared" si="4"/>
        <v>0.8399520893510497</v>
      </c>
      <c r="J14" s="17">
        <f t="shared" si="5"/>
        <v>206.90860784313725</v>
      </c>
      <c r="K14" s="11">
        <f>K27*$B$34/$B$33</f>
        <v>1.2677002888503754</v>
      </c>
      <c r="L14" s="16">
        <f t="shared" si="6"/>
        <v>0.5359460042364721</v>
      </c>
      <c r="M14" s="17">
        <f t="shared" si="7"/>
        <v>173.24125263157896</v>
      </c>
      <c r="N14" s="11">
        <f>N27*$B$34/$B$33</f>
        <v>0.66916379741960341</v>
      </c>
      <c r="O14" s="16">
        <f t="shared" si="8"/>
        <v>0.28788130175235904</v>
      </c>
      <c r="P14" s="17">
        <f t="shared" si="9"/>
        <v>175.50341414141417</v>
      </c>
      <c r="Q14" s="18" t="s">
        <v>34</v>
      </c>
      <c r="Z14" s="265"/>
      <c r="AA14" s="263">
        <f>ROUND(E14-'Цены на 12.04.2021'!E14,2)</f>
        <v>0</v>
      </c>
      <c r="AB14" s="263">
        <f>ROUND(H14-'Цены на 12.04.2021'!H14,2)</f>
        <v>0.02</v>
      </c>
      <c r="AC14" s="263">
        <f>ROUND(K14-'Цены на 12.04.2021'!K14,2)</f>
        <v>0</v>
      </c>
      <c r="AD14" s="264">
        <f>ROUND(N14-'Цены на 12.04.2021'!N14,2)</f>
        <v>-0.02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1.3724984016945889</v>
      </c>
      <c r="F15" s="28">
        <f t="shared" si="2"/>
        <v>0.64074411708068557</v>
      </c>
      <c r="G15" s="29">
        <f t="shared" si="3"/>
        <v>187.56274210526317</v>
      </c>
      <c r="H15" s="27">
        <f>H28*$B$35/10/$B$33</f>
        <v>1.4488946658963988</v>
      </c>
      <c r="I15" s="28">
        <f t="shared" si="4"/>
        <v>0.66322164452147092</v>
      </c>
      <c r="J15" s="29">
        <f t="shared" si="5"/>
        <v>184.41446078431366</v>
      </c>
      <c r="K15" s="27">
        <f>K28*$B$35/10/$B$33</f>
        <v>1.3645953398806085</v>
      </c>
      <c r="L15" s="28">
        <f t="shared" si="6"/>
        <v>0.6328410552667052</v>
      </c>
      <c r="M15" s="29">
        <f t="shared" si="7"/>
        <v>186.48272631578948</v>
      </c>
      <c r="N15" s="27">
        <f>N28*$B$35/10/$B$33</f>
        <v>0.66385719237435015</v>
      </c>
      <c r="O15" s="28">
        <f t="shared" si="8"/>
        <v>0.28257469670710578</v>
      </c>
      <c r="P15" s="29">
        <f t="shared" si="9"/>
        <v>174.11163636363639</v>
      </c>
      <c r="Q15" s="30" t="s">
        <v>34</v>
      </c>
      <c r="Z15" s="266"/>
      <c r="AA15" s="267">
        <f>ROUND(E15-'Цены на 12.04.2021'!E15,2)</f>
        <v>0</v>
      </c>
      <c r="AB15" s="267">
        <f>ROUND(H15-'Цены на 12.04.2021'!H15,2)</f>
        <v>0.01</v>
      </c>
      <c r="AC15" s="267">
        <f>ROUND(K15-'Цены на 12.04.2021'!K15,2)</f>
        <v>0.01</v>
      </c>
      <c r="AD15" s="268">
        <f>ROUND(N15-'Цены на 12.04.2021'!N15,2)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0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08" t="s">
        <v>64</v>
      </c>
      <c r="X19" s="308" t="s">
        <v>64</v>
      </c>
      <c r="AB19" s="3"/>
    </row>
    <row r="20" spans="1:28" s="46" customFormat="1" ht="15.75" x14ac:dyDescent="0.25">
      <c r="A20" s="40" t="s">
        <v>39</v>
      </c>
      <c r="B20" s="41">
        <v>1.8</v>
      </c>
      <c r="C20" s="42" t="s">
        <v>26</v>
      </c>
      <c r="D20" s="43" t="s">
        <v>26</v>
      </c>
      <c r="E20" s="41">
        <v>1.9</v>
      </c>
      <c r="F20" s="42" t="s">
        <v>26</v>
      </c>
      <c r="G20" s="43" t="s">
        <v>26</v>
      </c>
      <c r="H20" s="304">
        <v>2.04</v>
      </c>
      <c r="I20" s="42" t="s">
        <v>26</v>
      </c>
      <c r="J20" s="43" t="s">
        <v>26</v>
      </c>
      <c r="K20" s="41">
        <v>1.9</v>
      </c>
      <c r="L20" s="42" t="s">
        <v>26</v>
      </c>
      <c r="M20" s="43" t="s">
        <v>26</v>
      </c>
      <c r="N20" s="48">
        <v>0.99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45.18</v>
      </c>
      <c r="C21" s="49" t="s">
        <v>26</v>
      </c>
      <c r="D21" s="50" t="s">
        <v>26</v>
      </c>
      <c r="E21" s="48">
        <v>49.63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48.96</v>
      </c>
      <c r="L21" s="49" t="s">
        <v>26</v>
      </c>
      <c r="M21" s="50" t="s">
        <v>26</v>
      </c>
      <c r="N21" s="48">
        <v>29.63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45.08</v>
      </c>
      <c r="C22" s="49" t="s">
        <v>26</v>
      </c>
      <c r="D22" s="50" t="s">
        <v>26</v>
      </c>
      <c r="E22" s="48">
        <v>48.74</v>
      </c>
      <c r="F22" s="49" t="s">
        <v>26</v>
      </c>
      <c r="G22" s="50" t="s">
        <v>26</v>
      </c>
      <c r="H22" s="48">
        <v>53.99</v>
      </c>
      <c r="I22" s="49" t="s">
        <v>26</v>
      </c>
      <c r="J22" s="50" t="s">
        <v>26</v>
      </c>
      <c r="K22" s="48">
        <v>47.71</v>
      </c>
      <c r="L22" s="49" t="s">
        <v>26</v>
      </c>
      <c r="M22" s="50" t="s">
        <v>26</v>
      </c>
      <c r="N22" s="48">
        <v>26.8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45.31</v>
      </c>
      <c r="C23" s="49" t="s">
        <v>26</v>
      </c>
      <c r="D23" s="50" t="s">
        <v>26</v>
      </c>
      <c r="E23" s="48">
        <v>48.53</v>
      </c>
      <c r="F23" s="49" t="s">
        <v>26</v>
      </c>
      <c r="G23" s="50" t="s">
        <v>26</v>
      </c>
      <c r="H23" s="48">
        <v>54.01</v>
      </c>
      <c r="I23" s="49" t="s">
        <v>26</v>
      </c>
      <c r="J23" s="50" t="s">
        <v>26</v>
      </c>
      <c r="K23" s="48">
        <v>47.99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44.69</v>
      </c>
      <c r="C24" s="49" t="s">
        <v>26</v>
      </c>
      <c r="D24" s="50" t="s">
        <v>26</v>
      </c>
      <c r="E24" s="48">
        <v>47.56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51.1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25.99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1.2969999999999999</v>
      </c>
      <c r="F26" s="49" t="s">
        <v>26</v>
      </c>
      <c r="G26" s="50" t="s">
        <v>26</v>
      </c>
      <c r="H26" s="54">
        <v>1.357</v>
      </c>
      <c r="I26" s="49" t="s">
        <v>26</v>
      </c>
      <c r="J26" s="50" t="s">
        <v>26</v>
      </c>
      <c r="K26" s="54">
        <v>1.194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1.1990000000000001</v>
      </c>
      <c r="F27" s="49" t="s">
        <v>26</v>
      </c>
      <c r="G27" s="50" t="s">
        <v>26</v>
      </c>
      <c r="H27" s="54">
        <v>1.3580000000000001</v>
      </c>
      <c r="I27" s="49" t="s">
        <v>26</v>
      </c>
      <c r="J27" s="50" t="s">
        <v>26</v>
      </c>
      <c r="K27" s="54">
        <v>1.0589999999999999</v>
      </c>
      <c r="L27" s="49" t="s">
        <v>26</v>
      </c>
      <c r="M27" s="50" t="s">
        <v>26</v>
      </c>
      <c r="N27" s="54">
        <v>0.55900000000000005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5.21</v>
      </c>
      <c r="F28" s="58" t="s">
        <v>26</v>
      </c>
      <c r="G28" s="59" t="s">
        <v>26</v>
      </c>
      <c r="H28" s="94">
        <v>5.5</v>
      </c>
      <c r="I28" s="58" t="s">
        <v>26</v>
      </c>
      <c r="J28" s="59" t="s">
        <v>26</v>
      </c>
      <c r="K28" s="94">
        <v>5.18</v>
      </c>
      <c r="L28" s="58" t="s">
        <v>26</v>
      </c>
      <c r="M28" s="59" t="s">
        <v>26</v>
      </c>
      <c r="N28" s="94">
        <v>2.52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0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9.2803000000000004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2.5964999999999998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3.1082000000000001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6.8400999999999996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3.4363000000000001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Z6" sqref="Z6:AD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44312</v>
      </c>
      <c r="E2" s="360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Z3" s="221" t="str">
        <f>B3</f>
        <v>АИ-92</v>
      </c>
      <c r="AA3" s="221" t="str">
        <f>E3</f>
        <v>АИ-95</v>
      </c>
      <c r="AB3" s="221" t="str">
        <f>H3</f>
        <v>АИ-98</v>
      </c>
      <c r="AC3" s="221" t="str">
        <f>K3</f>
        <v>ДТ</v>
      </c>
      <c r="AD3" s="306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Z4" s="388" t="s">
        <v>133</v>
      </c>
      <c r="AA4" s="389"/>
      <c r="AB4" s="389"/>
      <c r="AC4" s="389"/>
      <c r="AD4" s="390"/>
    </row>
    <row r="5" spans="1:32" s="5" customFormat="1" ht="16.5" thickBot="1" x14ac:dyDescent="0.3">
      <c r="A5" s="363"/>
      <c r="B5" s="309" t="s">
        <v>23</v>
      </c>
      <c r="C5" s="310" t="s">
        <v>23</v>
      </c>
      <c r="D5" s="311" t="s">
        <v>24</v>
      </c>
      <c r="E5" s="309" t="s">
        <v>23</v>
      </c>
      <c r="F5" s="310" t="s">
        <v>23</v>
      </c>
      <c r="G5" s="311" t="s">
        <v>24</v>
      </c>
      <c r="H5" s="309" t="s">
        <v>23</v>
      </c>
      <c r="I5" s="310" t="s">
        <v>23</v>
      </c>
      <c r="J5" s="311" t="s">
        <v>24</v>
      </c>
      <c r="K5" s="309" t="s">
        <v>23</v>
      </c>
      <c r="L5" s="310" t="s">
        <v>23</v>
      </c>
      <c r="M5" s="311" t="s">
        <v>24</v>
      </c>
      <c r="N5" s="309" t="s">
        <v>23</v>
      </c>
      <c r="O5" s="310" t="s">
        <v>23</v>
      </c>
      <c r="P5" s="311" t="s">
        <v>24</v>
      </c>
      <c r="Q5" s="373"/>
      <c r="R5" s="4"/>
      <c r="Z5" s="391" t="s">
        <v>23</v>
      </c>
      <c r="AA5" s="392"/>
      <c r="AB5" s="392"/>
      <c r="AC5" s="392"/>
      <c r="AD5" s="393"/>
    </row>
    <row r="6" spans="1:32" s="5" customFormat="1" ht="15.75" x14ac:dyDescent="0.25">
      <c r="A6" s="10" t="s">
        <v>25</v>
      </c>
      <c r="B6" s="11">
        <f>B20/$B$33</f>
        <v>0.70463658660022577</v>
      </c>
      <c r="C6" s="12" t="s">
        <v>26</v>
      </c>
      <c r="D6" s="13" t="s">
        <v>26</v>
      </c>
      <c r="E6" s="11">
        <f>E20/$B$33</f>
        <v>0.74356678475493432</v>
      </c>
      <c r="F6" s="12" t="s">
        <v>26</v>
      </c>
      <c r="G6" s="13" t="s">
        <v>26</v>
      </c>
      <c r="H6" s="11">
        <f>H20/$B$33</f>
        <v>0.79806906217152629</v>
      </c>
      <c r="I6" s="12" t="s">
        <v>26</v>
      </c>
      <c r="J6" s="13" t="s">
        <v>26</v>
      </c>
      <c r="K6" s="11">
        <f>K20/$B$33</f>
        <v>0.74356678475493432</v>
      </c>
      <c r="L6" s="12" t="s">
        <v>26</v>
      </c>
      <c r="M6" s="13" t="s">
        <v>26</v>
      </c>
      <c r="N6" s="11">
        <f>N20/$B$33</f>
        <v>0.38930198154708606</v>
      </c>
      <c r="O6" s="12" t="s">
        <v>26</v>
      </c>
      <c r="P6" s="13" t="s">
        <v>26</v>
      </c>
      <c r="Q6" s="14" t="s">
        <v>27</v>
      </c>
      <c r="R6" s="4"/>
      <c r="Z6" s="261">
        <f>ROUND(B6-'Цены на 19.04.2021'!B6,2)</f>
        <v>0.01</v>
      </c>
      <c r="AA6" s="261">
        <f>ROUND(E6-'Цены на 19.04.2021'!E6,2)</f>
        <v>0.01</v>
      </c>
      <c r="AB6" s="261">
        <f>ROUND(H6-'Цены на 19.04.2021'!H6,2)</f>
        <v>0.01</v>
      </c>
      <c r="AC6" s="261">
        <f>ROUND(K6-'Цены на 19.04.2021'!K6,2)</f>
        <v>0.01</v>
      </c>
      <c r="AD6" s="262">
        <f>ROUND(N6-'Цены на 19.04.2021'!N6,2)</f>
        <v>0.01</v>
      </c>
    </row>
    <row r="7" spans="1:32" s="5" customFormat="1" ht="15.75" x14ac:dyDescent="0.25">
      <c r="A7" s="15" t="s">
        <v>28</v>
      </c>
      <c r="B7" s="11">
        <f>B21*$B$36/100/$B$33</f>
        <v>0.60240360493634904</v>
      </c>
      <c r="C7" s="16">
        <f t="shared" ref="C7:C12" si="0">B7-B$6</f>
        <v>-0.10223298166387673</v>
      </c>
      <c r="D7" s="17">
        <f t="shared" ref="D7:D12" si="1">B7/B$6*100</f>
        <v>85.491388950276232</v>
      </c>
      <c r="E7" s="11">
        <f>E21*$B$36/100/$B$33</f>
        <v>0.66163241717600341</v>
      </c>
      <c r="F7" s="16">
        <f t="shared" ref="F7:F15" si="2">E7-E$6</f>
        <v>-8.1934367578930911E-2</v>
      </c>
      <c r="G7" s="17">
        <f t="shared" ref="G7:G15" si="3">E7/E$6*100</f>
        <v>88.980900000000005</v>
      </c>
      <c r="H7" s="11">
        <f>H21*$B$36/100/$B$33</f>
        <v>0.72778234904815653</v>
      </c>
      <c r="I7" s="16">
        <f t="shared" ref="I7:I15" si="4">H7-H$6</f>
        <v>-7.028671312336976E-2</v>
      </c>
      <c r="J7" s="17">
        <f t="shared" ref="J7:J15" si="5">H7/H$6*100</f>
        <v>91.192903414634145</v>
      </c>
      <c r="K7" s="11">
        <f>K21*$B$36/100/$B$33</f>
        <v>0.65244862381749513</v>
      </c>
      <c r="L7" s="16">
        <f t="shared" ref="L7:L15" si="6">K7-K$6</f>
        <v>-9.1118160937439185E-2</v>
      </c>
      <c r="M7" s="17">
        <f t="shared" ref="M7:M15" si="7">K7/K$6*100</f>
        <v>87.745800000000003</v>
      </c>
      <c r="N7" s="11">
        <f>N21*$B$36/100/$B$33</f>
        <v>0.3913094561451318</v>
      </c>
      <c r="O7" s="16">
        <f t="shared" ref="O7:O15" si="8">N7-N$6</f>
        <v>2.0074745980457331E-3</v>
      </c>
      <c r="P7" s="17">
        <f t="shared" ref="P7:P15" si="9">N7/N$6*100</f>
        <v>100.51566000000001</v>
      </c>
      <c r="Q7" s="18" t="s">
        <v>29</v>
      </c>
      <c r="R7" s="4"/>
      <c r="Z7" s="263">
        <f>ROUND(B7-'Цены на 19.04.2021'!B7,2)</f>
        <v>0</v>
      </c>
      <c r="AA7" s="263">
        <f>ROUND(E7-'Цены на 19.04.2021'!E7,2)</f>
        <v>0</v>
      </c>
      <c r="AB7" s="263">
        <f>ROUND(H7-'Цены на 19.04.2021'!H7,2)</f>
        <v>0.01</v>
      </c>
      <c r="AC7" s="263">
        <f>ROUND(K7-'Цены на 19.04.2021'!K7,2)</f>
        <v>0</v>
      </c>
      <c r="AD7" s="264">
        <f>ROUND(N7-'Цены на 19.04.2021'!N7,2)</f>
        <v>0</v>
      </c>
      <c r="AF7" s="219"/>
    </row>
    <row r="8" spans="1:32" s="5" customFormat="1" ht="15.75" x14ac:dyDescent="0.25">
      <c r="A8" s="19" t="s">
        <v>30</v>
      </c>
      <c r="B8" s="11">
        <f>B22*$B$36/100/$B$33</f>
        <v>0.60213740802740678</v>
      </c>
      <c r="C8" s="16">
        <f t="shared" si="0"/>
        <v>-0.10249917857281898</v>
      </c>
      <c r="D8" s="17">
        <f t="shared" si="1"/>
        <v>85.453611049723747</v>
      </c>
      <c r="E8" s="11">
        <f>E22*$B$36/100/$B$33</f>
        <v>0.65218242690855288</v>
      </c>
      <c r="F8" s="16">
        <f t="shared" si="2"/>
        <v>-9.1384357846381437E-2</v>
      </c>
      <c r="G8" s="17">
        <f t="shared" si="3"/>
        <v>87.71</v>
      </c>
      <c r="H8" s="11">
        <f>H22*$B$36/100/$B$33</f>
        <v>0.71713447269046593</v>
      </c>
      <c r="I8" s="16">
        <f t="shared" si="4"/>
        <v>-8.0934589481060359E-2</v>
      </c>
      <c r="J8" s="17">
        <f t="shared" si="5"/>
        <v>89.858698536585379</v>
      </c>
      <c r="K8" s="11">
        <f>K22*$B$36/100/$B$33</f>
        <v>0.6335486432825943</v>
      </c>
      <c r="L8" s="16">
        <f t="shared" si="6"/>
        <v>-0.11001814147234001</v>
      </c>
      <c r="M8" s="17">
        <f t="shared" si="7"/>
        <v>85.204000000000008</v>
      </c>
      <c r="N8" s="11">
        <f>N22*$B$36/100/$B$33</f>
        <v>0.36335878070619376</v>
      </c>
      <c r="O8" s="16">
        <f t="shared" si="8"/>
        <v>-2.59432008408923E-2</v>
      </c>
      <c r="P8" s="17">
        <f t="shared" si="9"/>
        <v>93.335969999999989</v>
      </c>
      <c r="Q8" s="18" t="s">
        <v>29</v>
      </c>
      <c r="Z8" s="263">
        <f>ROUND(B8-'Цены на 19.04.2021'!B8,2)</f>
        <v>0.01</v>
      </c>
      <c r="AA8" s="263">
        <f>ROUND(E8-'Цены на 19.04.2021'!E8,2)</f>
        <v>0.01</v>
      </c>
      <c r="AB8" s="263">
        <f>ROUND(H8-'Цены на 19.04.2021'!H8,2)</f>
        <v>0</v>
      </c>
      <c r="AC8" s="263">
        <f>ROUND(K8-'Цены на 19.04.2021'!K8,2)</f>
        <v>0</v>
      </c>
      <c r="AD8" s="264">
        <f>ROUND(N8-'Цены на 19.04.2021'!N8,2)</f>
        <v>0.01</v>
      </c>
    </row>
    <row r="9" spans="1:32" s="5" customFormat="1" ht="15.75" x14ac:dyDescent="0.25">
      <c r="A9" s="19" t="s">
        <v>31</v>
      </c>
      <c r="B9" s="11">
        <f>B23*$B$36/100/$B$33</f>
        <v>0.60133881730058003</v>
      </c>
      <c r="C9" s="16">
        <f t="shared" si="0"/>
        <v>-0.10329776929964574</v>
      </c>
      <c r="D9" s="17">
        <f t="shared" si="1"/>
        <v>85.340277348066294</v>
      </c>
      <c r="E9" s="11">
        <f>E23*$B$36/100/$B$33</f>
        <v>0.64552750418499616</v>
      </c>
      <c r="F9" s="16">
        <f t="shared" si="2"/>
        <v>-9.8039280569938159E-2</v>
      </c>
      <c r="G9" s="17">
        <f t="shared" si="3"/>
        <v>86.814999999999984</v>
      </c>
      <c r="H9" s="11">
        <f>H23*$B$36/100/$B$33</f>
        <v>0.72272460777825343</v>
      </c>
      <c r="I9" s="16">
        <f t="shared" si="4"/>
        <v>-7.5344454393272864E-2</v>
      </c>
      <c r="J9" s="17">
        <f t="shared" si="5"/>
        <v>90.559156097560972</v>
      </c>
      <c r="K9" s="11">
        <f>K23*$B$36/100/$B$33</f>
        <v>0.63847328609802612</v>
      </c>
      <c r="L9" s="16">
        <f t="shared" si="6"/>
        <v>-0.1050934986569082</v>
      </c>
      <c r="M9" s="17">
        <f t="shared" si="7"/>
        <v>85.866299999999995</v>
      </c>
      <c r="N9" s="11">
        <f>N23*$B$36/100/$B$33</f>
        <v>0.39530240977926567</v>
      </c>
      <c r="O9" s="16">
        <f t="shared" si="8"/>
        <v>6.000428232179611E-3</v>
      </c>
      <c r="P9" s="17">
        <f t="shared" si="9"/>
        <v>101.54132999999999</v>
      </c>
      <c r="Q9" s="18" t="s">
        <v>29</v>
      </c>
      <c r="Z9" s="263">
        <f>ROUND(B9-'Цены на 19.04.2021'!B9,2)</f>
        <v>0</v>
      </c>
      <c r="AA9" s="263">
        <f>ROUND(E9-'Цены на 19.04.2021'!E9,2)</f>
        <v>0</v>
      </c>
      <c r="AB9" s="263">
        <f>ROUND(H9-'Цены на 19.04.2021'!H9,2)</f>
        <v>0.01</v>
      </c>
      <c r="AC9" s="263">
        <f>ROUND(K9-'Цены на 19.04.2021'!K9,2)</f>
        <v>0</v>
      </c>
      <c r="AD9" s="264">
        <f>ROUND(N9-'Цены на 19.04.2021'!N9,2)</f>
        <v>0.02</v>
      </c>
      <c r="AF9" s="220"/>
    </row>
    <row r="10" spans="1:32" s="5" customFormat="1" ht="15.75" x14ac:dyDescent="0.25">
      <c r="A10" s="19" t="s">
        <v>32</v>
      </c>
      <c r="B10" s="11">
        <f>B24*$B$36/100/$B$33</f>
        <v>0.59481699303149449</v>
      </c>
      <c r="C10" s="16">
        <f t="shared" si="0"/>
        <v>-0.10981959356873128</v>
      </c>
      <c r="D10" s="17">
        <f t="shared" si="1"/>
        <v>84.414718784530379</v>
      </c>
      <c r="E10" s="11">
        <f>E24*$B$36/100/$B$33</f>
        <v>0.63301624946470969</v>
      </c>
      <c r="F10" s="16">
        <f t="shared" si="2"/>
        <v>-0.11055053529022463</v>
      </c>
      <c r="G10" s="17">
        <f t="shared" si="3"/>
        <v>85.13239999999999</v>
      </c>
      <c r="H10" s="11">
        <f>H24*$B$36/100/$B$33</f>
        <v>0.757197107486277</v>
      </c>
      <c r="I10" s="16">
        <f t="shared" si="4"/>
        <v>-4.087195468524929E-2</v>
      </c>
      <c r="J10" s="17">
        <f t="shared" si="5"/>
        <v>94.878644390243906</v>
      </c>
      <c r="K10" s="11">
        <f>K24*$B$36/100/$B$33</f>
        <v>0.68159718534667324</v>
      </c>
      <c r="L10" s="16">
        <f t="shared" si="6"/>
        <v>-6.1969599408261078E-2</v>
      </c>
      <c r="M10" s="17">
        <f t="shared" si="7"/>
        <v>91.665899999999993</v>
      </c>
      <c r="N10" s="11">
        <f>N24*$B$36/100/$B$33</f>
        <v>0.39197494841748742</v>
      </c>
      <c r="O10" s="16">
        <f t="shared" si="8"/>
        <v>2.6729668704013609E-3</v>
      </c>
      <c r="P10" s="17">
        <f t="shared" si="9"/>
        <v>100.686605</v>
      </c>
      <c r="Q10" s="18" t="s">
        <v>29</v>
      </c>
      <c r="Z10" s="263">
        <f>ROUND(B10-'Цены на 19.04.2021'!B10,2)</f>
        <v>0</v>
      </c>
      <c r="AA10" s="263">
        <f>ROUND(E10-'Цены на 19.04.2021'!E10,2)</f>
        <v>0</v>
      </c>
      <c r="AB10" s="263">
        <f>ROUND(H10-'Цены на 19.04.2021'!H10,2)</f>
        <v>0</v>
      </c>
      <c r="AC10" s="263">
        <f>ROUND(K10-'Цены на 19.04.2021'!K10,2)</f>
        <v>0.01</v>
      </c>
      <c r="AD10" s="264">
        <f>ROUND(N10-'Цены на 19.04.2021'!N10,2)</f>
        <v>0</v>
      </c>
    </row>
    <row r="11" spans="1:32" s="5" customFormat="1" ht="31.5" x14ac:dyDescent="0.25">
      <c r="A11" s="98" t="s">
        <v>79</v>
      </c>
      <c r="B11" s="95">
        <f>AVERAGE(B7:B10)</f>
        <v>0.60017420582395753</v>
      </c>
      <c r="C11" s="96">
        <f t="shared" si="0"/>
        <v>-0.10446238077626824</v>
      </c>
      <c r="D11" s="97">
        <f t="shared" si="1"/>
        <v>85.174999033149163</v>
      </c>
      <c r="E11" s="95">
        <f>AVERAGE(E7:E10)</f>
        <v>0.64808964943356551</v>
      </c>
      <c r="F11" s="96">
        <f t="shared" si="2"/>
        <v>-9.5477135321368811E-2</v>
      </c>
      <c r="G11" s="97">
        <f t="shared" si="3"/>
        <v>87.159575000000004</v>
      </c>
      <c r="H11" s="95">
        <f>AVERAGE(H7:H10)</f>
        <v>0.73120963425078822</v>
      </c>
      <c r="I11" s="96">
        <f t="shared" si="4"/>
        <v>-6.6859427920738068E-2</v>
      </c>
      <c r="J11" s="97">
        <f t="shared" si="5"/>
        <v>91.622350609756097</v>
      </c>
      <c r="K11" s="95">
        <f>AVERAGE(K7:K10)</f>
        <v>0.6515169346361972</v>
      </c>
      <c r="L11" s="96">
        <f t="shared" si="6"/>
        <v>-9.204985011873712E-2</v>
      </c>
      <c r="M11" s="97">
        <f t="shared" si="7"/>
        <v>87.620500000000007</v>
      </c>
      <c r="N11" s="95">
        <f>AVERAGE(N7:N10)</f>
        <v>0.38548639876201968</v>
      </c>
      <c r="O11" s="96">
        <f t="shared" si="8"/>
        <v>-3.8155827850663848E-3</v>
      </c>
      <c r="P11" s="97">
        <f t="shared" si="9"/>
        <v>99.019891250000001</v>
      </c>
      <c r="Q11" s="18"/>
      <c r="Z11" s="263">
        <f>ROUND(B11-'Цены на 19.04.2021'!B11,2)</f>
        <v>0</v>
      </c>
      <c r="AA11" s="263">
        <f>ROUND(E11-'Цены на 19.04.2021'!E11,2)</f>
        <v>0</v>
      </c>
      <c r="AB11" s="263">
        <f>ROUND(H11-'Цены на 19.04.2021'!H11,2)</f>
        <v>0.01</v>
      </c>
      <c r="AC11" s="263">
        <f>ROUND(K11-'Цены на 19.04.2021'!K11,2)</f>
        <v>0</v>
      </c>
      <c r="AD11" s="264">
        <f>ROUND(N11-'Цены на 19.04.2021'!N11,2)</f>
        <v>0.01</v>
      </c>
    </row>
    <row r="12" spans="1:32" s="5" customFormat="1" ht="15.75" x14ac:dyDescent="0.25">
      <c r="A12" s="19" t="s">
        <v>4</v>
      </c>
      <c r="B12" s="11">
        <f>B25*$B$32/100/$B$33</f>
        <v>0.93130749017012482</v>
      </c>
      <c r="C12" s="16">
        <f t="shared" si="0"/>
        <v>0.22667090356989905</v>
      </c>
      <c r="D12" s="17">
        <f t="shared" si="1"/>
        <v>132.16848342541434</v>
      </c>
      <c r="E12" s="11">
        <f>E25*$B$32/100/$B$33</f>
        <v>0.9671407910616262</v>
      </c>
      <c r="F12" s="16">
        <f t="shared" si="2"/>
        <v>0.22357400630669189</v>
      </c>
      <c r="G12" s="17">
        <f t="shared" si="3"/>
        <v>130.06777748691096</v>
      </c>
      <c r="H12" s="11">
        <f>H25*$B$32/100/$B$33</f>
        <v>1.1015156694047572</v>
      </c>
      <c r="I12" s="16">
        <f t="shared" si="4"/>
        <v>0.30344660723323091</v>
      </c>
      <c r="J12" s="17">
        <f t="shared" si="5"/>
        <v>138.02260000000001</v>
      </c>
      <c r="K12" s="11">
        <f>K25*$B$32/100/$B$33</f>
        <v>0.93130749017012482</v>
      </c>
      <c r="L12" s="16">
        <f t="shared" si="6"/>
        <v>0.1877407054151905</v>
      </c>
      <c r="M12" s="17">
        <f t="shared" si="7"/>
        <v>125.248667539267</v>
      </c>
      <c r="N12" s="11">
        <f>N25*$B$32/100/$B$33</f>
        <v>0.45830791840230461</v>
      </c>
      <c r="O12" s="16">
        <f t="shared" si="8"/>
        <v>6.9005936855218553E-2</v>
      </c>
      <c r="P12" s="17">
        <f t="shared" si="9"/>
        <v>117.72555499999999</v>
      </c>
      <c r="Q12" s="18" t="s">
        <v>33</v>
      </c>
      <c r="Z12" s="263">
        <f>ROUND('Цены на 26.04.2021'!B12-'Цены на 19.04.2021'!B12,2)</f>
        <v>0</v>
      </c>
      <c r="AA12" s="263">
        <f>ROUND(E12-'Цены на 19.04.2021'!E12,2)</f>
        <v>0</v>
      </c>
      <c r="AB12" s="263">
        <f>ROUND(H12-'Цены на 19.04.2021'!H12,2)</f>
        <v>0</v>
      </c>
      <c r="AC12" s="263">
        <f>ROUND(K12-'Цены на 19.04.2021'!K12,2)</f>
        <v>0</v>
      </c>
      <c r="AD12" s="264">
        <f>ROUND(N12-'Цены на 19.04.2021'!N12,2)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1.5630953011250825</v>
      </c>
      <c r="F13" s="16">
        <f t="shared" si="2"/>
        <v>0.81952851637014823</v>
      </c>
      <c r="G13" s="17">
        <f t="shared" si="3"/>
        <v>210.21585863874344</v>
      </c>
      <c r="H13" s="11">
        <f>H26*$B$34/$B$33</f>
        <v>1.6354050297816014</v>
      </c>
      <c r="I13" s="16">
        <f t="shared" si="4"/>
        <v>0.83733596761007512</v>
      </c>
      <c r="J13" s="17">
        <f t="shared" si="5"/>
        <v>204.92023902439027</v>
      </c>
      <c r="K13" s="11">
        <f>K26*$B$34/$B$33</f>
        <v>1.4389636002647253</v>
      </c>
      <c r="L13" s="16">
        <f t="shared" si="6"/>
        <v>0.69539681550979093</v>
      </c>
      <c r="M13" s="17">
        <f t="shared" si="7"/>
        <v>193.52176963350786</v>
      </c>
      <c r="N13" s="11">
        <f>N26*$B$34/$B$33</f>
        <v>0.74117471872931828</v>
      </c>
      <c r="O13" s="16">
        <f t="shared" si="8"/>
        <v>0.35187273718223222</v>
      </c>
      <c r="P13" s="17">
        <f t="shared" si="9"/>
        <v>190.38554999999999</v>
      </c>
      <c r="Q13" s="18" t="s">
        <v>34</v>
      </c>
      <c r="Z13" s="265"/>
      <c r="AA13" s="263">
        <f>ROUND(E13-'Цены на 19.04.2021'!E13,2)</f>
        <v>0.01</v>
      </c>
      <c r="AB13" s="263">
        <f>ROUND(H13-'Цены на 19.04.2021'!H13,2)</f>
        <v>0.01</v>
      </c>
      <c r="AC13" s="263">
        <f>ROUND(K13-'Цены на 19.04.2021'!K13,2)</f>
        <v>0.01</v>
      </c>
      <c r="AD13" s="264">
        <f>ROUND(N13-'Цены на 19.04.2021'!N13,2)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1.4449894109861017</v>
      </c>
      <c r="F14" s="16">
        <f t="shared" si="2"/>
        <v>0.70142262623116736</v>
      </c>
      <c r="G14" s="17">
        <f t="shared" si="3"/>
        <v>194.33216230366492</v>
      </c>
      <c r="H14" s="11">
        <f>H27*$B$34/$B$33</f>
        <v>1.6354050297816014</v>
      </c>
      <c r="I14" s="16">
        <f t="shared" si="4"/>
        <v>0.83733596761007512</v>
      </c>
      <c r="J14" s="17">
        <f t="shared" si="5"/>
        <v>204.92023902439027</v>
      </c>
      <c r="K14" s="11">
        <f>K27*$B$34/$B$33</f>
        <v>1.2883183322303109</v>
      </c>
      <c r="L14" s="16">
        <f t="shared" si="6"/>
        <v>0.54475154747537657</v>
      </c>
      <c r="M14" s="17">
        <f t="shared" si="7"/>
        <v>173.26195287958114</v>
      </c>
      <c r="N14" s="11">
        <f>N27*$B$34/$B$33</f>
        <v>0.67368563864990072</v>
      </c>
      <c r="O14" s="16">
        <f t="shared" si="8"/>
        <v>0.28438365710281466</v>
      </c>
      <c r="P14" s="17">
        <f t="shared" si="9"/>
        <v>173.04963000000001</v>
      </c>
      <c r="Q14" s="18" t="s">
        <v>34</v>
      </c>
      <c r="Z14" s="265"/>
      <c r="AA14" s="263">
        <f>ROUND(E14-'Цены на 19.04.2021'!E14,2)</f>
        <v>0.01</v>
      </c>
      <c r="AB14" s="263">
        <f>ROUND(H14-'Цены на 19.04.2021'!H14,2)</f>
        <v>0.01</v>
      </c>
      <c r="AC14" s="263">
        <f>ROUND(K14-'Цены на 19.04.2021'!K14,2)</f>
        <v>0.02</v>
      </c>
      <c r="AD14" s="264">
        <f>ROUND(N14-'Цены на 19.04.2021'!N14,2)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1.3849168840269397</v>
      </c>
      <c r="F15" s="28">
        <f t="shared" si="2"/>
        <v>0.64135009927200537</v>
      </c>
      <c r="G15" s="29">
        <f t="shared" si="3"/>
        <v>186.2531937172775</v>
      </c>
      <c r="H15" s="27">
        <f>H28*$B$35/10/$B$33</f>
        <v>1.4483481916922958</v>
      </c>
      <c r="I15" s="28">
        <f t="shared" si="4"/>
        <v>0.65027912952076949</v>
      </c>
      <c r="J15" s="29">
        <f t="shared" si="5"/>
        <v>181.48156097560982</v>
      </c>
      <c r="K15" s="27">
        <f>K28*$B$35/10/$B$33</f>
        <v>1.3664160859578773</v>
      </c>
      <c r="L15" s="28">
        <f t="shared" si="6"/>
        <v>0.62284930120294302</v>
      </c>
      <c r="M15" s="29">
        <f t="shared" si="7"/>
        <v>183.7650785340314</v>
      </c>
      <c r="N15" s="27">
        <f>N28*$B$35/10/$B$33</f>
        <v>0.65809981702806875</v>
      </c>
      <c r="O15" s="28">
        <f t="shared" si="8"/>
        <v>0.26879783548098268</v>
      </c>
      <c r="P15" s="29">
        <f t="shared" si="9"/>
        <v>169.04610000000002</v>
      </c>
      <c r="Q15" s="30" t="s">
        <v>34</v>
      </c>
      <c r="Z15" s="266"/>
      <c r="AA15" s="267">
        <f>ROUND(E15-'Цены на 19.04.2021'!E15,2)</f>
        <v>0.01</v>
      </c>
      <c r="AB15" s="267">
        <f>ROUND(H15-'Цены на 19.04.2021'!H15,2)</f>
        <v>0</v>
      </c>
      <c r="AC15" s="267">
        <f>ROUND(K15-'Цены на 19.04.2021'!K15,2)</f>
        <v>0</v>
      </c>
      <c r="AD15" s="268">
        <f>ROUND(N15-'Цены на 19.04.2021'!N15,2)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0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08" t="s">
        <v>64</v>
      </c>
      <c r="X19" s="308" t="s">
        <v>64</v>
      </c>
      <c r="AB19" s="3"/>
    </row>
    <row r="20" spans="1:28" s="46" customFormat="1" ht="15.75" x14ac:dyDescent="0.25">
      <c r="A20" s="40" t="s">
        <v>39</v>
      </c>
      <c r="B20" s="41">
        <v>1.81</v>
      </c>
      <c r="C20" s="42" t="s">
        <v>26</v>
      </c>
      <c r="D20" s="43" t="s">
        <v>26</v>
      </c>
      <c r="E20" s="41">
        <v>1.91</v>
      </c>
      <c r="F20" s="42" t="s">
        <v>26</v>
      </c>
      <c r="G20" s="43" t="s">
        <v>26</v>
      </c>
      <c r="H20" s="304">
        <v>2.0499999999999998</v>
      </c>
      <c r="I20" s="42" t="s">
        <v>26</v>
      </c>
      <c r="J20" s="43" t="s">
        <v>26</v>
      </c>
      <c r="K20" s="41">
        <v>1.91</v>
      </c>
      <c r="L20" s="42" t="s">
        <v>26</v>
      </c>
      <c r="M20" s="43" t="s">
        <v>26</v>
      </c>
      <c r="N20" s="48">
        <v>1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45.26</v>
      </c>
      <c r="C21" s="49" t="s">
        <v>26</v>
      </c>
      <c r="D21" s="50" t="s">
        <v>26</v>
      </c>
      <c r="E21" s="48">
        <v>49.71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49.02</v>
      </c>
      <c r="L21" s="49" t="s">
        <v>26</v>
      </c>
      <c r="M21" s="50" t="s">
        <v>26</v>
      </c>
      <c r="N21" s="48">
        <v>29.4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45.24</v>
      </c>
      <c r="C22" s="49" t="s">
        <v>26</v>
      </c>
      <c r="D22" s="50" t="s">
        <v>26</v>
      </c>
      <c r="E22" s="48">
        <v>49</v>
      </c>
      <c r="F22" s="49" t="s">
        <v>26</v>
      </c>
      <c r="G22" s="50" t="s">
        <v>26</v>
      </c>
      <c r="H22" s="48">
        <v>53.88</v>
      </c>
      <c r="I22" s="49" t="s">
        <v>26</v>
      </c>
      <c r="J22" s="50" t="s">
        <v>26</v>
      </c>
      <c r="K22" s="48">
        <v>47.6</v>
      </c>
      <c r="L22" s="49" t="s">
        <v>26</v>
      </c>
      <c r="M22" s="50" t="s">
        <v>26</v>
      </c>
      <c r="N22" s="48">
        <v>27.3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45.18</v>
      </c>
      <c r="C23" s="49" t="s">
        <v>26</v>
      </c>
      <c r="D23" s="50" t="s">
        <v>26</v>
      </c>
      <c r="E23" s="48">
        <v>48.5</v>
      </c>
      <c r="F23" s="49" t="s">
        <v>26</v>
      </c>
      <c r="G23" s="50" t="s">
        <v>26</v>
      </c>
      <c r="H23" s="48">
        <v>54.3</v>
      </c>
      <c r="I23" s="49" t="s">
        <v>26</v>
      </c>
      <c r="J23" s="50" t="s">
        <v>26</v>
      </c>
      <c r="K23" s="48">
        <v>47.97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44.69</v>
      </c>
      <c r="C24" s="49" t="s">
        <v>26</v>
      </c>
      <c r="D24" s="50" t="s">
        <v>26</v>
      </c>
      <c r="E24" s="48">
        <v>47.56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51.21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25.99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1.2969999999999999</v>
      </c>
      <c r="F26" s="49" t="s">
        <v>26</v>
      </c>
      <c r="G26" s="50" t="s">
        <v>26</v>
      </c>
      <c r="H26" s="54">
        <v>1.357</v>
      </c>
      <c r="I26" s="49" t="s">
        <v>26</v>
      </c>
      <c r="J26" s="50" t="s">
        <v>26</v>
      </c>
      <c r="K26" s="54">
        <v>1.194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1.1990000000000001</v>
      </c>
      <c r="F27" s="49" t="s">
        <v>26</v>
      </c>
      <c r="G27" s="50" t="s">
        <v>26</v>
      </c>
      <c r="H27" s="54">
        <v>1.357</v>
      </c>
      <c r="I27" s="49" t="s">
        <v>26</v>
      </c>
      <c r="J27" s="50" t="s">
        <v>26</v>
      </c>
      <c r="K27" s="54">
        <v>1.069</v>
      </c>
      <c r="L27" s="49" t="s">
        <v>26</v>
      </c>
      <c r="M27" s="50" t="s">
        <v>26</v>
      </c>
      <c r="N27" s="54">
        <v>0.55900000000000005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5.48</v>
      </c>
      <c r="I28" s="58" t="s">
        <v>26</v>
      </c>
      <c r="J28" s="59" t="s">
        <v>26</v>
      </c>
      <c r="K28" s="94">
        <v>5.17</v>
      </c>
      <c r="L28" s="58" t="s">
        <v>26</v>
      </c>
      <c r="M28" s="59" t="s">
        <v>26</v>
      </c>
      <c r="N28" s="94">
        <v>2.4900000000000002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07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9.2044999999999995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2.5687000000000002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3.0956999999999999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6.7889999999999997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3.4188999999999998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F1"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44319</v>
      </c>
      <c r="E2" s="360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15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16" t="s">
        <v>23</v>
      </c>
      <c r="C5" s="317" t="s">
        <v>23</v>
      </c>
      <c r="D5" s="318" t="s">
        <v>24</v>
      </c>
      <c r="E5" s="316" t="s">
        <v>23</v>
      </c>
      <c r="F5" s="317" t="s">
        <v>23</v>
      </c>
      <c r="G5" s="318" t="s">
        <v>24</v>
      </c>
      <c r="H5" s="316" t="s">
        <v>23</v>
      </c>
      <c r="I5" s="317" t="s">
        <v>23</v>
      </c>
      <c r="J5" s="318" t="s">
        <v>24</v>
      </c>
      <c r="K5" s="316" t="s">
        <v>23</v>
      </c>
      <c r="L5" s="317" t="s">
        <v>23</v>
      </c>
      <c r="M5" s="318" t="s">
        <v>24</v>
      </c>
      <c r="N5" s="316" t="s">
        <v>23</v>
      </c>
      <c r="O5" s="317" t="s">
        <v>23</v>
      </c>
      <c r="P5" s="318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0.71102082275266643</v>
      </c>
      <c r="C6" s="12" t="s">
        <v>26</v>
      </c>
      <c r="D6" s="13" t="s">
        <v>26</v>
      </c>
      <c r="E6" s="11">
        <f>E20/$B$33</f>
        <v>0.75008790092588973</v>
      </c>
      <c r="F6" s="12" t="s">
        <v>26</v>
      </c>
      <c r="G6" s="13" t="s">
        <v>26</v>
      </c>
      <c r="H6" s="11">
        <f>H20/$B$33</f>
        <v>0.80478181036840257</v>
      </c>
      <c r="I6" s="12" t="s">
        <v>26</v>
      </c>
      <c r="J6" s="13" t="s">
        <v>26</v>
      </c>
      <c r="K6" s="11">
        <f>K20/$B$33</f>
        <v>0.75008790092588973</v>
      </c>
      <c r="L6" s="12" t="s">
        <v>26</v>
      </c>
      <c r="M6" s="13" t="s">
        <v>26</v>
      </c>
      <c r="N6" s="11">
        <f>N20/$B$33</f>
        <v>0.39067078173223424</v>
      </c>
      <c r="O6" s="12" t="s">
        <v>26</v>
      </c>
      <c r="P6" s="13" t="s">
        <v>26</v>
      </c>
      <c r="Q6" s="14" t="s">
        <v>27</v>
      </c>
      <c r="R6" s="4"/>
      <c r="T6" s="261">
        <f>ROUND(B6-'Цены на 26.04.2021'!B6,2)</f>
        <v>0.01</v>
      </c>
      <c r="U6" s="261">
        <f>ROUND(E6-'Цены на 26.04.2021'!E6,2)</f>
        <v>0.01</v>
      </c>
      <c r="V6" s="261">
        <f>ROUND(H6-'Цены на 26.04.2021'!H6,2)</f>
        <v>0.01</v>
      </c>
      <c r="W6" s="261">
        <f>ROUND(K6-'Цены на 26.04.2021'!K6,2)</f>
        <v>0.01</v>
      </c>
      <c r="X6" s="262">
        <f>ROUND(N6-'Цены на 26.04.2021'!N6,2)</f>
        <v>0</v>
      </c>
    </row>
    <row r="7" spans="1:32" s="5" customFormat="1" ht="16.5" thickBot="1" x14ac:dyDescent="0.3">
      <c r="A7" s="15" t="s">
        <v>28</v>
      </c>
      <c r="B7" s="11">
        <f>B21*$B$36/100/$B$33</f>
        <v>0.6024956440207837</v>
      </c>
      <c r="C7" s="16">
        <f t="shared" ref="C7:C12" si="0">B7-B$6</f>
        <v>-0.10852517873188272</v>
      </c>
      <c r="D7" s="17">
        <f t="shared" ref="D7:D12" si="1">B7/B$6*100</f>
        <v>84.736708791208784</v>
      </c>
      <c r="E7" s="11">
        <f>E21*$B$36/100/$B$33</f>
        <v>0.6621579286635153</v>
      </c>
      <c r="F7" s="16">
        <f t="shared" ref="F7:F15" si="2">E7-E$6</f>
        <v>-8.7929972262374423E-2</v>
      </c>
      <c r="G7" s="17">
        <f t="shared" ref="G7:G15" si="3">E7/E$6*100</f>
        <v>88.277377604166674</v>
      </c>
      <c r="H7" s="11">
        <f>H21*$B$36/100/$B$33</f>
        <v>0.74090680548501775</v>
      </c>
      <c r="I7" s="16">
        <f t="shared" ref="I7:I15" si="4">H7-H$6</f>
        <v>-6.3875004883384823E-2</v>
      </c>
      <c r="J7" s="17">
        <f t="shared" ref="J7:J15" si="5">H7/H$6*100</f>
        <v>92.063065533980577</v>
      </c>
      <c r="K7" s="11">
        <f>K21*$B$36/100/$B$33</f>
        <v>0.65334873227331336</v>
      </c>
      <c r="L7" s="16">
        <f t="shared" ref="L7:L15" si="6">K7-K$6</f>
        <v>-9.6739168652576368E-2</v>
      </c>
      <c r="M7" s="17">
        <f t="shared" ref="M7:M15" si="7">K7/K$6*100</f>
        <v>87.10295572916668</v>
      </c>
      <c r="N7" s="11">
        <f>N21*$B$36/100/$B$33</f>
        <v>0.39240965738172445</v>
      </c>
      <c r="O7" s="16">
        <f t="shared" ref="O7:O15" si="8">N7-N$6</f>
        <v>1.7388756494902124E-3</v>
      </c>
      <c r="P7" s="17">
        <f t="shared" ref="P7:P15" si="9">N7/N$6*100</f>
        <v>100.44510000000002</v>
      </c>
      <c r="Q7" s="18" t="s">
        <v>29</v>
      </c>
      <c r="R7" s="4"/>
      <c r="T7" s="261">
        <f>ROUND(B7-'Цены на 26.04.2021'!B7,2)</f>
        <v>0</v>
      </c>
      <c r="U7" s="261">
        <f>ROUND(E7-'Цены на 26.04.2021'!E7,2)</f>
        <v>0</v>
      </c>
      <c r="V7" s="261">
        <f>ROUND(H7-'Цены на 26.04.2021'!H7,2)</f>
        <v>0.01</v>
      </c>
      <c r="W7" s="261">
        <f>ROUND(K7-'Цены на 26.04.2021'!K7,2)</f>
        <v>0</v>
      </c>
      <c r="X7" s="262">
        <f>ROUND(N7-'Цены на 26.04.2021'!N7,2)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0.60396384341915077</v>
      </c>
      <c r="C8" s="16">
        <f t="shared" si="0"/>
        <v>-0.10705697933351566</v>
      </c>
      <c r="D8" s="17">
        <f t="shared" si="1"/>
        <v>84.943200549450552</v>
      </c>
      <c r="E8" s="11">
        <f>E22*$B$36/100/$B$33</f>
        <v>0.65414956830878623</v>
      </c>
      <c r="F8" s="16">
        <f t="shared" si="2"/>
        <v>-9.5938332617103494E-2</v>
      </c>
      <c r="G8" s="17">
        <f t="shared" si="3"/>
        <v>87.209721354166675</v>
      </c>
      <c r="H8" s="11">
        <f>H22*$B$36/100/$B$33</f>
        <v>0.71915075985467058</v>
      </c>
      <c r="I8" s="16">
        <f t="shared" si="4"/>
        <v>-8.5631050513731988E-2</v>
      </c>
      <c r="J8" s="17">
        <f t="shared" si="5"/>
        <v>89.35971844660196</v>
      </c>
      <c r="K8" s="11">
        <f>K22*$B$36/100/$B$33</f>
        <v>0.63426214009454251</v>
      </c>
      <c r="L8" s="16">
        <f t="shared" si="6"/>
        <v>-0.11582576083134721</v>
      </c>
      <c r="M8" s="17">
        <f t="shared" si="7"/>
        <v>84.558375000000026</v>
      </c>
      <c r="N8" s="11">
        <f>N22*$B$36/100/$B$33</f>
        <v>0.36571512286596086</v>
      </c>
      <c r="O8" s="16">
        <f t="shared" si="8"/>
        <v>-2.4955658866273378E-2</v>
      </c>
      <c r="P8" s="17">
        <f t="shared" si="9"/>
        <v>93.612099999999998</v>
      </c>
      <c r="Q8" s="18" t="s">
        <v>29</v>
      </c>
      <c r="T8" s="261">
        <f>ROUND(B8-'Цены на 26.04.2021'!B8,2)</f>
        <v>0</v>
      </c>
      <c r="U8" s="261">
        <f>ROUND(E8-'Цены на 26.04.2021'!E8,2)</f>
        <v>0</v>
      </c>
      <c r="V8" s="261">
        <f>ROUND(H8-'Цены на 26.04.2021'!H8,2)</f>
        <v>0</v>
      </c>
      <c r="W8" s="261">
        <f>ROUND(K8-'Цены на 26.04.2021'!K8,2)</f>
        <v>0</v>
      </c>
      <c r="X8" s="262">
        <f>ROUND(N8-'Цены на 26.04.2021'!N8,2)</f>
        <v>0</v>
      </c>
    </row>
    <row r="9" spans="1:32" s="5" customFormat="1" ht="16.5" thickBot="1" x14ac:dyDescent="0.3">
      <c r="A9" s="19" t="s">
        <v>31</v>
      </c>
      <c r="B9" s="11">
        <f>B23*$B$36/100/$B$33</f>
        <v>0.60342995272883548</v>
      </c>
      <c r="C9" s="16">
        <f t="shared" si="0"/>
        <v>-0.10759087002383094</v>
      </c>
      <c r="D9" s="17">
        <f t="shared" si="1"/>
        <v>84.868112637362643</v>
      </c>
      <c r="E9" s="11">
        <f>E23*$B$36/100/$B$33</f>
        <v>0.64694204398953004</v>
      </c>
      <c r="F9" s="16">
        <f t="shared" si="2"/>
        <v>-0.10314585693635969</v>
      </c>
      <c r="G9" s="17">
        <f t="shared" si="3"/>
        <v>86.24883072916667</v>
      </c>
      <c r="H9" s="11">
        <f>H23*$B$36/100/$B$33</f>
        <v>0.72475661210298092</v>
      </c>
      <c r="I9" s="16">
        <f t="shared" si="4"/>
        <v>-8.0025198265421649E-2</v>
      </c>
      <c r="J9" s="17">
        <f t="shared" si="5"/>
        <v>90.056286407767004</v>
      </c>
      <c r="K9" s="11">
        <f>K23*$B$36/100/$B$33</f>
        <v>0.64000146501543165</v>
      </c>
      <c r="L9" s="16">
        <f t="shared" si="6"/>
        <v>-0.11008643591045808</v>
      </c>
      <c r="M9" s="17">
        <f t="shared" si="7"/>
        <v>85.323528645833363</v>
      </c>
      <c r="N9" s="11">
        <f>N23*$B$36/100/$B$33</f>
        <v>0.39641383755908899</v>
      </c>
      <c r="O9" s="16">
        <f t="shared" si="8"/>
        <v>5.7430558268547482E-3</v>
      </c>
      <c r="P9" s="17">
        <f t="shared" si="9"/>
        <v>101.47005</v>
      </c>
      <c r="Q9" s="18" t="s">
        <v>29</v>
      </c>
      <c r="T9" s="261">
        <f>ROUND(B9-'Цены на 26.04.2021'!B9,2)</f>
        <v>0</v>
      </c>
      <c r="U9" s="261">
        <f>ROUND(E9-'Цены на 26.04.2021'!E9,2)</f>
        <v>0</v>
      </c>
      <c r="V9" s="261">
        <f>ROUND(H9-'Цены на 26.04.2021'!H9,2)</f>
        <v>0</v>
      </c>
      <c r="W9" s="261">
        <f>ROUND(K9-'Цены на 26.04.2021'!K9,2)</f>
        <v>0</v>
      </c>
      <c r="X9" s="262">
        <f>ROUND(N9-'Цены на 26.04.2021'!N9,2)</f>
        <v>0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0.59648937375473687</v>
      </c>
      <c r="C10" s="16">
        <f t="shared" si="0"/>
        <v>-0.11453144899792955</v>
      </c>
      <c r="D10" s="17">
        <f t="shared" si="1"/>
        <v>83.891969780219767</v>
      </c>
      <c r="E10" s="11">
        <f>E24*$B$36/100/$B$33</f>
        <v>0.63506297613001528</v>
      </c>
      <c r="F10" s="16">
        <f t="shared" si="2"/>
        <v>-0.11502492479587445</v>
      </c>
      <c r="G10" s="17">
        <f t="shared" si="3"/>
        <v>84.665140625000006</v>
      </c>
      <c r="H10" s="11">
        <f>H24*$B$36/100/$B$33</f>
        <v>0.75932603430089474</v>
      </c>
      <c r="I10" s="16">
        <f t="shared" si="4"/>
        <v>-4.5455776067507836E-2</v>
      </c>
      <c r="J10" s="17">
        <f t="shared" si="5"/>
        <v>94.351788834951464</v>
      </c>
      <c r="K10" s="11">
        <f>K24*$B$36/100/$B$33</f>
        <v>0.67016628901824438</v>
      </c>
      <c r="L10" s="16">
        <f t="shared" si="6"/>
        <v>-7.9921611907645351E-2</v>
      </c>
      <c r="M10" s="17">
        <f t="shared" si="7"/>
        <v>89.345033854166672</v>
      </c>
      <c r="N10" s="11">
        <f>N24*$B$36/100/$B$33</f>
        <v>0.39307702074461853</v>
      </c>
      <c r="O10" s="16">
        <f t="shared" si="8"/>
        <v>2.4062390123842925E-3</v>
      </c>
      <c r="P10" s="17">
        <f t="shared" si="9"/>
        <v>100.615925</v>
      </c>
      <c r="Q10" s="18" t="s">
        <v>29</v>
      </c>
      <c r="T10" s="261">
        <f>ROUND(B10-'Цены на 26.04.2021'!B10,2)</f>
        <v>0</v>
      </c>
      <c r="U10" s="261">
        <f>ROUND(E10-'Цены на 26.04.2021'!E10,2)</f>
        <v>0</v>
      </c>
      <c r="V10" s="261">
        <f>ROUND(H10-'Цены на 26.04.2021'!H10,2)</f>
        <v>0</v>
      </c>
      <c r="W10" s="261">
        <f>ROUND(K10-'Цены на 26.04.2021'!K10,2)</f>
        <v>-0.01</v>
      </c>
      <c r="X10" s="262">
        <f>ROUND(N10-'Цены на 26.04.2021'!N10,2)</f>
        <v>0</v>
      </c>
    </row>
    <row r="11" spans="1:32" s="5" customFormat="1" ht="32.25" thickBot="1" x14ac:dyDescent="0.3">
      <c r="A11" s="98" t="s">
        <v>79</v>
      </c>
      <c r="B11" s="95">
        <f>AVERAGE(B7:B10)</f>
        <v>0.60159470348087674</v>
      </c>
      <c r="C11" s="96">
        <f t="shared" si="0"/>
        <v>-0.10942611927178969</v>
      </c>
      <c r="D11" s="97">
        <f t="shared" si="1"/>
        <v>84.609997939560429</v>
      </c>
      <c r="E11" s="95">
        <f>AVERAGE(E7:E10)</f>
        <v>0.64957812927296166</v>
      </c>
      <c r="F11" s="96">
        <f t="shared" si="2"/>
        <v>-0.10050977165292807</v>
      </c>
      <c r="G11" s="97">
        <f t="shared" si="3"/>
        <v>86.600267578124999</v>
      </c>
      <c r="H11" s="95">
        <f>AVERAGE(H7:H10)</f>
        <v>0.736035052935891</v>
      </c>
      <c r="I11" s="96">
        <f t="shared" si="4"/>
        <v>-6.8746757432511574E-2</v>
      </c>
      <c r="J11" s="97">
        <f t="shared" si="5"/>
        <v>91.457714805825248</v>
      </c>
      <c r="K11" s="95">
        <f>AVERAGE(K7:K10)</f>
        <v>0.64944465660038297</v>
      </c>
      <c r="L11" s="96">
        <f t="shared" si="6"/>
        <v>-0.10064324432550675</v>
      </c>
      <c r="M11" s="97">
        <f t="shared" si="7"/>
        <v>86.582473307291679</v>
      </c>
      <c r="N11" s="95">
        <f>AVERAGE(N7:N10)</f>
        <v>0.38690390963784821</v>
      </c>
      <c r="O11" s="96">
        <f t="shared" si="8"/>
        <v>-3.7668720943860312E-3</v>
      </c>
      <c r="P11" s="97">
        <f t="shared" si="9"/>
        <v>99.035793750000011</v>
      </c>
      <c r="Q11" s="18"/>
      <c r="T11" s="261">
        <f>ROUND(B11-'Цены на 26.04.2021'!B11,2)</f>
        <v>0</v>
      </c>
      <c r="U11" s="261">
        <f>ROUND(E11-'Цены на 26.04.2021'!E11,2)</f>
        <v>0</v>
      </c>
      <c r="V11" s="261">
        <f>ROUND(H11-'Цены на 26.04.2021'!H11,2)</f>
        <v>0</v>
      </c>
      <c r="W11" s="261">
        <f>ROUND(K11-'Цены на 26.04.2021'!K11,2)</f>
        <v>0</v>
      </c>
      <c r="X11" s="262">
        <f>ROUND(N11-'Цены на 26.04.2021'!N11,2)</f>
        <v>0</v>
      </c>
    </row>
    <row r="12" spans="1:32" s="5" customFormat="1" ht="16.5" thickBot="1" x14ac:dyDescent="0.3">
      <c r="A12" s="19" t="s">
        <v>4</v>
      </c>
      <c r="B12" s="11">
        <f>B25*$B$32/100/$B$33</f>
        <v>0.93667362972223311</v>
      </c>
      <c r="C12" s="16">
        <f t="shared" si="0"/>
        <v>0.22565280696956669</v>
      </c>
      <c r="D12" s="17">
        <f t="shared" si="1"/>
        <v>131.73645549450549</v>
      </c>
      <c r="E12" s="11">
        <f>E25*$B$32/100/$B$33</f>
        <v>0.97271340000781326</v>
      </c>
      <c r="F12" s="16">
        <f t="shared" si="2"/>
        <v>0.22262549908192353</v>
      </c>
      <c r="G12" s="17">
        <f t="shared" si="3"/>
        <v>129.67992135416665</v>
      </c>
      <c r="H12" s="11">
        <f>H25*$B$32/100/$B$33</f>
        <v>1.1078625385787397</v>
      </c>
      <c r="I12" s="16">
        <f t="shared" si="4"/>
        <v>0.30308072821033716</v>
      </c>
      <c r="J12" s="17">
        <f t="shared" si="5"/>
        <v>137.65998737864078</v>
      </c>
      <c r="K12" s="11">
        <f>K25*$B$32/100/$B$33</f>
        <v>0.93667362972223311</v>
      </c>
      <c r="L12" s="16">
        <f t="shared" si="6"/>
        <v>0.18658572879634339</v>
      </c>
      <c r="M12" s="17">
        <f t="shared" si="7"/>
        <v>124.87518177083334</v>
      </c>
      <c r="N12" s="11">
        <f>N25*$B$32/100/$B$33</f>
        <v>0.46094866195257256</v>
      </c>
      <c r="O12" s="16">
        <f t="shared" si="8"/>
        <v>7.0277880220338318E-2</v>
      </c>
      <c r="P12" s="17">
        <f t="shared" si="9"/>
        <v>117.98902899999999</v>
      </c>
      <c r="Q12" s="18" t="s">
        <v>33</v>
      </c>
      <c r="T12" s="261">
        <f>ROUND(B12-'Цены на 26.04.2021'!B12,2)</f>
        <v>0.01</v>
      </c>
      <c r="U12" s="261">
        <f>ROUND(E12-'Цены на 26.04.2021'!E12,2)</f>
        <v>0.01</v>
      </c>
      <c r="V12" s="261">
        <f>ROUND(H12-'Цены на 26.04.2021'!H12,2)</f>
        <v>0.01</v>
      </c>
      <c r="W12" s="261">
        <f>ROUND(K12-'Цены на 26.04.2021'!K12,2)</f>
        <v>0.01</v>
      </c>
      <c r="X12" s="262">
        <f>ROUND(N12-'Цены на 26.04.2021'!N12,2)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1.5566983240223464</v>
      </c>
      <c r="F13" s="16">
        <f t="shared" si="2"/>
        <v>0.8066104230964567</v>
      </c>
      <c r="G13" s="17">
        <f t="shared" si="3"/>
        <v>207.53545312500003</v>
      </c>
      <c r="H13" s="11">
        <f>H26*$B$34/$B$33</f>
        <v>1.6292716724616165</v>
      </c>
      <c r="I13" s="16">
        <f t="shared" si="4"/>
        <v>0.82448986209321395</v>
      </c>
      <c r="J13" s="17">
        <f t="shared" si="5"/>
        <v>202.44886893203881</v>
      </c>
      <c r="K13" s="11">
        <f>K26*$B$34/$B$33</f>
        <v>1.4321140758682658</v>
      </c>
      <c r="L13" s="16">
        <f t="shared" si="6"/>
        <v>0.68202617494237605</v>
      </c>
      <c r="M13" s="17">
        <f t="shared" si="7"/>
        <v>190.92616666666666</v>
      </c>
      <c r="N13" s="11">
        <f>N26*$B$34/$B$33</f>
        <v>0.74387682150251977</v>
      </c>
      <c r="O13" s="16">
        <f t="shared" si="8"/>
        <v>0.35320603977028553</v>
      </c>
      <c r="P13" s="17">
        <f t="shared" si="9"/>
        <v>190.41014999999999</v>
      </c>
      <c r="Q13" s="18" t="s">
        <v>34</v>
      </c>
      <c r="T13" s="265"/>
      <c r="U13" s="261">
        <f>ROUND(E13-'Цены на 26.04.2021'!E13,2)</f>
        <v>-0.01</v>
      </c>
      <c r="V13" s="261">
        <f>ROUND(H13-'Цены на 26.04.2021'!H13,2)</f>
        <v>-0.01</v>
      </c>
      <c r="W13" s="261">
        <f>ROUND(K13-'Цены на 26.04.2021'!K13,2)</f>
        <v>-0.01</v>
      </c>
      <c r="X13" s="262">
        <f>ROUND(N13-'Цены на 26.04.2021'!N13,2)</f>
        <v>0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1.5591174356369886</v>
      </c>
      <c r="F14" s="16">
        <f t="shared" si="2"/>
        <v>0.80902953471109884</v>
      </c>
      <c r="G14" s="17">
        <f t="shared" si="3"/>
        <v>207.85796354166663</v>
      </c>
      <c r="H14" s="11">
        <f>H27*$B$34/$B$33</f>
        <v>1.6788634605617843</v>
      </c>
      <c r="I14" s="16">
        <f t="shared" si="4"/>
        <v>0.87408165019338169</v>
      </c>
      <c r="J14" s="17">
        <f t="shared" si="5"/>
        <v>208.61100970873784</v>
      </c>
      <c r="K14" s="11">
        <f>K27*$B$34/$B$33</f>
        <v>1.4381618549048718</v>
      </c>
      <c r="L14" s="16">
        <f t="shared" si="6"/>
        <v>0.68807395397898208</v>
      </c>
      <c r="M14" s="17">
        <f t="shared" si="7"/>
        <v>191.73244270833337</v>
      </c>
      <c r="N14" s="11">
        <f>N27*$B$34/$B$33</f>
        <v>0.63985502207289913</v>
      </c>
      <c r="O14" s="16">
        <f t="shared" si="8"/>
        <v>0.24918424034066489</v>
      </c>
      <c r="P14" s="17">
        <f t="shared" si="9"/>
        <v>163.78368999999998</v>
      </c>
      <c r="Q14" s="18" t="s">
        <v>34</v>
      </c>
      <c r="T14" s="265"/>
      <c r="U14" s="261">
        <f>ROUND(E14-'Цены на 26.04.2021'!E14,2)</f>
        <v>0.11</v>
      </c>
      <c r="V14" s="261">
        <f>ROUND(H14-'Цены на 26.04.2021'!H14,2)</f>
        <v>0.04</v>
      </c>
      <c r="W14" s="261">
        <f>ROUND(K14-'Цены на 26.04.2021'!K14,2)</f>
        <v>0.15</v>
      </c>
      <c r="X14" s="262">
        <f>ROUND(N14-'Цены на 26.04.2021'!N14,2)</f>
        <v>-0.03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1.3902644841192331</v>
      </c>
      <c r="F15" s="28">
        <f t="shared" si="2"/>
        <v>0.64017658319334336</v>
      </c>
      <c r="G15" s="29">
        <f t="shared" si="3"/>
        <v>185.34687500000004</v>
      </c>
      <c r="H15" s="27">
        <f>H28*$B$35/10/$B$33</f>
        <v>1.4670600460991525</v>
      </c>
      <c r="I15" s="28">
        <f t="shared" si="4"/>
        <v>0.66227823573074995</v>
      </c>
      <c r="J15" s="29">
        <f t="shared" si="5"/>
        <v>182.29289320388352</v>
      </c>
      <c r="K15" s="27">
        <f>K28*$B$35/10/$B$33</f>
        <v>1.3690795015040826</v>
      </c>
      <c r="L15" s="28">
        <f t="shared" si="6"/>
        <v>0.61899160057819291</v>
      </c>
      <c r="M15" s="29">
        <f t="shared" si="7"/>
        <v>182.52254166666668</v>
      </c>
      <c r="N15" s="27">
        <f>N28*$B$35/10/$B$33</f>
        <v>0.63554947845450649</v>
      </c>
      <c r="O15" s="28">
        <f t="shared" si="8"/>
        <v>0.24487869672227225</v>
      </c>
      <c r="P15" s="29">
        <f t="shared" si="9"/>
        <v>162.68160000000003</v>
      </c>
      <c r="Q15" s="30" t="s">
        <v>34</v>
      </c>
      <c r="T15" s="266"/>
      <c r="U15" s="261">
        <f>ROUND(E15-'Цены на 26.04.2021'!E15,2)</f>
        <v>0.01</v>
      </c>
      <c r="V15" s="261">
        <f>ROUND(H15-'Цены на 26.04.2021'!H15,2)</f>
        <v>0.02</v>
      </c>
      <c r="W15" s="261">
        <f>ROUND(K15-'Цены на 26.04.2021'!K15,2)</f>
        <v>0</v>
      </c>
      <c r="X15" s="262">
        <f>ROUND(N15-'Цены на 26.04.2021'!N15,2)</f>
        <v>-0.02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1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13" t="s">
        <v>64</v>
      </c>
      <c r="X19" s="313" t="s">
        <v>64</v>
      </c>
      <c r="AB19" s="3"/>
    </row>
    <row r="20" spans="1:28" s="46" customFormat="1" ht="15.75" x14ac:dyDescent="0.25">
      <c r="A20" s="40" t="s">
        <v>39</v>
      </c>
      <c r="B20" s="41">
        <v>1.82</v>
      </c>
      <c r="C20" s="42" t="s">
        <v>26</v>
      </c>
      <c r="D20" s="43" t="s">
        <v>26</v>
      </c>
      <c r="E20" s="41">
        <v>1.92</v>
      </c>
      <c r="F20" s="42" t="s">
        <v>26</v>
      </c>
      <c r="G20" s="43" t="s">
        <v>26</v>
      </c>
      <c r="H20" s="304">
        <v>2.06</v>
      </c>
      <c r="I20" s="42" t="s">
        <v>26</v>
      </c>
      <c r="J20" s="43" t="s">
        <v>26</v>
      </c>
      <c r="K20" s="41">
        <v>1.92</v>
      </c>
      <c r="L20" s="42" t="s">
        <v>26</v>
      </c>
      <c r="M20" s="43" t="s">
        <v>26</v>
      </c>
      <c r="N20" s="48">
        <v>1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45.14</v>
      </c>
      <c r="C21" s="49" t="s">
        <v>26</v>
      </c>
      <c r="D21" s="50" t="s">
        <v>26</v>
      </c>
      <c r="E21" s="48">
        <v>49.61</v>
      </c>
      <c r="F21" s="49" t="s">
        <v>26</v>
      </c>
      <c r="G21" s="50" t="s">
        <v>26</v>
      </c>
      <c r="H21" s="48">
        <v>55.51</v>
      </c>
      <c r="I21" s="49" t="s">
        <v>26</v>
      </c>
      <c r="J21" s="50" t="s">
        <v>26</v>
      </c>
      <c r="K21" s="48">
        <v>48.95</v>
      </c>
      <c r="L21" s="49" t="s">
        <v>26</v>
      </c>
      <c r="M21" s="50" t="s">
        <v>26</v>
      </c>
      <c r="N21" s="48">
        <v>29.4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45.25</v>
      </c>
      <c r="C22" s="49" t="s">
        <v>26</v>
      </c>
      <c r="D22" s="50" t="s">
        <v>26</v>
      </c>
      <c r="E22" s="48">
        <v>49.01</v>
      </c>
      <c r="F22" s="49" t="s">
        <v>26</v>
      </c>
      <c r="G22" s="50" t="s">
        <v>26</v>
      </c>
      <c r="H22" s="48">
        <v>53.88</v>
      </c>
      <c r="I22" s="49" t="s">
        <v>26</v>
      </c>
      <c r="J22" s="50" t="s">
        <v>26</v>
      </c>
      <c r="K22" s="48">
        <v>47.52</v>
      </c>
      <c r="L22" s="49" t="s">
        <v>26</v>
      </c>
      <c r="M22" s="50" t="s">
        <v>26</v>
      </c>
      <c r="N22" s="48">
        <v>27.4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45.21</v>
      </c>
      <c r="C23" s="49" t="s">
        <v>26</v>
      </c>
      <c r="D23" s="50" t="s">
        <v>26</v>
      </c>
      <c r="E23" s="48">
        <v>48.47</v>
      </c>
      <c r="F23" s="49" t="s">
        <v>26</v>
      </c>
      <c r="G23" s="50" t="s">
        <v>26</v>
      </c>
      <c r="H23" s="48">
        <v>54.3</v>
      </c>
      <c r="I23" s="49" t="s">
        <v>26</v>
      </c>
      <c r="J23" s="50" t="s">
        <v>26</v>
      </c>
      <c r="K23" s="48">
        <v>47.95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44.69</v>
      </c>
      <c r="C24" s="49" t="s">
        <v>26</v>
      </c>
      <c r="D24" s="50" t="s">
        <v>26</v>
      </c>
      <c r="E24" s="48">
        <v>47.58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50.21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25.99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1.1839999999999999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1.2889999999999999</v>
      </c>
      <c r="F27" s="49" t="s">
        <v>26</v>
      </c>
      <c r="G27" s="50" t="s">
        <v>26</v>
      </c>
      <c r="H27" s="54">
        <v>1.3879999999999999</v>
      </c>
      <c r="I27" s="49" t="s">
        <v>26</v>
      </c>
      <c r="J27" s="50" t="s">
        <v>26</v>
      </c>
      <c r="K27" s="54">
        <v>1.1890000000000001</v>
      </c>
      <c r="L27" s="49" t="s">
        <v>26</v>
      </c>
      <c r="M27" s="50" t="s">
        <v>26</v>
      </c>
      <c r="N27" s="54">
        <v>0.52900000000000003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5.25</v>
      </c>
      <c r="F28" s="58" t="s">
        <v>26</v>
      </c>
      <c r="G28" s="59" t="s">
        <v>26</v>
      </c>
      <c r="H28" s="94">
        <v>5.54</v>
      </c>
      <c r="I28" s="58" t="s">
        <v>26</v>
      </c>
      <c r="J28" s="59" t="s">
        <v>26</v>
      </c>
      <c r="K28" s="94">
        <v>5.17</v>
      </c>
      <c r="L28" s="58" t="s">
        <v>26</v>
      </c>
      <c r="M28" s="59" t="s">
        <v>26</v>
      </c>
      <c r="N28" s="94">
        <v>2.4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12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9.2250999999999994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2.5596999999999999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3.0960999999999999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6.7784000000000004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3.4165000000000001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Y33" sqref="Y33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44328</v>
      </c>
      <c r="E2" s="360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23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24" t="s">
        <v>23</v>
      </c>
      <c r="C5" s="325" t="s">
        <v>23</v>
      </c>
      <c r="D5" s="326" t="s">
        <v>24</v>
      </c>
      <c r="E5" s="324" t="s">
        <v>23</v>
      </c>
      <c r="F5" s="325" t="s">
        <v>23</v>
      </c>
      <c r="G5" s="326" t="s">
        <v>24</v>
      </c>
      <c r="H5" s="324" t="s">
        <v>23</v>
      </c>
      <c r="I5" s="325" t="s">
        <v>23</v>
      </c>
      <c r="J5" s="326" t="s">
        <v>24</v>
      </c>
      <c r="K5" s="324" t="s">
        <v>23</v>
      </c>
      <c r="L5" s="325" t="s">
        <v>23</v>
      </c>
      <c r="M5" s="326" t="s">
        <v>24</v>
      </c>
      <c r="N5" s="324" t="s">
        <v>23</v>
      </c>
      <c r="O5" s="325" t="s">
        <v>23</v>
      </c>
      <c r="P5" s="326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0.7217796008519366</v>
      </c>
      <c r="C6" s="12" t="s">
        <v>26</v>
      </c>
      <c r="D6" s="13" t="s">
        <v>26</v>
      </c>
      <c r="E6" s="11">
        <f>E20/$B$33</f>
        <v>0.76122110909521179</v>
      </c>
      <c r="F6" s="12" t="s">
        <v>26</v>
      </c>
      <c r="G6" s="13" t="s">
        <v>26</v>
      </c>
      <c r="H6" s="11">
        <f>H20/$B$33</f>
        <v>0.81643922063579699</v>
      </c>
      <c r="I6" s="12" t="s">
        <v>26</v>
      </c>
      <c r="J6" s="13" t="s">
        <v>26</v>
      </c>
      <c r="K6" s="11">
        <f>K20/$B$33</f>
        <v>0.76122110909521179</v>
      </c>
      <c r="L6" s="12" t="s">
        <v>26</v>
      </c>
      <c r="M6" s="13" t="s">
        <v>26</v>
      </c>
      <c r="N6" s="11">
        <f>N20/$B$33</f>
        <v>0.39835923325707973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0.01</v>
      </c>
      <c r="U6" s="261">
        <f>ROUND(E6-'Цены на 03.05.2021'!E6,2)</f>
        <v>0.01</v>
      </c>
      <c r="V6" s="261">
        <f>ROUND(H6-'Цены на 03.05.2021'!H6,2)</f>
        <v>0.01</v>
      </c>
      <c r="W6" s="261">
        <f>ROUND(K6-'Цены на 03.05.2021'!K6,2)</f>
        <v>0.01</v>
      </c>
      <c r="X6" s="262">
        <f>ROUND(N6-'Цены на 03.05.2021'!N6,2)</f>
        <v>0.01</v>
      </c>
    </row>
    <row r="7" spans="1:32" s="5" customFormat="1" ht="16.5" thickBot="1" x14ac:dyDescent="0.3">
      <c r="A7" s="15" t="s">
        <v>28</v>
      </c>
      <c r="B7" s="11">
        <f>B21*$B$36/100/$B$33</f>
        <v>0.60980957639820144</v>
      </c>
      <c r="C7" s="16">
        <f t="shared" ref="C7:C12" si="0">B7-B$6</f>
        <v>-0.11197002445373516</v>
      </c>
      <c r="D7" s="17">
        <f t="shared" ref="D7:D12" si="1">B7/B$6*100</f>
        <v>84.486950819672131</v>
      </c>
      <c r="E7" s="11">
        <f>E21*$B$36/100/$B$33</f>
        <v>0.67025087954563378</v>
      </c>
      <c r="F7" s="16">
        <f t="shared" ref="F7:F15" si="2">E7-E$6</f>
        <v>-9.0970229549578008E-2</v>
      </c>
      <c r="G7" s="17">
        <f t="shared" ref="G7:G15" si="3">E7/E$6*100</f>
        <v>88.049434196891184</v>
      </c>
      <c r="H7" s="11">
        <f>H21*$B$36/100/$B$33</f>
        <v>0.7405408771791433</v>
      </c>
      <c r="I7" s="16">
        <f t="shared" ref="I7:I15" si="4">H7-H$6</f>
        <v>-7.5898343456653694E-2</v>
      </c>
      <c r="J7" s="17">
        <f t="shared" ref="J7:J15" si="5">H7/H$6*100</f>
        <v>90.703736231884065</v>
      </c>
      <c r="K7" s="11">
        <f>K21*$B$36/100/$B$33</f>
        <v>0.66175132129052616</v>
      </c>
      <c r="L7" s="16">
        <f t="shared" ref="L7:L15" si="6">K7-K$6</f>
        <v>-9.9469787804685628E-2</v>
      </c>
      <c r="M7" s="17">
        <f t="shared" ref="M7:M15" si="7">K7/K$6*100</f>
        <v>86.932865284974099</v>
      </c>
      <c r="N7" s="11">
        <f>N21*$B$36/100/$B$33</f>
        <v>0.39570165654334621</v>
      </c>
      <c r="O7" s="16">
        <f t="shared" ref="O7:O15" si="8">N7-N$6</f>
        <v>-2.6575767137335116E-3</v>
      </c>
      <c r="P7" s="17">
        <f t="shared" ref="P7:P15" si="9">N7/N$6*100</f>
        <v>99.332869306930689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0.01</v>
      </c>
      <c r="V7" s="261">
        <f>ROUND(H7-'Цены на 03.05.2021'!H7,2)</f>
        <v>0</v>
      </c>
      <c r="W7" s="261">
        <f>ROUND(K7-'Цены на 03.05.2021'!K7,2)</f>
        <v>0.01</v>
      </c>
      <c r="X7" s="262">
        <f>ROUND(N7-'Цены на 03.05.2021'!N7,2)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0.60657164944387476</v>
      </c>
      <c r="C8" s="16">
        <f t="shared" si="0"/>
        <v>-0.11520795140806184</v>
      </c>
      <c r="D8" s="17">
        <f t="shared" si="1"/>
        <v>84.038347540983608</v>
      </c>
      <c r="E8" s="11">
        <f>E22*$B$36/100/$B$33</f>
        <v>0.65433107202019403</v>
      </c>
      <c r="F8" s="16">
        <f t="shared" si="2"/>
        <v>-0.10689003707501776</v>
      </c>
      <c r="G8" s="17">
        <f t="shared" si="3"/>
        <v>85.958082901554405</v>
      </c>
      <c r="H8" s="11">
        <f>H22*$B$36/100/$B$33</f>
        <v>0.7305572690699691</v>
      </c>
      <c r="I8" s="16">
        <f t="shared" si="4"/>
        <v>-8.5881951565827896E-2</v>
      </c>
      <c r="J8" s="17">
        <f t="shared" si="5"/>
        <v>89.480913043478267</v>
      </c>
      <c r="K8" s="11">
        <f>K22*$B$36/100/$B$33</f>
        <v>0.64758539086534661</v>
      </c>
      <c r="L8" s="16">
        <f t="shared" si="6"/>
        <v>-0.11363571822986518</v>
      </c>
      <c r="M8" s="17">
        <f t="shared" si="7"/>
        <v>85.071917098445581</v>
      </c>
      <c r="N8" s="11">
        <f>N22*$B$36/100/$B$33</f>
        <v>0.36966332728563533</v>
      </c>
      <c r="O8" s="16">
        <f t="shared" si="8"/>
        <v>-2.8695905971444391E-2</v>
      </c>
      <c r="P8" s="17">
        <f t="shared" si="9"/>
        <v>92.796475247524739</v>
      </c>
      <c r="Q8" s="18" t="s">
        <v>29</v>
      </c>
      <c r="T8" s="261">
        <f>ROUND(B8-'Цены на 03.05.2021'!B8,2)</f>
        <v>0</v>
      </c>
      <c r="U8" s="261">
        <f>ROUND(E8-'Цены на 03.05.2021'!E8,2)</f>
        <v>0</v>
      </c>
      <c r="V8" s="261">
        <f>ROUND(H8-'Цены на 03.05.2021'!H8,2)</f>
        <v>0.01</v>
      </c>
      <c r="W8" s="261">
        <f>ROUND(K8-'Цены на 03.05.2021'!K8,2)</f>
        <v>0.01</v>
      </c>
      <c r="X8" s="262">
        <f>ROUND(N8-'Цены на 03.05.2021'!N8,2)</f>
        <v>0</v>
      </c>
    </row>
    <row r="9" spans="1:32" s="5" customFormat="1" ht="16.5" thickBot="1" x14ac:dyDescent="0.3">
      <c r="A9" s="19" t="s">
        <v>31</v>
      </c>
      <c r="B9" s="11">
        <f>B23*$B$36/100/$B$33</f>
        <v>0.60535742683600213</v>
      </c>
      <c r="C9" s="16">
        <f t="shared" si="0"/>
        <v>-0.11642217401593447</v>
      </c>
      <c r="D9" s="17">
        <f t="shared" si="1"/>
        <v>83.870121311475401</v>
      </c>
      <c r="E9" s="11">
        <f>E23*$B$36/100/$B$33</f>
        <v>0.64772030448844353</v>
      </c>
      <c r="F9" s="16">
        <f t="shared" si="2"/>
        <v>-0.11350080460676826</v>
      </c>
      <c r="G9" s="17">
        <f t="shared" si="3"/>
        <v>85.089640414507755</v>
      </c>
      <c r="H9" s="11">
        <f>H23*$B$36/100/$B$33</f>
        <v>0.73258097341642336</v>
      </c>
      <c r="I9" s="16">
        <f t="shared" si="4"/>
        <v>-8.3858247219373627E-2</v>
      </c>
      <c r="J9" s="17">
        <f t="shared" si="5"/>
        <v>89.728782608695653</v>
      </c>
      <c r="K9" s="11">
        <f>K23*$B$36/100/$B$33</f>
        <v>0.64286341405695357</v>
      </c>
      <c r="L9" s="16">
        <f t="shared" si="6"/>
        <v>-0.11835769503825821</v>
      </c>
      <c r="M9" s="17">
        <f t="shared" si="7"/>
        <v>84.451601036269437</v>
      </c>
      <c r="N9" s="11">
        <f>N23*$B$36/100/$B$33</f>
        <v>0.40069346059793326</v>
      </c>
      <c r="O9" s="16">
        <f t="shared" si="8"/>
        <v>2.3342273408535341E-3</v>
      </c>
      <c r="P9" s="17">
        <f t="shared" si="9"/>
        <v>100.58596039603962</v>
      </c>
      <c r="Q9" s="18" t="s">
        <v>29</v>
      </c>
      <c r="T9" s="261">
        <f>ROUND(B9-'Цены на 03.05.2021'!B9,2)</f>
        <v>0</v>
      </c>
      <c r="U9" s="261">
        <f>ROUND(E9-'Цены на 03.05.2021'!E9,2)</f>
        <v>0</v>
      </c>
      <c r="V9" s="261">
        <f>ROUND(H9-'Цены на 03.05.2021'!H9,2)</f>
        <v>0.01</v>
      </c>
      <c r="W9" s="261">
        <f>ROUND(K9-'Цены на 03.05.2021'!K9,2)</f>
        <v>0</v>
      </c>
      <c r="X9" s="262">
        <f>ROUND(N9-'Цены на 03.05.2021'!N9,2)</f>
        <v>0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0.6018496726354815</v>
      </c>
      <c r="C10" s="16">
        <f t="shared" si="0"/>
        <v>-0.1199299282164551</v>
      </c>
      <c r="D10" s="17">
        <f t="shared" si="1"/>
        <v>83.384134426229494</v>
      </c>
      <c r="E10" s="11">
        <f>E24*$B$36/100/$B$33</f>
        <v>0.64326815492624434</v>
      </c>
      <c r="F10" s="16">
        <f t="shared" si="2"/>
        <v>-0.11795295416896745</v>
      </c>
      <c r="G10" s="17">
        <f t="shared" si="3"/>
        <v>84.504770984455959</v>
      </c>
      <c r="H10" s="11">
        <f>H24*$B$36/100/$B$33</f>
        <v>0.76752360179853263</v>
      </c>
      <c r="I10" s="16">
        <f t="shared" si="4"/>
        <v>-4.8915618837264363E-2</v>
      </c>
      <c r="J10" s="17">
        <f t="shared" si="5"/>
        <v>94.008663768115937</v>
      </c>
      <c r="K10" s="11">
        <f>K24*$B$36/100/$B$33</f>
        <v>0.67861552417764448</v>
      </c>
      <c r="L10" s="16">
        <f t="shared" si="6"/>
        <v>-8.260558491756731E-2</v>
      </c>
      <c r="M10" s="17">
        <f t="shared" si="7"/>
        <v>89.148279792746109</v>
      </c>
      <c r="N10" s="11">
        <f>N24*$B$36/100/$B$33</f>
        <v>0.39732062002050955</v>
      </c>
      <c r="O10" s="16">
        <f t="shared" si="8"/>
        <v>-1.0386132365701739E-3</v>
      </c>
      <c r="P10" s="17">
        <f t="shared" si="9"/>
        <v>99.739277227722766</v>
      </c>
      <c r="Q10" s="18" t="s">
        <v>29</v>
      </c>
      <c r="T10" s="261">
        <f>ROUND(B10-'Цены на 03.05.2021'!B10,2)</f>
        <v>0.01</v>
      </c>
      <c r="U10" s="261">
        <f>ROUND(E10-'Цены на 03.05.2021'!E10,2)</f>
        <v>0.01</v>
      </c>
      <c r="V10" s="261">
        <f>ROUND(H10-'Цены на 03.05.2021'!H10,2)</f>
        <v>0.01</v>
      </c>
      <c r="W10" s="261">
        <f>ROUND(K10-'Цены на 03.05.2021'!K10,2)</f>
        <v>0.01</v>
      </c>
      <c r="X10" s="262">
        <f>ROUND(N10-'Цены на 03.05.2021'!N10,2)</f>
        <v>0</v>
      </c>
    </row>
    <row r="11" spans="1:32" s="5" customFormat="1" ht="32.25" thickBot="1" x14ac:dyDescent="0.3">
      <c r="A11" s="98" t="s">
        <v>79</v>
      </c>
      <c r="B11" s="95">
        <f>AVERAGE(B7:B10)</f>
        <v>0.60589708132839004</v>
      </c>
      <c r="C11" s="96">
        <f t="shared" si="0"/>
        <v>-0.11588251952354656</v>
      </c>
      <c r="D11" s="97">
        <f t="shared" si="1"/>
        <v>83.944888524590169</v>
      </c>
      <c r="E11" s="95">
        <f>AVERAGE(E7:E10)</f>
        <v>0.65389260274512884</v>
      </c>
      <c r="F11" s="96">
        <f t="shared" si="2"/>
        <v>-0.10732850635008295</v>
      </c>
      <c r="G11" s="97">
        <f t="shared" si="3"/>
        <v>85.900482124352322</v>
      </c>
      <c r="H11" s="95">
        <f>AVERAGE(H7:H10)</f>
        <v>0.7428006803660171</v>
      </c>
      <c r="I11" s="96">
        <f t="shared" si="4"/>
        <v>-7.3638540269779895E-2</v>
      </c>
      <c r="J11" s="97">
        <f t="shared" si="5"/>
        <v>90.98052391304347</v>
      </c>
      <c r="K11" s="95">
        <f>AVERAGE(K7:K10)</f>
        <v>0.65770391259761773</v>
      </c>
      <c r="L11" s="96">
        <f t="shared" si="6"/>
        <v>-0.10351719649759406</v>
      </c>
      <c r="M11" s="97">
        <f t="shared" si="7"/>
        <v>86.40116580310881</v>
      </c>
      <c r="N11" s="95">
        <f>AVERAGE(N7:N10)</f>
        <v>0.39084476611185609</v>
      </c>
      <c r="O11" s="96">
        <f t="shared" si="8"/>
        <v>-7.5144671452236356E-3</v>
      </c>
      <c r="P11" s="97">
        <f t="shared" si="9"/>
        <v>98.113645544554444</v>
      </c>
      <c r="Q11" s="18"/>
      <c r="T11" s="261">
        <f>ROUND(B11-'Цены на 03.05.2021'!B11,2)</f>
        <v>0</v>
      </c>
      <c r="U11" s="261">
        <f>ROUND(E11-'Цены на 03.05.2021'!E11,2)</f>
        <v>0</v>
      </c>
      <c r="V11" s="261">
        <f>ROUND(H11-'Цены на 03.05.2021'!H11,2)</f>
        <v>0.01</v>
      </c>
      <c r="W11" s="261">
        <f>ROUND(K11-'Цены на 03.05.2021'!K11,2)</f>
        <v>0.01</v>
      </c>
      <c r="X11" s="262">
        <f>ROUND(N11-'Цены на 03.05.2021'!N11,2)</f>
        <v>0</v>
      </c>
    </row>
    <row r="12" spans="1:32" s="5" customFormat="1" ht="16.5" thickBot="1" x14ac:dyDescent="0.3">
      <c r="A12" s="19" t="s">
        <v>4</v>
      </c>
      <c r="B12" s="11">
        <f>B25*$B$32/100/$B$33</f>
        <v>0.9452361284215508</v>
      </c>
      <c r="C12" s="16">
        <f t="shared" si="0"/>
        <v>0.22345652756961421</v>
      </c>
      <c r="D12" s="17">
        <f t="shared" si="1"/>
        <v>130.9591081967213</v>
      </c>
      <c r="E12" s="11">
        <f>E25*$B$32/100/$B$33</f>
        <v>0.99026452630748585</v>
      </c>
      <c r="F12" s="16">
        <f t="shared" si="2"/>
        <v>0.22904341721227406</v>
      </c>
      <c r="G12" s="17">
        <f t="shared" si="3"/>
        <v>130.08894715025906</v>
      </c>
      <c r="H12" s="11">
        <f>H25*$B$32/100/$B$33</f>
        <v>1.1073383608109173</v>
      </c>
      <c r="I12" s="16">
        <f t="shared" si="4"/>
        <v>0.29089914017512031</v>
      </c>
      <c r="J12" s="17">
        <f t="shared" si="5"/>
        <v>135.63022608695653</v>
      </c>
      <c r="K12" s="11">
        <f>K25*$B$32/100/$B$33</f>
        <v>0.93623044884436379</v>
      </c>
      <c r="L12" s="16">
        <f t="shared" si="6"/>
        <v>0.175009339749152</v>
      </c>
      <c r="M12" s="17">
        <f t="shared" si="7"/>
        <v>122.99060518134715</v>
      </c>
      <c r="N12" s="11">
        <f>N25*$B$32/100/$B$33</f>
        <v>0.46073056716888849</v>
      </c>
      <c r="O12" s="16">
        <f t="shared" si="8"/>
        <v>6.2371333911808768E-2</v>
      </c>
      <c r="P12" s="17">
        <f t="shared" si="9"/>
        <v>115.65705742574256</v>
      </c>
      <c r="Q12" s="18" t="s">
        <v>33</v>
      </c>
      <c r="T12" s="261">
        <f>ROUND(B12-'Цены на 03.05.2021'!B12,2)</f>
        <v>0.01</v>
      </c>
      <c r="U12" s="261">
        <f>ROUND(E12-'Цены на 03.05.2021'!E12,2)</f>
        <v>0.02</v>
      </c>
      <c r="V12" s="261">
        <f>ROUND(H12-'Цены на 03.05.2021'!H12,2)</f>
        <v>0</v>
      </c>
      <c r="W12" s="261">
        <f>ROUND(K12-'Цены на 03.05.2021'!K12,2)</f>
        <v>0</v>
      </c>
      <c r="X12" s="262">
        <f>ROUND(N12-'Цены на 03.05.2021'!N12,2)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1.5661298020036285</v>
      </c>
      <c r="F13" s="16">
        <f t="shared" si="2"/>
        <v>0.80490869290841671</v>
      </c>
      <c r="G13" s="17">
        <f t="shared" si="3"/>
        <v>205.73914507772017</v>
      </c>
      <c r="H13" s="11">
        <f>H26*$B$34/$B$33</f>
        <v>1.6385799084957009</v>
      </c>
      <c r="I13" s="16">
        <f t="shared" si="4"/>
        <v>0.82214068785990391</v>
      </c>
      <c r="J13" s="17">
        <f t="shared" si="5"/>
        <v>200.69833333333338</v>
      </c>
      <c r="K13" s="11">
        <f>K26*$B$34/$B$33</f>
        <v>1.4538321369409166</v>
      </c>
      <c r="L13" s="16">
        <f t="shared" si="6"/>
        <v>0.69261102784570483</v>
      </c>
      <c r="M13" s="17">
        <f t="shared" si="7"/>
        <v>190.98683937823836</v>
      </c>
      <c r="N13" s="11">
        <f>N26*$B$34/$B$33</f>
        <v>0.74261359154374063</v>
      </c>
      <c r="O13" s="16">
        <f t="shared" si="8"/>
        <v>0.3442543582866609</v>
      </c>
      <c r="P13" s="17">
        <f t="shared" si="9"/>
        <v>186.4180693069307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0.01</v>
      </c>
      <c r="V13" s="261">
        <f>ROUND(H13-'Цены на 03.05.2021'!H13,2)</f>
        <v>0.01</v>
      </c>
      <c r="W13" s="261">
        <f>ROUND(K13-'Цены на 03.05.2021'!K13,2)</f>
        <v>0.02</v>
      </c>
      <c r="X13" s="262">
        <f>ROUND(N13-'Цены на 03.05.2021'!N13,2)</f>
        <v>0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1.508169716809971</v>
      </c>
      <c r="F14" s="16">
        <f t="shared" si="2"/>
        <v>0.74694860771475924</v>
      </c>
      <c r="G14" s="17">
        <f t="shared" si="3"/>
        <v>198.12505181347154</v>
      </c>
      <c r="H14" s="11">
        <f>H27*$B$34/$B$33</f>
        <v>1.6591074386684548</v>
      </c>
      <c r="I14" s="16">
        <f t="shared" si="4"/>
        <v>0.84266821803265779</v>
      </c>
      <c r="J14" s="17">
        <f t="shared" si="5"/>
        <v>203.21260869565222</v>
      </c>
      <c r="K14" s="11">
        <f>K27*$B$34/$B$33</f>
        <v>1.375344521574505</v>
      </c>
      <c r="L14" s="16">
        <f t="shared" si="6"/>
        <v>0.61412341247929325</v>
      </c>
      <c r="M14" s="17">
        <f t="shared" si="7"/>
        <v>180.67608808290157</v>
      </c>
      <c r="N14" s="11">
        <f>N27*$B$34/$B$33</f>
        <v>0.63876843890510382</v>
      </c>
      <c r="O14" s="16">
        <f t="shared" si="8"/>
        <v>0.24040920564802409</v>
      </c>
      <c r="P14" s="17">
        <f t="shared" si="9"/>
        <v>160.34985148514855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-0.05</v>
      </c>
      <c r="V14" s="261">
        <f>ROUND(H14-'Цены на 03.05.2021'!H14,2)</f>
        <v>-0.02</v>
      </c>
      <c r="W14" s="261">
        <f>ROUND(K14-'Цены на 03.05.2021'!K14,2)</f>
        <v>-0.06</v>
      </c>
      <c r="X14" s="262">
        <f>ROUND(N14-'Цены на 03.05.2021'!N14,2)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1.3817157056085825</v>
      </c>
      <c r="F15" s="28">
        <f t="shared" si="2"/>
        <v>0.62049459651337069</v>
      </c>
      <c r="G15" s="29">
        <f t="shared" si="3"/>
        <v>181.51305699481867</v>
      </c>
      <c r="H15" s="27">
        <f>H28*$B$35/10/$B$33</f>
        <v>1.4344529462806657</v>
      </c>
      <c r="I15" s="28">
        <f t="shared" si="4"/>
        <v>0.61801372564486867</v>
      </c>
      <c r="J15" s="29">
        <f t="shared" si="5"/>
        <v>175.69623188405799</v>
      </c>
      <c r="K15" s="27">
        <f>K28*$B$35/10/$B$33</f>
        <v>1.3685313954405618</v>
      </c>
      <c r="L15" s="28">
        <f t="shared" si="6"/>
        <v>0.60731028634535</v>
      </c>
      <c r="M15" s="29">
        <f t="shared" si="7"/>
        <v>179.78106217616582</v>
      </c>
      <c r="N15" s="27">
        <f>N28*$B$35/10/$B$33</f>
        <v>0.61175199179616624</v>
      </c>
      <c r="O15" s="28">
        <f t="shared" si="8"/>
        <v>0.21339275853908651</v>
      </c>
      <c r="P15" s="29">
        <f t="shared" si="9"/>
        <v>153.56792079207921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-0.01</v>
      </c>
      <c r="V15" s="261">
        <f>ROUND(H15-'Цены на 03.05.2021'!H15,2)</f>
        <v>-0.03</v>
      </c>
      <c r="W15" s="261">
        <f>ROUND(K15-'Цены на 03.05.2021'!K15,2)</f>
        <v>0</v>
      </c>
      <c r="X15" s="262">
        <f>ROUND(N15-'Цены на 03.05.2021'!N15,2)</f>
        <v>-0.02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2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21" t="s">
        <v>64</v>
      </c>
      <c r="X19" s="321" t="s">
        <v>64</v>
      </c>
      <c r="AB19" s="3"/>
    </row>
    <row r="20" spans="1:28" s="46" customFormat="1" ht="15.75" x14ac:dyDescent="0.25">
      <c r="A20" s="40" t="s">
        <v>39</v>
      </c>
      <c r="B20" s="41">
        <v>1.83</v>
      </c>
      <c r="C20" s="42" t="s">
        <v>26</v>
      </c>
      <c r="D20" s="43" t="s">
        <v>26</v>
      </c>
      <c r="E20" s="41">
        <v>1.93</v>
      </c>
      <c r="F20" s="42" t="s">
        <v>26</v>
      </c>
      <c r="G20" s="43" t="s">
        <v>26</v>
      </c>
      <c r="H20" s="304">
        <v>2.0699999999999998</v>
      </c>
      <c r="I20" s="42" t="s">
        <v>26</v>
      </c>
      <c r="J20" s="43" t="s">
        <v>26</v>
      </c>
      <c r="K20" s="41">
        <v>1.93</v>
      </c>
      <c r="L20" s="42" t="s">
        <v>26</v>
      </c>
      <c r="M20" s="43" t="s">
        <v>26</v>
      </c>
      <c r="N20" s="48">
        <v>1.01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45.2</v>
      </c>
      <c r="C21" s="49" t="s">
        <v>26</v>
      </c>
      <c r="D21" s="50" t="s">
        <v>26</v>
      </c>
      <c r="E21" s="48">
        <v>49.68</v>
      </c>
      <c r="F21" s="49" t="s">
        <v>26</v>
      </c>
      <c r="G21" s="50" t="s">
        <v>26</v>
      </c>
      <c r="H21" s="48">
        <v>54.89</v>
      </c>
      <c r="I21" s="49" t="s">
        <v>26</v>
      </c>
      <c r="J21" s="50" t="s">
        <v>26</v>
      </c>
      <c r="K21" s="48">
        <v>49.05</v>
      </c>
      <c r="L21" s="49" t="s">
        <v>26</v>
      </c>
      <c r="M21" s="50" t="s">
        <v>26</v>
      </c>
      <c r="N21" s="48">
        <v>29.33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44.96</v>
      </c>
      <c r="C22" s="49" t="s">
        <v>26</v>
      </c>
      <c r="D22" s="50" t="s">
        <v>26</v>
      </c>
      <c r="E22" s="48">
        <v>48.5</v>
      </c>
      <c r="F22" s="49" t="s">
        <v>26</v>
      </c>
      <c r="G22" s="50" t="s">
        <v>26</v>
      </c>
      <c r="H22" s="48">
        <v>54.15</v>
      </c>
      <c r="I22" s="49" t="s">
        <v>26</v>
      </c>
      <c r="J22" s="50" t="s">
        <v>26</v>
      </c>
      <c r="K22" s="48">
        <v>48</v>
      </c>
      <c r="L22" s="49" t="s">
        <v>26</v>
      </c>
      <c r="M22" s="50" t="s">
        <v>26</v>
      </c>
      <c r="N22" s="48">
        <v>27.4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44.87</v>
      </c>
      <c r="C23" s="49" t="s">
        <v>26</v>
      </c>
      <c r="D23" s="50" t="s">
        <v>26</v>
      </c>
      <c r="E23" s="48">
        <v>48.01</v>
      </c>
      <c r="F23" s="49" t="s">
        <v>26</v>
      </c>
      <c r="G23" s="50" t="s">
        <v>26</v>
      </c>
      <c r="H23" s="48">
        <v>54.3</v>
      </c>
      <c r="I23" s="49" t="s">
        <v>26</v>
      </c>
      <c r="J23" s="50" t="s">
        <v>26</v>
      </c>
      <c r="K23" s="48">
        <v>47.65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44.61</v>
      </c>
      <c r="C24" s="49" t="s">
        <v>26</v>
      </c>
      <c r="D24" s="50" t="s">
        <v>26</v>
      </c>
      <c r="E24" s="48">
        <v>47.68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50.3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1.2969999999999999</v>
      </c>
      <c r="F26" s="49" t="s">
        <v>26</v>
      </c>
      <c r="G26" s="50" t="s">
        <v>26</v>
      </c>
      <c r="H26" s="54">
        <v>1.357</v>
      </c>
      <c r="I26" s="49" t="s">
        <v>26</v>
      </c>
      <c r="J26" s="50" t="s">
        <v>26</v>
      </c>
      <c r="K26" s="54">
        <v>1.204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1.2490000000000001</v>
      </c>
      <c r="F27" s="49" t="s">
        <v>26</v>
      </c>
      <c r="G27" s="50" t="s">
        <v>26</v>
      </c>
      <c r="H27" s="54">
        <v>1.3740000000000001</v>
      </c>
      <c r="I27" s="49" t="s">
        <v>26</v>
      </c>
      <c r="J27" s="50" t="s">
        <v>26</v>
      </c>
      <c r="K27" s="54">
        <v>1.139</v>
      </c>
      <c r="L27" s="49" t="s">
        <v>26</v>
      </c>
      <c r="M27" s="50" t="s">
        <v>26</v>
      </c>
      <c r="N27" s="54">
        <v>0.52900000000000003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5.44</v>
      </c>
      <c r="I28" s="58" t="s">
        <v>26</v>
      </c>
      <c r="J28" s="59" t="s">
        <v>26</v>
      </c>
      <c r="K28" s="94">
        <v>5.19</v>
      </c>
      <c r="L28" s="58" t="s">
        <v>26</v>
      </c>
      <c r="M28" s="59" t="s">
        <v>26</v>
      </c>
      <c r="N28" s="94">
        <v>2.3199999999999998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20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9.1332000000000004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2.5354000000000001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3.0615000000000001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6.6855000000000002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3.4205999999999999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44333</v>
      </c>
      <c r="E2" s="360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28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31" t="s">
        <v>23</v>
      </c>
      <c r="C5" s="332" t="s">
        <v>23</v>
      </c>
      <c r="D5" s="333" t="s">
        <v>24</v>
      </c>
      <c r="E5" s="331" t="s">
        <v>23</v>
      </c>
      <c r="F5" s="332" t="s">
        <v>23</v>
      </c>
      <c r="G5" s="333" t="s">
        <v>24</v>
      </c>
      <c r="H5" s="331" t="s">
        <v>23</v>
      </c>
      <c r="I5" s="332" t="s">
        <v>23</v>
      </c>
      <c r="J5" s="333" t="s">
        <v>24</v>
      </c>
      <c r="K5" s="331" t="s">
        <v>23</v>
      </c>
      <c r="L5" s="332" t="s">
        <v>23</v>
      </c>
      <c r="M5" s="333" t="s">
        <v>24</v>
      </c>
      <c r="N5" s="331" t="s">
        <v>23</v>
      </c>
      <c r="O5" s="332" t="s">
        <v>23</v>
      </c>
      <c r="P5" s="333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0.72972437041443583</v>
      </c>
      <c r="C6" s="12" t="s">
        <v>26</v>
      </c>
      <c r="D6" s="13" t="s">
        <v>26</v>
      </c>
      <c r="E6" s="11">
        <f>E20/$B$33</f>
        <v>0.76938330358913343</v>
      </c>
      <c r="F6" s="12" t="s">
        <v>26</v>
      </c>
      <c r="G6" s="13" t="s">
        <v>26</v>
      </c>
      <c r="H6" s="11">
        <f>H20/$B$33</f>
        <v>0.82490581003371011</v>
      </c>
      <c r="I6" s="12" t="s">
        <v>26</v>
      </c>
      <c r="J6" s="13" t="s">
        <v>26</v>
      </c>
      <c r="K6" s="11">
        <f>K20/$B$33</f>
        <v>0.76938330358913343</v>
      </c>
      <c r="L6" s="12" t="s">
        <v>26</v>
      </c>
      <c r="M6" s="13" t="s">
        <v>26</v>
      </c>
      <c r="N6" s="11">
        <f>N20/$B$33</f>
        <v>0.40055522506444574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0.02</v>
      </c>
      <c r="U6" s="261">
        <f>ROUND(E6-'Цены на 03.05.2021'!E6,2)</f>
        <v>0.02</v>
      </c>
      <c r="V6" s="261">
        <f>ROUND(H6-'Цены на 03.05.2021'!H6,2)</f>
        <v>0.02</v>
      </c>
      <c r="W6" s="261">
        <f>ROUND(K6-'Цены на 03.05.2021'!K6,2)</f>
        <v>0.02</v>
      </c>
      <c r="X6" s="262">
        <f>ROUND(N6-'Цены на 03.05.2021'!N6,2)</f>
        <v>0.01</v>
      </c>
    </row>
    <row r="7" spans="1:32" s="5" customFormat="1" ht="16.5" thickBot="1" x14ac:dyDescent="0.3">
      <c r="A7" s="15" t="s">
        <v>28</v>
      </c>
      <c r="B7" s="11">
        <f>B21*$B$36/100/$B$33</f>
        <v>0.61031971445568112</v>
      </c>
      <c r="C7" s="16">
        <f t="shared" ref="C7:C12" si="0">B7-B$6</f>
        <v>-0.11940465595875471</v>
      </c>
      <c r="D7" s="17">
        <f t="shared" ref="D7:D12" si="1">B7/B$6*100</f>
        <v>83.637019565217386</v>
      </c>
      <c r="E7" s="11">
        <f>E21*$B$36/100/$B$33</f>
        <v>0.67056818560380738</v>
      </c>
      <c r="F7" s="16">
        <f t="shared" ref="F7:F15" si="2">E7-E$6</f>
        <v>-9.8815117985326051E-2</v>
      </c>
      <c r="G7" s="17">
        <f t="shared" ref="G7:G15" si="3">E7/E$6*100</f>
        <v>87.15658144329899</v>
      </c>
      <c r="H7" s="11">
        <f>H21*$B$36/100/$B$33</f>
        <v>0.73865165972635338</v>
      </c>
      <c r="I7" s="16">
        <f t="shared" ref="I7:I15" si="4">H7-H$6</f>
        <v>-8.6254150307356725E-2</v>
      </c>
      <c r="J7" s="17">
        <f t="shared" ref="J7:J15" si="5">H7/H$6*100</f>
        <v>89.543757692307693</v>
      </c>
      <c r="K7" s="11">
        <f>K21*$B$36/100/$B$33</f>
        <v>0.66219283759666869</v>
      </c>
      <c r="L7" s="16">
        <f t="shared" ref="L7:L15" si="6">K7-K$6</f>
        <v>-0.10719046599246473</v>
      </c>
      <c r="M7" s="17">
        <f t="shared" ref="M7:M15" si="7">K7/K$6*100</f>
        <v>86.06800206185568</v>
      </c>
      <c r="N7" s="11">
        <f>N21*$B$36/100/$B$33</f>
        <v>0.39458696014277217</v>
      </c>
      <c r="O7" s="16">
        <f t="shared" ref="O7:O15" si="8">N7-N$6</f>
        <v>-5.9682649216735717E-3</v>
      </c>
      <c r="P7" s="17">
        <f t="shared" ref="P7:P15" si="9">N7/N$6*100</f>
        <v>98.510001980198027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0.01</v>
      </c>
      <c r="V7" s="261">
        <f>ROUND(H7-'Цены на 03.05.2021'!H7,2)</f>
        <v>0</v>
      </c>
      <c r="W7" s="261">
        <f>ROUND(K7-'Цены на 03.05.2021'!K7,2)</f>
        <v>0.01</v>
      </c>
      <c r="X7" s="262">
        <f>ROUND(N7-'Цены на 03.05.2021'!N7,2)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0.6081583343248067</v>
      </c>
      <c r="C8" s="16">
        <f t="shared" si="0"/>
        <v>-0.12156603608962913</v>
      </c>
      <c r="D8" s="17">
        <f t="shared" si="1"/>
        <v>83.340828260869571</v>
      </c>
      <c r="E8" s="11">
        <f>E22*$B$36/100/$B$33</f>
        <v>0.65732973230220104</v>
      </c>
      <c r="F8" s="16">
        <f t="shared" si="2"/>
        <v>-0.11205357128693239</v>
      </c>
      <c r="G8" s="17">
        <f t="shared" si="3"/>
        <v>85.435923711340195</v>
      </c>
      <c r="H8" s="11">
        <f>H22*$B$36/100/$B$33</f>
        <v>0.73041139797739441</v>
      </c>
      <c r="I8" s="16">
        <f t="shared" si="4"/>
        <v>-9.4494412056315702E-2</v>
      </c>
      <c r="J8" s="17">
        <f t="shared" si="5"/>
        <v>88.544824038461527</v>
      </c>
      <c r="K8" s="11">
        <f>K22*$B$36/100/$B$33</f>
        <v>0.65111576442593688</v>
      </c>
      <c r="L8" s="16">
        <f t="shared" si="6"/>
        <v>-0.11826753916319654</v>
      </c>
      <c r="M8" s="17">
        <f t="shared" si="7"/>
        <v>84.628268041237106</v>
      </c>
      <c r="N8" s="11">
        <f>N22*$B$36/100/$B$33</f>
        <v>0.3701363474122546</v>
      </c>
      <c r="O8" s="16">
        <f t="shared" si="8"/>
        <v>-3.0418877652191145E-2</v>
      </c>
      <c r="P8" s="17">
        <f t="shared" si="9"/>
        <v>92.405821782178222</v>
      </c>
      <c r="Q8" s="18" t="s">
        <v>29</v>
      </c>
      <c r="T8" s="261">
        <f>ROUND(B8-'Цены на 03.05.2021'!B8,2)</f>
        <v>0</v>
      </c>
      <c r="U8" s="261">
        <f>ROUND(E8-'Цены на 03.05.2021'!E8,2)</f>
        <v>0</v>
      </c>
      <c r="V8" s="261">
        <f>ROUND(H8-'Цены на 03.05.2021'!H8,2)</f>
        <v>0.01</v>
      </c>
      <c r="W8" s="261">
        <f>ROUND(K8-'Цены на 03.05.2021'!K8,2)</f>
        <v>0.02</v>
      </c>
      <c r="X8" s="262">
        <f>ROUND(N8-'Цены на 03.05.2021'!N8,2)</f>
        <v>0</v>
      </c>
    </row>
    <row r="9" spans="1:32" s="5" customFormat="1" ht="16.5" thickBot="1" x14ac:dyDescent="0.3">
      <c r="A9" s="19" t="s">
        <v>31</v>
      </c>
      <c r="B9" s="11">
        <f>B23*$B$36/100/$B$33</f>
        <v>0.61018462819750152</v>
      </c>
      <c r="C9" s="16">
        <f t="shared" si="0"/>
        <v>-0.11953974221693431</v>
      </c>
      <c r="D9" s="17">
        <f t="shared" si="1"/>
        <v>83.618507608695651</v>
      </c>
      <c r="E9" s="11">
        <f>E23*$B$36/100/$B$33</f>
        <v>0.65381748958953001</v>
      </c>
      <c r="F9" s="16">
        <f t="shared" si="2"/>
        <v>-0.11556581399960342</v>
      </c>
      <c r="G9" s="17">
        <f t="shared" si="3"/>
        <v>84.97942268041237</v>
      </c>
      <c r="H9" s="11">
        <f>H23*$B$36/100/$B$33</f>
        <v>0.73622010707911956</v>
      </c>
      <c r="I9" s="16">
        <f t="shared" si="4"/>
        <v>-8.8685702954590551E-2</v>
      </c>
      <c r="J9" s="17">
        <f t="shared" si="5"/>
        <v>89.248990384615382</v>
      </c>
      <c r="K9" s="11">
        <f>K23*$B$36/100/$B$33</f>
        <v>0.64368602022605592</v>
      </c>
      <c r="L9" s="16">
        <f t="shared" si="6"/>
        <v>-0.12569728336307751</v>
      </c>
      <c r="M9" s="17">
        <f t="shared" si="7"/>
        <v>83.662592783505161</v>
      </c>
      <c r="N9" s="11">
        <f>N23*$B$36/100/$B$33</f>
        <v>0.40120618679357523</v>
      </c>
      <c r="O9" s="16">
        <f t="shared" si="8"/>
        <v>6.5096172912948447E-4</v>
      </c>
      <c r="P9" s="17">
        <f t="shared" si="9"/>
        <v>100.16251485148516</v>
      </c>
      <c r="Q9" s="18" t="s">
        <v>29</v>
      </c>
      <c r="T9" s="261">
        <f>ROUND(B9-'Цены на 03.05.2021'!B9,2)</f>
        <v>0.01</v>
      </c>
      <c r="U9" s="261">
        <f>ROUND(E9-'Цены на 03.05.2021'!E9,2)</f>
        <v>0.01</v>
      </c>
      <c r="V9" s="261">
        <f>ROUND(H9-'Цены на 03.05.2021'!H9,2)</f>
        <v>0.01</v>
      </c>
      <c r="W9" s="261">
        <f>ROUND(K9-'Цены на 03.05.2021'!K9,2)</f>
        <v>0</v>
      </c>
      <c r="X9" s="262">
        <f>ROUND(N9-'Цены на 03.05.2021'!N9,2)</f>
        <v>0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0.60559169541939328</v>
      </c>
      <c r="C10" s="16">
        <f t="shared" si="0"/>
        <v>-0.12413267499504255</v>
      </c>
      <c r="D10" s="17">
        <f t="shared" si="1"/>
        <v>82.989101086956524</v>
      </c>
      <c r="E10" s="11">
        <f>E24*$B$36/100/$B$33</f>
        <v>0.64463162403331353</v>
      </c>
      <c r="F10" s="16">
        <f t="shared" si="2"/>
        <v>-0.12475167955581989</v>
      </c>
      <c r="G10" s="17">
        <f t="shared" si="3"/>
        <v>83.785496907216512</v>
      </c>
      <c r="H10" s="11">
        <f>H24*$B$36/100/$B$33</f>
        <v>0.76850572278405704</v>
      </c>
      <c r="I10" s="16">
        <f t="shared" si="4"/>
        <v>-5.6400087249653064E-2</v>
      </c>
      <c r="J10" s="17">
        <f t="shared" si="5"/>
        <v>93.162845192307685</v>
      </c>
      <c r="K10" s="11">
        <f>K24*$B$36/100/$B$33</f>
        <v>0.67948387864366444</v>
      </c>
      <c r="L10" s="16">
        <f t="shared" si="6"/>
        <v>-8.9899424945468986E-2</v>
      </c>
      <c r="M10" s="17">
        <f t="shared" si="7"/>
        <v>88.315391752577327</v>
      </c>
      <c r="N10" s="11">
        <f>N24*$B$36/100/$B$33</f>
        <v>0.39782903033908384</v>
      </c>
      <c r="O10" s="16">
        <f t="shared" si="8"/>
        <v>-2.7261947253618968E-3</v>
      </c>
      <c r="P10" s="17">
        <f t="shared" si="9"/>
        <v>99.319396039603959</v>
      </c>
      <c r="Q10" s="18" t="s">
        <v>29</v>
      </c>
      <c r="T10" s="261">
        <f>ROUND(B10-'Цены на 03.05.2021'!B10,2)</f>
        <v>0.01</v>
      </c>
      <c r="U10" s="261">
        <f>ROUND(E10-'Цены на 03.05.2021'!E10,2)</f>
        <v>0.01</v>
      </c>
      <c r="V10" s="261">
        <f>ROUND(H10-'Цены на 03.05.2021'!H10,2)</f>
        <v>0.01</v>
      </c>
      <c r="W10" s="261">
        <f>ROUND(K10-'Цены на 03.05.2021'!K10,2)</f>
        <v>0.01</v>
      </c>
      <c r="X10" s="262">
        <f>ROUND(N10-'Цены на 03.05.2021'!N10,2)</f>
        <v>0</v>
      </c>
    </row>
    <row r="11" spans="1:32" s="5" customFormat="1" ht="32.25" thickBot="1" x14ac:dyDescent="0.3">
      <c r="A11" s="98" t="s">
        <v>79</v>
      </c>
      <c r="B11" s="95">
        <f>AVERAGE(B7:B10)</f>
        <v>0.6085635930993456</v>
      </c>
      <c r="C11" s="96">
        <f t="shared" si="0"/>
        <v>-0.12116077731509023</v>
      </c>
      <c r="D11" s="97">
        <f t="shared" si="1"/>
        <v>83.39636413043479</v>
      </c>
      <c r="E11" s="95">
        <f>AVERAGE(E7:E10)</f>
        <v>0.65658675788221299</v>
      </c>
      <c r="F11" s="96">
        <f t="shared" si="2"/>
        <v>-0.11279654570692044</v>
      </c>
      <c r="G11" s="97">
        <f t="shared" si="3"/>
        <v>85.339356185567013</v>
      </c>
      <c r="H11" s="95">
        <f>AVERAGE(H7:H10)</f>
        <v>0.74344722189173118</v>
      </c>
      <c r="I11" s="96">
        <f t="shared" si="4"/>
        <v>-8.1458588141978927E-2</v>
      </c>
      <c r="J11" s="97">
        <f t="shared" si="5"/>
        <v>90.125104326923093</v>
      </c>
      <c r="K11" s="95">
        <f>AVERAGE(K7:K10)</f>
        <v>0.65911962522308154</v>
      </c>
      <c r="L11" s="96">
        <f t="shared" si="6"/>
        <v>-0.11026367836605189</v>
      </c>
      <c r="M11" s="97">
        <f t="shared" si="7"/>
        <v>85.668563659793818</v>
      </c>
      <c r="N11" s="95">
        <f>AVERAGE(N7:N10)</f>
        <v>0.39093963117192149</v>
      </c>
      <c r="O11" s="96">
        <f t="shared" si="8"/>
        <v>-9.6155938925242546E-3</v>
      </c>
      <c r="P11" s="97">
        <f t="shared" si="9"/>
        <v>97.599433663366341</v>
      </c>
      <c r="Q11" s="18"/>
      <c r="T11" s="261">
        <f>ROUND(B11-'Цены на 03.05.2021'!B11,2)</f>
        <v>0.01</v>
      </c>
      <c r="U11" s="261">
        <f>ROUND(E11-'Цены на 03.05.2021'!E11,2)</f>
        <v>0.01</v>
      </c>
      <c r="V11" s="261">
        <f>ROUND(H11-'Цены на 03.05.2021'!H11,2)</f>
        <v>0.01</v>
      </c>
      <c r="W11" s="261">
        <f>ROUND(K11-'Цены на 03.05.2021'!K11,2)</f>
        <v>0.01</v>
      </c>
      <c r="X11" s="262">
        <f>ROUND(N11-'Цены на 03.05.2021'!N11,2)</f>
        <v>0</v>
      </c>
    </row>
    <row r="12" spans="1:32" s="5" customFormat="1" ht="16.5" thickBot="1" x14ac:dyDescent="0.3">
      <c r="A12" s="19" t="s">
        <v>4</v>
      </c>
      <c r="B12" s="11">
        <f>B25*$B$32/100/$B$33</f>
        <v>0.94765411064842342</v>
      </c>
      <c r="C12" s="16">
        <f t="shared" si="0"/>
        <v>0.21792974023398759</v>
      </c>
      <c r="D12" s="17">
        <f t="shared" si="1"/>
        <v>129.86466521739129</v>
      </c>
      <c r="E12" s="11">
        <f>E25*$B$32/100/$B$33</f>
        <v>0.99735878643664477</v>
      </c>
      <c r="F12" s="16">
        <f t="shared" si="2"/>
        <v>0.22797548284751135</v>
      </c>
      <c r="G12" s="17">
        <f t="shared" si="3"/>
        <v>129.63093711340207</v>
      </c>
      <c r="H12" s="11">
        <f>H25*$B$32/100/$B$33</f>
        <v>0.96470607971445566</v>
      </c>
      <c r="I12" s="16">
        <f t="shared" si="4"/>
        <v>0.13980026968074555</v>
      </c>
      <c r="J12" s="17">
        <f t="shared" si="5"/>
        <v>116.9474221153846</v>
      </c>
      <c r="K12" s="11">
        <f>K25*$B$32/100/$B$33</f>
        <v>0.92044352171326582</v>
      </c>
      <c r="L12" s="16">
        <f t="shared" si="6"/>
        <v>0.15106021812413239</v>
      </c>
      <c r="M12" s="17">
        <f t="shared" si="7"/>
        <v>119.63393505154639</v>
      </c>
      <c r="N12" s="11">
        <f>N25*$B$32/100/$B$33</f>
        <v>0.46403124330755496</v>
      </c>
      <c r="O12" s="16">
        <f t="shared" si="8"/>
        <v>6.3476018243109222E-2</v>
      </c>
      <c r="P12" s="17">
        <f t="shared" si="9"/>
        <v>115.84700792079208</v>
      </c>
      <c r="Q12" s="18" t="s">
        <v>33</v>
      </c>
      <c r="T12" s="261">
        <f>ROUND(B12-'Цены на 03.05.2021'!B12,2)</f>
        <v>0.01</v>
      </c>
      <c r="U12" s="261">
        <f>ROUND(E12-'Цены на 03.05.2021'!E12,2)</f>
        <v>0.02</v>
      </c>
      <c r="V12" s="261">
        <f>ROUND(H12-'Цены на 03.05.2021'!H12,2)</f>
        <v>-0.14000000000000001</v>
      </c>
      <c r="W12" s="261">
        <f>ROUND(K12-'Цены на 03.05.2021'!K12,2)</f>
        <v>-0.02</v>
      </c>
      <c r="X12" s="262">
        <f>ROUND(N12-'Цены на 03.05.2021'!N12,2)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1.5864383105294466</v>
      </c>
      <c r="F13" s="16">
        <f t="shared" si="2"/>
        <v>0.81705500694031319</v>
      </c>
      <c r="G13" s="17">
        <f t="shared" si="3"/>
        <v>206.19609278350515</v>
      </c>
      <c r="H13" s="11">
        <f>H26*$B$34/$B$33</f>
        <v>1.6592663890541344</v>
      </c>
      <c r="I13" s="16">
        <f t="shared" si="4"/>
        <v>0.83436057902042426</v>
      </c>
      <c r="J13" s="17">
        <f t="shared" si="5"/>
        <v>201.14616346153844</v>
      </c>
      <c r="K13" s="11">
        <f>K26*$B$34/$B$33</f>
        <v>1.4492787626412849</v>
      </c>
      <c r="L13" s="16">
        <f t="shared" si="6"/>
        <v>0.67989545905215143</v>
      </c>
      <c r="M13" s="17">
        <f t="shared" si="7"/>
        <v>188.36888659793814</v>
      </c>
      <c r="N13" s="11">
        <f>N26*$B$34/$B$33</f>
        <v>0.74648780487804878</v>
      </c>
      <c r="O13" s="16">
        <f t="shared" si="8"/>
        <v>0.34593257981360304</v>
      </c>
      <c r="P13" s="17">
        <f t="shared" si="9"/>
        <v>186.36326732673268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0.03</v>
      </c>
      <c r="V13" s="261">
        <f>ROUND(H13-'Цены на 03.05.2021'!H13,2)</f>
        <v>0.03</v>
      </c>
      <c r="W13" s="261">
        <f>ROUND(K13-'Цены на 03.05.2021'!K13,2)</f>
        <v>0.02</v>
      </c>
      <c r="X13" s="262">
        <f>ROUND(N13-'Цены на 03.05.2021'!N13,2)</f>
        <v>0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1.5281758477096963</v>
      </c>
      <c r="F14" s="16">
        <f t="shared" si="2"/>
        <v>0.75879254412056285</v>
      </c>
      <c r="G14" s="17">
        <f t="shared" si="3"/>
        <v>198.62347422680409</v>
      </c>
      <c r="H14" s="11">
        <f>H27*$B$34/$B$33</f>
        <v>1.6677629982153479</v>
      </c>
      <c r="I14" s="16">
        <f t="shared" si="4"/>
        <v>0.8428571881816378</v>
      </c>
      <c r="J14" s="17">
        <f t="shared" si="5"/>
        <v>202.17617307692305</v>
      </c>
      <c r="K14" s="11">
        <f>K27*$B$34/$B$33</f>
        <v>1.3825196906603212</v>
      </c>
      <c r="L14" s="16">
        <f t="shared" si="6"/>
        <v>0.61313638707118778</v>
      </c>
      <c r="M14" s="17">
        <f t="shared" si="7"/>
        <v>179.69192783505156</v>
      </c>
      <c r="N14" s="11">
        <f>N27*$B$34/$B$33</f>
        <v>0.66637691850089231</v>
      </c>
      <c r="O14" s="16">
        <f t="shared" si="8"/>
        <v>0.26582169343644657</v>
      </c>
      <c r="P14" s="17">
        <f t="shared" si="9"/>
        <v>166.36330693069308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-0.03</v>
      </c>
      <c r="V14" s="261">
        <f>ROUND(H14-'Цены на 03.05.2021'!H14,2)</f>
        <v>-0.01</v>
      </c>
      <c r="W14" s="261">
        <f>ROUND(K14-'Цены на 03.05.2021'!K14,2)</f>
        <v>-0.06</v>
      </c>
      <c r="X14" s="262">
        <f>ROUND(N14-'Цены на 03.05.2021'!N14,2)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1.4040456870910174</v>
      </c>
      <c r="F15" s="28">
        <f t="shared" si="2"/>
        <v>0.63466238350188398</v>
      </c>
      <c r="G15" s="29">
        <f t="shared" si="3"/>
        <v>182.48975257731962</v>
      </c>
      <c r="H15" s="27">
        <f>H28*$B$35/10/$B$33</f>
        <v>1.4683531231409879</v>
      </c>
      <c r="I15" s="28">
        <f t="shared" si="4"/>
        <v>0.64344731310727776</v>
      </c>
      <c r="J15" s="29">
        <f t="shared" si="5"/>
        <v>178.00251923076925</v>
      </c>
      <c r="K15" s="27">
        <f>K28*$B$35/10/$B$33</f>
        <v>1.3906483045806071</v>
      </c>
      <c r="L15" s="28">
        <f t="shared" si="6"/>
        <v>0.62126500099147364</v>
      </c>
      <c r="M15" s="29">
        <f t="shared" si="7"/>
        <v>180.74843814432995</v>
      </c>
      <c r="N15" s="27">
        <f>N28*$B$35/10/$B$33</f>
        <v>0.62431802498512801</v>
      </c>
      <c r="O15" s="28">
        <f t="shared" si="8"/>
        <v>0.22376279992068226</v>
      </c>
      <c r="P15" s="29">
        <f t="shared" si="9"/>
        <v>155.86315841584161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0.01</v>
      </c>
      <c r="V15" s="261">
        <f>ROUND(H15-'Цены на 03.05.2021'!H15,2)</f>
        <v>0</v>
      </c>
      <c r="W15" s="261">
        <f>ROUND(K15-'Цены на 03.05.2021'!K15,2)</f>
        <v>0.02</v>
      </c>
      <c r="X15" s="262">
        <f>ROUND(N15-'Цены на 03.05.2021'!N15,2)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3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30" t="s">
        <v>64</v>
      </c>
      <c r="X19" s="330" t="s">
        <v>64</v>
      </c>
      <c r="AB19" s="3"/>
    </row>
    <row r="20" spans="1:28" s="46" customFormat="1" ht="15.75" x14ac:dyDescent="0.25">
      <c r="A20" s="40" t="s">
        <v>39</v>
      </c>
      <c r="B20" s="41">
        <v>1.84</v>
      </c>
      <c r="C20" s="42" t="s">
        <v>26</v>
      </c>
      <c r="D20" s="43" t="s">
        <v>26</v>
      </c>
      <c r="E20" s="41">
        <v>1.94</v>
      </c>
      <c r="F20" s="42" t="s">
        <v>26</v>
      </c>
      <c r="G20" s="43" t="s">
        <v>26</v>
      </c>
      <c r="H20" s="304">
        <v>2.08</v>
      </c>
      <c r="I20" s="42" t="s">
        <v>26</v>
      </c>
      <c r="J20" s="43" t="s">
        <v>26</v>
      </c>
      <c r="K20" s="41">
        <v>1.94</v>
      </c>
      <c r="L20" s="42" t="s">
        <v>26</v>
      </c>
      <c r="M20" s="43" t="s">
        <v>26</v>
      </c>
      <c r="N20" s="48">
        <v>1.01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45.18</v>
      </c>
      <c r="C21" s="49" t="s">
        <v>26</v>
      </c>
      <c r="D21" s="50" t="s">
        <v>26</v>
      </c>
      <c r="E21" s="48">
        <v>49.64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49.02</v>
      </c>
      <c r="L21" s="49" t="s">
        <v>26</v>
      </c>
      <c r="M21" s="50" t="s">
        <v>26</v>
      </c>
      <c r="N21" s="48">
        <v>29.21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45.02</v>
      </c>
      <c r="C22" s="49" t="s">
        <v>26</v>
      </c>
      <c r="D22" s="50" t="s">
        <v>26</v>
      </c>
      <c r="E22" s="48">
        <v>48.66</v>
      </c>
      <c r="F22" s="49" t="s">
        <v>26</v>
      </c>
      <c r="G22" s="50" t="s">
        <v>26</v>
      </c>
      <c r="H22" s="48">
        <v>54.07</v>
      </c>
      <c r="I22" s="49" t="s">
        <v>26</v>
      </c>
      <c r="J22" s="50" t="s">
        <v>26</v>
      </c>
      <c r="K22" s="48">
        <v>48.2</v>
      </c>
      <c r="L22" s="49" t="s">
        <v>26</v>
      </c>
      <c r="M22" s="50" t="s">
        <v>26</v>
      </c>
      <c r="N22" s="48">
        <v>27.4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45.17</v>
      </c>
      <c r="C23" s="49" t="s">
        <v>26</v>
      </c>
      <c r="D23" s="50" t="s">
        <v>26</v>
      </c>
      <c r="E23" s="48">
        <v>48.4</v>
      </c>
      <c r="F23" s="49" t="s">
        <v>26</v>
      </c>
      <c r="G23" s="50" t="s">
        <v>26</v>
      </c>
      <c r="H23" s="48">
        <v>54.5</v>
      </c>
      <c r="I23" s="49" t="s">
        <v>26</v>
      </c>
      <c r="J23" s="50" t="s">
        <v>26</v>
      </c>
      <c r="K23" s="48">
        <v>47.65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44.83</v>
      </c>
      <c r="C24" s="49" t="s">
        <v>26</v>
      </c>
      <c r="D24" s="50" t="s">
        <v>26</v>
      </c>
      <c r="E24" s="48">
        <v>47.72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50.3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26.12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26.59</v>
      </c>
      <c r="I25" s="49" t="s">
        <v>26</v>
      </c>
      <c r="J25" s="50" t="s">
        <v>26</v>
      </c>
      <c r="K25" s="48">
        <v>25.37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1.3069999999999999</v>
      </c>
      <c r="F26" s="49" t="s">
        <v>26</v>
      </c>
      <c r="G26" s="50" t="s">
        <v>26</v>
      </c>
      <c r="H26" s="54">
        <v>1.367</v>
      </c>
      <c r="I26" s="49" t="s">
        <v>26</v>
      </c>
      <c r="J26" s="50" t="s">
        <v>26</v>
      </c>
      <c r="K26" s="54">
        <v>1.194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1.2589999999999999</v>
      </c>
      <c r="F27" s="49" t="s">
        <v>26</v>
      </c>
      <c r="G27" s="50" t="s">
        <v>26</v>
      </c>
      <c r="H27" s="54">
        <v>1.3740000000000001</v>
      </c>
      <c r="I27" s="49" t="s">
        <v>26</v>
      </c>
      <c r="J27" s="50" t="s">
        <v>26</v>
      </c>
      <c r="K27" s="54">
        <v>1.139</v>
      </c>
      <c r="L27" s="49" t="s">
        <v>26</v>
      </c>
      <c r="M27" s="50" t="s">
        <v>26</v>
      </c>
      <c r="N27" s="54">
        <v>0.54900000000000004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5.48</v>
      </c>
      <c r="I28" s="58" t="s">
        <v>26</v>
      </c>
      <c r="J28" s="59" t="s">
        <v>26</v>
      </c>
      <c r="K28" s="94">
        <v>5.19</v>
      </c>
      <c r="L28" s="58" t="s">
        <v>26</v>
      </c>
      <c r="M28" s="59" t="s">
        <v>26</v>
      </c>
      <c r="N28" s="94">
        <v>2.33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29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9.1481999999999992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2.5215000000000001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3.0606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6.7563000000000004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3.4062000000000001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J17" sqref="J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44340</v>
      </c>
      <c r="E2" s="360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37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38" t="s">
        <v>23</v>
      </c>
      <c r="C5" s="339" t="s">
        <v>23</v>
      </c>
      <c r="D5" s="340" t="s">
        <v>24</v>
      </c>
      <c r="E5" s="338" t="s">
        <v>23</v>
      </c>
      <c r="F5" s="339" t="s">
        <v>23</v>
      </c>
      <c r="G5" s="340" t="s">
        <v>24</v>
      </c>
      <c r="H5" s="338" t="s">
        <v>23</v>
      </c>
      <c r="I5" s="339" t="s">
        <v>23</v>
      </c>
      <c r="J5" s="340" t="s">
        <v>24</v>
      </c>
      <c r="K5" s="338" t="s">
        <v>23</v>
      </c>
      <c r="L5" s="339" t="s">
        <v>23</v>
      </c>
      <c r="M5" s="340" t="s">
        <v>24</v>
      </c>
      <c r="N5" s="338" t="s">
        <v>23</v>
      </c>
      <c r="O5" s="339" t="s">
        <v>23</v>
      </c>
      <c r="P5" s="340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0.733652312599681</v>
      </c>
      <c r="C6" s="12" t="s">
        <v>26</v>
      </c>
      <c r="D6" s="13" t="s">
        <v>26</v>
      </c>
      <c r="E6" s="11">
        <f>E20/$B$33</f>
        <v>0.77352472089314195</v>
      </c>
      <c r="F6" s="12" t="s">
        <v>26</v>
      </c>
      <c r="G6" s="13" t="s">
        <v>26</v>
      </c>
      <c r="H6" s="11">
        <f>H20/$B$33</f>
        <v>0.82934609250398728</v>
      </c>
      <c r="I6" s="12" t="s">
        <v>26</v>
      </c>
      <c r="J6" s="13" t="s">
        <v>26</v>
      </c>
      <c r="K6" s="11">
        <f>K20/$B$33</f>
        <v>0.77352472089314195</v>
      </c>
      <c r="L6" s="12" t="s">
        <v>26</v>
      </c>
      <c r="M6" s="13" t="s">
        <v>26</v>
      </c>
      <c r="N6" s="11">
        <f>N20/$B$33</f>
        <v>0.40271132376395535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0.02</v>
      </c>
      <c r="U6" s="261">
        <f>ROUND(E6-'Цены на 03.05.2021'!E6,2)</f>
        <v>0.02</v>
      </c>
      <c r="V6" s="261">
        <f>ROUND(H6-'Цены на 03.05.2021'!H6,2)</f>
        <v>0.02</v>
      </c>
      <c r="W6" s="261">
        <f>ROUND(K6-'Цены на 03.05.2021'!K6,2)</f>
        <v>0.02</v>
      </c>
      <c r="X6" s="262">
        <f>ROUND(N6-'Цены на 03.05.2021'!N6,2)</f>
        <v>0.01</v>
      </c>
    </row>
    <row r="7" spans="1:32" s="5" customFormat="1" ht="16.5" thickBot="1" x14ac:dyDescent="0.3">
      <c r="A7" s="15" t="s">
        <v>28</v>
      </c>
      <c r="B7" s="11">
        <f>B21*$B$36/100/$B$33</f>
        <v>0.61347735247208934</v>
      </c>
      <c r="C7" s="16">
        <f t="shared" ref="C7:C12" si="0">B7-B$6</f>
        <v>-0.12017496012759166</v>
      </c>
      <c r="D7" s="17">
        <f t="shared" ref="D7:D12" si="1">B7/B$6*100</f>
        <v>83.619630434782607</v>
      </c>
      <c r="E7" s="11">
        <f>E21*$B$36/100/$B$33</f>
        <v>0.67487942583732063</v>
      </c>
      <c r="F7" s="16">
        <f t="shared" ref="F7:F15" si="2">E7-E$6</f>
        <v>-9.8645295055821314E-2</v>
      </c>
      <c r="G7" s="17">
        <f t="shared" ref="G7:G15" si="3">E7/E$6*100</f>
        <v>87.247298969072176</v>
      </c>
      <c r="H7" s="11">
        <f>H21*$B$36/100/$B$33</f>
        <v>0.7428020733652313</v>
      </c>
      <c r="I7" s="16">
        <f t="shared" ref="I7:I15" si="4">H7-H$6</f>
        <v>-8.6544019138755979E-2</v>
      </c>
      <c r="J7" s="17">
        <f t="shared" ref="J7:J15" si="5">H7/H$6*100</f>
        <v>89.564788461538456</v>
      </c>
      <c r="K7" s="11">
        <f>K21*$B$36/100/$B$33</f>
        <v>0.66564194577352476</v>
      </c>
      <c r="L7" s="16">
        <f t="shared" ref="L7:L15" si="6">K7-K$6</f>
        <v>-0.10788277511961719</v>
      </c>
      <c r="M7" s="17">
        <f t="shared" ref="M7:M15" si="7">K7/K$6*100</f>
        <v>86.053092783505164</v>
      </c>
      <c r="N7" s="11">
        <f>N21*$B$36/100/$B$33</f>
        <v>0.39585318979266354</v>
      </c>
      <c r="O7" s="16">
        <f t="shared" ref="O7:O15" si="8">N7-N$6</f>
        <v>-6.8581339712918132E-3</v>
      </c>
      <c r="P7" s="17">
        <f t="shared" ref="P7:P15" si="9">N7/N$6*100</f>
        <v>98.297009900990119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0.01</v>
      </c>
      <c r="V7" s="261">
        <f>ROUND(H7-'Цены на 03.05.2021'!H7,2)</f>
        <v>0</v>
      </c>
      <c r="W7" s="261">
        <f>ROUND(K7-'Цены на 03.05.2021'!K7,2)</f>
        <v>0.01</v>
      </c>
      <c r="X7" s="262">
        <f>ROUND(N7-'Цены на 03.05.2021'!N7,2)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0.61211889952153109</v>
      </c>
      <c r="C8" s="16">
        <f t="shared" si="0"/>
        <v>-0.12153341307814991</v>
      </c>
      <c r="D8" s="17">
        <f t="shared" si="1"/>
        <v>83.434467391304352</v>
      </c>
      <c r="E8" s="11">
        <f>E22*$B$36/100/$B$33</f>
        <v>0.66183827751196167</v>
      </c>
      <c r="F8" s="16">
        <f t="shared" si="2"/>
        <v>-0.11168644338118028</v>
      </c>
      <c r="G8" s="17">
        <f t="shared" si="3"/>
        <v>85.561360824742266</v>
      </c>
      <c r="H8" s="11">
        <f>H22*$B$36/100/$B$33</f>
        <v>0.73587396331738442</v>
      </c>
      <c r="I8" s="16">
        <f t="shared" si="4"/>
        <v>-9.3472129186602859E-2</v>
      </c>
      <c r="J8" s="17">
        <f t="shared" si="5"/>
        <v>88.729418269230777</v>
      </c>
      <c r="K8" s="11">
        <f>K22*$B$36/100/$B$33</f>
        <v>0.65110649920255181</v>
      </c>
      <c r="L8" s="16">
        <f t="shared" si="6"/>
        <v>-0.12241822169059013</v>
      </c>
      <c r="M8" s="17">
        <f t="shared" si="7"/>
        <v>84.17397422680412</v>
      </c>
      <c r="N8" s="11">
        <f>N22*$B$36/100/$B$33</f>
        <v>0.37153688197767148</v>
      </c>
      <c r="O8" s="16">
        <f t="shared" si="8"/>
        <v>-3.1174441786283869E-2</v>
      </c>
      <c r="P8" s="17">
        <f t="shared" si="9"/>
        <v>92.258861386138619</v>
      </c>
      <c r="Q8" s="18" t="s">
        <v>29</v>
      </c>
      <c r="T8" s="261">
        <f>ROUND(B8-'Цены на 03.05.2021'!B8,2)</f>
        <v>0.01</v>
      </c>
      <c r="U8" s="261">
        <f>ROUND(E8-'Цены на 03.05.2021'!E8,2)</f>
        <v>0.01</v>
      </c>
      <c r="V8" s="261">
        <f>ROUND(H8-'Цены на 03.05.2021'!H8,2)</f>
        <v>0.02</v>
      </c>
      <c r="W8" s="261">
        <f>ROUND(K8-'Цены на 03.05.2021'!K8,2)</f>
        <v>0.02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0.61592256778309418</v>
      </c>
      <c r="C9" s="16">
        <f t="shared" si="0"/>
        <v>-0.11772974481658682</v>
      </c>
      <c r="D9" s="17">
        <f t="shared" si="1"/>
        <v>83.952923913043492</v>
      </c>
      <c r="E9" s="11">
        <f>E23*$B$36/100/$B$33</f>
        <v>0.66007228867623602</v>
      </c>
      <c r="F9" s="16">
        <f t="shared" si="2"/>
        <v>-0.11345243221690593</v>
      </c>
      <c r="G9" s="17">
        <f t="shared" si="3"/>
        <v>85.333056701030927</v>
      </c>
      <c r="H9" s="11">
        <f>H23*$B$36/100/$B$33</f>
        <v>0.73696072567783089</v>
      </c>
      <c r="I9" s="16">
        <f t="shared" si="4"/>
        <v>-9.238536682615639E-2</v>
      </c>
      <c r="J9" s="17">
        <f t="shared" si="5"/>
        <v>88.860456730769215</v>
      </c>
      <c r="K9" s="11">
        <f>K23*$B$36/100/$B$33</f>
        <v>0.65110649920255181</v>
      </c>
      <c r="L9" s="16">
        <f t="shared" si="6"/>
        <v>-0.12241822169059013</v>
      </c>
      <c r="M9" s="17">
        <f t="shared" si="7"/>
        <v>84.17397422680412</v>
      </c>
      <c r="N9" s="11">
        <f>N23*$B$36/100/$B$33</f>
        <v>0.40346052631578944</v>
      </c>
      <c r="O9" s="16">
        <f t="shared" si="8"/>
        <v>7.492025518340828E-4</v>
      </c>
      <c r="P9" s="17">
        <f t="shared" si="9"/>
        <v>100.18603960396038</v>
      </c>
      <c r="Q9" s="18" t="s">
        <v>29</v>
      </c>
      <c r="T9" s="261">
        <f>ROUND(B9-'Цены на 03.05.2021'!B9,2)</f>
        <v>0.01</v>
      </c>
      <c r="U9" s="261">
        <f>ROUND(E9-'Цены на 03.05.2021'!E9,2)</f>
        <v>0.01</v>
      </c>
      <c r="V9" s="261">
        <f>ROUND(H9-'Цены на 03.05.2021'!H9,2)</f>
        <v>0.01</v>
      </c>
      <c r="W9" s="261">
        <f>ROUND(K9-'Цены на 03.05.2021'!K9,2)</f>
        <v>0.01</v>
      </c>
      <c r="X9" s="262">
        <f>ROUND(N9-'Цены на 03.05.2021'!N9,2)</f>
        <v>0.01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0.60885861244019146</v>
      </c>
      <c r="C10" s="16">
        <f t="shared" si="0"/>
        <v>-0.12479370015948954</v>
      </c>
      <c r="D10" s="17">
        <f t="shared" si="1"/>
        <v>82.990076086956535</v>
      </c>
      <c r="E10" s="11">
        <f>E24*$B$36/100/$B$33</f>
        <v>0.64879712918660293</v>
      </c>
      <c r="F10" s="16">
        <f t="shared" si="2"/>
        <v>-0.12472759170653902</v>
      </c>
      <c r="G10" s="17">
        <f t="shared" si="3"/>
        <v>83.875422680412385</v>
      </c>
      <c r="H10" s="11">
        <f>H24*$B$36/100/$B$33</f>
        <v>0.77689924242424246</v>
      </c>
      <c r="I10" s="16">
        <f t="shared" si="4"/>
        <v>-5.2446850079744811E-2</v>
      </c>
      <c r="J10" s="17">
        <f t="shared" si="5"/>
        <v>93.676120192307692</v>
      </c>
      <c r="K10" s="11">
        <f>K24*$B$36/100/$B$33</f>
        <v>0.68221507177033491</v>
      </c>
      <c r="L10" s="16">
        <f t="shared" si="6"/>
        <v>-9.1309649122807035E-2</v>
      </c>
      <c r="M10" s="17">
        <f t="shared" si="7"/>
        <v>88.195639175257739</v>
      </c>
      <c r="N10" s="11">
        <f>N24*$B$36/100/$B$33</f>
        <v>0.40006439393939397</v>
      </c>
      <c r="O10" s="16">
        <f t="shared" si="8"/>
        <v>-2.6469298245613837E-3</v>
      </c>
      <c r="P10" s="17">
        <f t="shared" si="9"/>
        <v>99.342722772277241</v>
      </c>
      <c r="Q10" s="18" t="s">
        <v>29</v>
      </c>
      <c r="T10" s="261">
        <f>ROUND(B10-'Цены на 03.05.2021'!B10,2)</f>
        <v>0.01</v>
      </c>
      <c r="U10" s="261">
        <f>ROUND(E10-'Цены на 03.05.2021'!E10,2)</f>
        <v>0.01</v>
      </c>
      <c r="V10" s="261">
        <f>ROUND(H10-'Цены на 03.05.2021'!H10,2)</f>
        <v>0.02</v>
      </c>
      <c r="W10" s="261">
        <f>ROUND(K10-'Цены на 03.05.2021'!K10,2)</f>
        <v>0.01</v>
      </c>
      <c r="X10" s="262">
        <f>ROUND(N10-'Цены на 03.05.2021'!N10,2)</f>
        <v>0.01</v>
      </c>
    </row>
    <row r="11" spans="1:32" s="5" customFormat="1" ht="32.25" thickBot="1" x14ac:dyDescent="0.3">
      <c r="A11" s="98" t="s">
        <v>79</v>
      </c>
      <c r="B11" s="95">
        <f>AVERAGE(B7:B10)</f>
        <v>0.61259435805422657</v>
      </c>
      <c r="C11" s="96">
        <f t="shared" si="0"/>
        <v>-0.12105795454545443</v>
      </c>
      <c r="D11" s="97">
        <f t="shared" si="1"/>
        <v>83.499274456521761</v>
      </c>
      <c r="E11" s="95">
        <f>AVERAGE(E7:E10)</f>
        <v>0.66139678030303028</v>
      </c>
      <c r="F11" s="96">
        <f t="shared" si="2"/>
        <v>-0.11212794059011166</v>
      </c>
      <c r="G11" s="97">
        <f t="shared" si="3"/>
        <v>85.504284793814435</v>
      </c>
      <c r="H11" s="95">
        <f>AVERAGE(H7:H10)</f>
        <v>0.74813400119617235</v>
      </c>
      <c r="I11" s="96">
        <f t="shared" si="4"/>
        <v>-8.1212091307814926E-2</v>
      </c>
      <c r="J11" s="97">
        <f t="shared" si="5"/>
        <v>90.207695913461549</v>
      </c>
      <c r="K11" s="95">
        <f>AVERAGE(K7:K10)</f>
        <v>0.66251750398724074</v>
      </c>
      <c r="L11" s="96">
        <f t="shared" si="6"/>
        <v>-0.11100721690590121</v>
      </c>
      <c r="M11" s="97">
        <f t="shared" si="7"/>
        <v>85.649170103092771</v>
      </c>
      <c r="N11" s="95">
        <f>AVERAGE(N7:N10)</f>
        <v>0.39272874800637958</v>
      </c>
      <c r="O11" s="96">
        <f t="shared" si="8"/>
        <v>-9.9825757575757734E-3</v>
      </c>
      <c r="P11" s="97">
        <f t="shared" si="9"/>
        <v>97.521158415841583</v>
      </c>
      <c r="Q11" s="18"/>
      <c r="T11" s="261">
        <f>ROUND(B11-'Цены на 03.05.2021'!B11,2)</f>
        <v>0.01</v>
      </c>
      <c r="U11" s="261">
        <f>ROUND(E11-'Цены на 03.05.2021'!E11,2)</f>
        <v>0.01</v>
      </c>
      <c r="V11" s="261">
        <f>ROUND(H11-'Цены на 03.05.2021'!H11,2)</f>
        <v>0.01</v>
      </c>
      <c r="W11" s="261">
        <f>ROUND(K11-'Цены на 03.05.2021'!K11,2)</f>
        <v>0.01</v>
      </c>
      <c r="X11" s="262">
        <f>ROUND(N11-'Цены на 03.05.2021'!N11,2)</f>
        <v>0.01</v>
      </c>
    </row>
    <row r="12" spans="1:32" s="5" customFormat="1" ht="16.5" thickBot="1" x14ac:dyDescent="0.3">
      <c r="A12" s="19" t="s">
        <v>4</v>
      </c>
      <c r="B12" s="11">
        <f>B25*$B$32/100/$B$33</f>
        <v>0.95194277511961722</v>
      </c>
      <c r="C12" s="16">
        <f t="shared" si="0"/>
        <v>0.21829046251993622</v>
      </c>
      <c r="D12" s="17">
        <f t="shared" si="1"/>
        <v>129.75393913043479</v>
      </c>
      <c r="E12" s="11">
        <f>E25*$B$32/100/$B$33</f>
        <v>0.98802330143540662</v>
      </c>
      <c r="F12" s="16">
        <f t="shared" si="2"/>
        <v>0.21449858054226467</v>
      </c>
      <c r="G12" s="17">
        <f t="shared" si="3"/>
        <v>127.73002268041236</v>
      </c>
      <c r="H12" s="11">
        <f>H25*$B$32/100/$B$33</f>
        <v>1.158585789473684</v>
      </c>
      <c r="I12" s="16">
        <f t="shared" si="4"/>
        <v>0.32923969696969668</v>
      </c>
      <c r="J12" s="17">
        <f t="shared" si="5"/>
        <v>139.69870961538459</v>
      </c>
      <c r="K12" s="11">
        <f>K25*$B$32/100/$B$33</f>
        <v>0.92351569377990417</v>
      </c>
      <c r="L12" s="16">
        <f t="shared" si="6"/>
        <v>0.14999097288676222</v>
      </c>
      <c r="M12" s="17">
        <f t="shared" si="7"/>
        <v>119.39058556701031</v>
      </c>
      <c r="N12" s="11">
        <f>N25*$B$32/100/$B$33</f>
        <v>0.46613124401913875</v>
      </c>
      <c r="O12" s="16">
        <f t="shared" si="8"/>
        <v>6.3419920255183393E-2</v>
      </c>
      <c r="P12" s="17">
        <f t="shared" si="9"/>
        <v>115.74823366336634</v>
      </c>
      <c r="Q12" s="18" t="s">
        <v>33</v>
      </c>
      <c r="T12" s="261">
        <f>ROUND(B12-'Цены на 03.05.2021'!B12,2)</f>
        <v>0.02</v>
      </c>
      <c r="U12" s="261">
        <f>ROUND(E12-'Цены на 03.05.2021'!E12,2)</f>
        <v>0.02</v>
      </c>
      <c r="V12" s="261">
        <f>ROUND(H12-'Цены на 03.05.2021'!H12,2)</f>
        <v>0.05</v>
      </c>
      <c r="W12" s="261">
        <f>ROUND(K12-'Цены на 03.05.2021'!K12,2)</f>
        <v>-0.01</v>
      </c>
      <c r="X12" s="262">
        <f>ROUND(N12-'Цены на 03.05.2021'!N12,2)</f>
        <v>0.01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1.5843258373205742</v>
      </c>
      <c r="F13" s="16">
        <f t="shared" si="2"/>
        <v>0.81080111642743224</v>
      </c>
      <c r="G13" s="17">
        <f t="shared" si="3"/>
        <v>204.81903092783506</v>
      </c>
      <c r="H13" s="11">
        <f>H26*$B$34/$B$33</f>
        <v>1.6576177033492823</v>
      </c>
      <c r="I13" s="16">
        <f t="shared" si="4"/>
        <v>0.82827161084529499</v>
      </c>
      <c r="J13" s="17">
        <f t="shared" si="5"/>
        <v>199.87044230769229</v>
      </c>
      <c r="K13" s="11">
        <f>K26*$B$34/$B$33</f>
        <v>1.4743880382775121</v>
      </c>
      <c r="L13" s="16">
        <f t="shared" si="6"/>
        <v>0.70086331738437013</v>
      </c>
      <c r="M13" s="17">
        <f t="shared" si="7"/>
        <v>190.60645360824745</v>
      </c>
      <c r="N13" s="11">
        <f>N26*$B$34/$B$33</f>
        <v>0.75124162679425843</v>
      </c>
      <c r="O13" s="16">
        <f t="shared" si="8"/>
        <v>0.34853030303030308</v>
      </c>
      <c r="P13" s="17">
        <f t="shared" si="9"/>
        <v>186.54594059405943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0.03</v>
      </c>
      <c r="V13" s="261">
        <f>ROUND(H13-'Цены на 03.05.2021'!H13,2)</f>
        <v>0.03</v>
      </c>
      <c r="W13" s="261">
        <f>ROUND(K13-'Цены на 03.05.2021'!K13,2)</f>
        <v>0.04</v>
      </c>
      <c r="X13" s="262">
        <f>ROUND(N13-'Цены на 03.05.2021'!N13,2)</f>
        <v>0.01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1.5256923444976078</v>
      </c>
      <c r="F14" s="16">
        <f t="shared" si="2"/>
        <v>0.75216762360446587</v>
      </c>
      <c r="G14" s="17">
        <f t="shared" si="3"/>
        <v>197.23898969072167</v>
      </c>
      <c r="H14" s="11">
        <f>H27*$B$34/$B$33</f>
        <v>1.6466239234449762</v>
      </c>
      <c r="I14" s="16">
        <f t="shared" si="4"/>
        <v>0.81727783094098894</v>
      </c>
      <c r="J14" s="17">
        <f t="shared" si="5"/>
        <v>198.54484615384615</v>
      </c>
      <c r="K14" s="11">
        <f>K27*$B$34/$B$33</f>
        <v>1.3668933014354068</v>
      </c>
      <c r="L14" s="16">
        <f t="shared" si="6"/>
        <v>0.59336858054226482</v>
      </c>
      <c r="M14" s="17">
        <f t="shared" si="7"/>
        <v>176.70971134020618</v>
      </c>
      <c r="N14" s="11">
        <f>N27*$B$34/$B$33</f>
        <v>0.67062057416267951</v>
      </c>
      <c r="O14" s="16">
        <f t="shared" si="8"/>
        <v>0.26790925039872415</v>
      </c>
      <c r="P14" s="17">
        <f t="shared" si="9"/>
        <v>166.52637623762379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-0.03</v>
      </c>
      <c r="V14" s="261">
        <f>ROUND(H14-'Цены на 03.05.2021'!H14,2)</f>
        <v>-0.03</v>
      </c>
      <c r="W14" s="261">
        <f>ROUND(K14-'Цены на 03.05.2021'!K14,2)</f>
        <v>-7.0000000000000007E-2</v>
      </c>
      <c r="X14" s="262">
        <f>ROUND(N14-'Цены на 03.05.2021'!N14,2)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1.4228811403508772</v>
      </c>
      <c r="F15" s="28">
        <f t="shared" si="2"/>
        <v>0.64935641945773526</v>
      </c>
      <c r="G15" s="29">
        <f t="shared" si="3"/>
        <v>183.9477268041237</v>
      </c>
      <c r="H15" s="27">
        <f>H28*$B$35/10/$B$33</f>
        <v>1.4772934210526314</v>
      </c>
      <c r="I15" s="28">
        <f t="shared" si="4"/>
        <v>0.64794732854864412</v>
      </c>
      <c r="J15" s="29">
        <f t="shared" si="5"/>
        <v>178.12749519230766</v>
      </c>
      <c r="K15" s="27">
        <f>K28*$B$35/10/$B$33</f>
        <v>1.4011162280701752</v>
      </c>
      <c r="L15" s="28">
        <f t="shared" si="6"/>
        <v>0.62759150717703327</v>
      </c>
      <c r="M15" s="29">
        <f t="shared" si="7"/>
        <v>181.1339948453608</v>
      </c>
      <c r="N15" s="27">
        <f>N28*$B$35/10/$B$33</f>
        <v>0.63662368421052629</v>
      </c>
      <c r="O15" s="28">
        <f t="shared" si="8"/>
        <v>0.23391236044657093</v>
      </c>
      <c r="P15" s="29">
        <f t="shared" si="9"/>
        <v>158.08437623762376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0.03</v>
      </c>
      <c r="V15" s="261">
        <f>ROUND(H15-'Цены на 03.05.2021'!H15,2)</f>
        <v>0.01</v>
      </c>
      <c r="W15" s="261">
        <f>ROUND(K15-'Цены на 03.05.2021'!K15,2)</f>
        <v>0.03</v>
      </c>
      <c r="X15" s="262">
        <f>ROUND(N15-'Цены на 03.05.2021'!N15,2)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3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35" t="s">
        <v>64</v>
      </c>
      <c r="X19" s="335" t="s">
        <v>64</v>
      </c>
      <c r="AB19" s="3"/>
    </row>
    <row r="20" spans="1:28" s="46" customFormat="1" ht="15.75" x14ac:dyDescent="0.25">
      <c r="A20" s="40" t="s">
        <v>39</v>
      </c>
      <c r="B20" s="41">
        <v>1.84</v>
      </c>
      <c r="C20" s="42" t="s">
        <v>26</v>
      </c>
      <c r="D20" s="43" t="s">
        <v>26</v>
      </c>
      <c r="E20" s="41">
        <v>1.94</v>
      </c>
      <c r="F20" s="42" t="s">
        <v>26</v>
      </c>
      <c r="G20" s="43" t="s">
        <v>26</v>
      </c>
      <c r="H20" s="304">
        <v>2.08</v>
      </c>
      <c r="I20" s="42" t="s">
        <v>26</v>
      </c>
      <c r="J20" s="43" t="s">
        <v>26</v>
      </c>
      <c r="K20" s="41">
        <v>1.94</v>
      </c>
      <c r="L20" s="42" t="s">
        <v>26</v>
      </c>
      <c r="M20" s="43" t="s">
        <v>26</v>
      </c>
      <c r="N20" s="48">
        <v>1.01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45.16</v>
      </c>
      <c r="C21" s="49" t="s">
        <v>26</v>
      </c>
      <c r="D21" s="50" t="s">
        <v>26</v>
      </c>
      <c r="E21" s="48">
        <v>49.68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</v>
      </c>
      <c r="L21" s="49" t="s">
        <v>26</v>
      </c>
      <c r="M21" s="50" t="s">
        <v>26</v>
      </c>
      <c r="N21" s="48">
        <v>29.14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45.06</v>
      </c>
      <c r="C22" s="49" t="s">
        <v>26</v>
      </c>
      <c r="D22" s="50" t="s">
        <v>26</v>
      </c>
      <c r="E22" s="48">
        <v>48.72</v>
      </c>
      <c r="F22" s="49" t="s">
        <v>26</v>
      </c>
      <c r="G22" s="50" t="s">
        <v>26</v>
      </c>
      <c r="H22" s="48">
        <v>54.17</v>
      </c>
      <c r="I22" s="49" t="s">
        <v>26</v>
      </c>
      <c r="J22" s="50" t="s">
        <v>26</v>
      </c>
      <c r="K22" s="48">
        <v>47.93</v>
      </c>
      <c r="L22" s="49" t="s">
        <v>26</v>
      </c>
      <c r="M22" s="50" t="s">
        <v>26</v>
      </c>
      <c r="N22" s="48">
        <v>27.35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45.34</v>
      </c>
      <c r="C23" s="49" t="s">
        <v>26</v>
      </c>
      <c r="D23" s="50" t="s">
        <v>26</v>
      </c>
      <c r="E23" s="48">
        <v>48.59</v>
      </c>
      <c r="F23" s="49" t="s">
        <v>26</v>
      </c>
      <c r="G23" s="50" t="s">
        <v>26</v>
      </c>
      <c r="H23" s="48">
        <v>54.25</v>
      </c>
      <c r="I23" s="49" t="s">
        <v>26</v>
      </c>
      <c r="J23" s="50" t="s">
        <v>26</v>
      </c>
      <c r="K23" s="48">
        <v>47.93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44.82</v>
      </c>
      <c r="C24" s="49" t="s">
        <v>26</v>
      </c>
      <c r="D24" s="50" t="s">
        <v>26</v>
      </c>
      <c r="E24" s="48">
        <v>47.76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50.22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26.12</v>
      </c>
      <c r="C25" s="49" t="s">
        <v>26</v>
      </c>
      <c r="D25" s="50" t="s">
        <v>26</v>
      </c>
      <c r="E25" s="48">
        <v>27.11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25.34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1.2969999999999999</v>
      </c>
      <c r="F26" s="49" t="s">
        <v>26</v>
      </c>
      <c r="G26" s="50" t="s">
        <v>26</v>
      </c>
      <c r="H26" s="54">
        <v>1.357</v>
      </c>
      <c r="I26" s="49" t="s">
        <v>26</v>
      </c>
      <c r="J26" s="50" t="s">
        <v>26</v>
      </c>
      <c r="K26" s="54">
        <v>1.2070000000000001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1.2490000000000001</v>
      </c>
      <c r="F27" s="49" t="s">
        <v>26</v>
      </c>
      <c r="G27" s="50" t="s">
        <v>26</v>
      </c>
      <c r="H27" s="54">
        <v>1.3480000000000001</v>
      </c>
      <c r="I27" s="49" t="s">
        <v>26</v>
      </c>
      <c r="J27" s="50" t="s">
        <v>26</v>
      </c>
      <c r="K27" s="54">
        <v>1.119</v>
      </c>
      <c r="L27" s="49" t="s">
        <v>26</v>
      </c>
      <c r="M27" s="50" t="s">
        <v>26</v>
      </c>
      <c r="N27" s="54">
        <v>0.54900000000000004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5.23</v>
      </c>
      <c r="F28" s="58" t="s">
        <v>26</v>
      </c>
      <c r="G28" s="59" t="s">
        <v>26</v>
      </c>
      <c r="H28" s="94">
        <v>5.43</v>
      </c>
      <c r="I28" s="58" t="s">
        <v>26</v>
      </c>
      <c r="J28" s="59" t="s">
        <v>26</v>
      </c>
      <c r="K28" s="94">
        <v>5.15</v>
      </c>
      <c r="L28" s="58" t="s">
        <v>26</v>
      </c>
      <c r="M28" s="59" t="s">
        <v>26</v>
      </c>
      <c r="N28" s="94">
        <v>2.34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3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9.1403999999999996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2.508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3.0636000000000001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6.8232999999999997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3.407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E25" sqref="E2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44347</v>
      </c>
      <c r="E2" s="360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37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38" t="s">
        <v>23</v>
      </c>
      <c r="C5" s="339" t="s">
        <v>23</v>
      </c>
      <c r="D5" s="340" t="s">
        <v>24</v>
      </c>
      <c r="E5" s="338" t="s">
        <v>23</v>
      </c>
      <c r="F5" s="339" t="s">
        <v>23</v>
      </c>
      <c r="G5" s="340" t="s">
        <v>24</v>
      </c>
      <c r="H5" s="338" t="s">
        <v>23</v>
      </c>
      <c r="I5" s="339" t="s">
        <v>23</v>
      </c>
      <c r="J5" s="340" t="s">
        <v>24</v>
      </c>
      <c r="K5" s="338" t="s">
        <v>23</v>
      </c>
      <c r="L5" s="339" t="s">
        <v>23</v>
      </c>
      <c r="M5" s="340" t="s">
        <v>24</v>
      </c>
      <c r="N5" s="338" t="s">
        <v>23</v>
      </c>
      <c r="O5" s="339" t="s">
        <v>23</v>
      </c>
      <c r="P5" s="340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0.72644004895574243</v>
      </c>
      <c r="C6" s="12" t="s">
        <v>26</v>
      </c>
      <c r="D6" s="13" t="s">
        <v>26</v>
      </c>
      <c r="E6" s="11">
        <f>E20/$B$33</f>
        <v>0.76592048639898924</v>
      </c>
      <c r="F6" s="12" t="s">
        <v>26</v>
      </c>
      <c r="G6" s="13" t="s">
        <v>26</v>
      </c>
      <c r="H6" s="11">
        <f>H20/$B$33</f>
        <v>0.82119309881953495</v>
      </c>
      <c r="I6" s="12" t="s">
        <v>26</v>
      </c>
      <c r="J6" s="13" t="s">
        <v>26</v>
      </c>
      <c r="K6" s="11">
        <f>K20/$B$33</f>
        <v>0.76592048639898924</v>
      </c>
      <c r="L6" s="12" t="s">
        <v>26</v>
      </c>
      <c r="M6" s="13" t="s">
        <v>26</v>
      </c>
      <c r="N6" s="11">
        <f>N20/$B$33</f>
        <v>0.39875241817679336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0.02</v>
      </c>
      <c r="U6" s="261">
        <f>ROUND(E6-'Цены на 03.05.2021'!E6,2)</f>
        <v>0.02</v>
      </c>
      <c r="V6" s="261">
        <f>ROUND(H6-'Цены на 03.05.2021'!H6,2)</f>
        <v>0.02</v>
      </c>
      <c r="W6" s="261">
        <f>ROUND(K6-'Цены на 03.05.2021'!K6,2)</f>
        <v>0.02</v>
      </c>
      <c r="X6" s="262">
        <f>ROUND(N6-'Цены на 03.05.2021'!N6,2)</f>
        <v>0.01</v>
      </c>
    </row>
    <row r="7" spans="1:32" s="5" customFormat="1" ht="16.5" thickBot="1" x14ac:dyDescent="0.3">
      <c r="A7" s="15" t="s">
        <v>28</v>
      </c>
      <c r="B7" s="11">
        <f>B21*$B$36/100/$B$33</f>
        <v>0.61527400213194361</v>
      </c>
      <c r="C7" s="16">
        <f t="shared" ref="C7:C12" si="0">B7-B$6</f>
        <v>-0.11116604682379883</v>
      </c>
      <c r="D7" s="17">
        <f t="shared" ref="D7:D12" si="1">B7/B$6*100</f>
        <v>84.697147826086947</v>
      </c>
      <c r="E7" s="11">
        <f>E21*$B$36/100/$B$33</f>
        <v>0.67865103241343894</v>
      </c>
      <c r="F7" s="16">
        <f t="shared" ref="F7:F15" si="2">E7-E$6</f>
        <v>-8.7269453985550305E-2</v>
      </c>
      <c r="G7" s="17">
        <f t="shared" ref="G7:G15" si="3">E7/E$6*100</f>
        <v>88.605938144329883</v>
      </c>
      <c r="H7" s="11">
        <f>H21*$B$36/100/$B$33</f>
        <v>0.74366008922578852</v>
      </c>
      <c r="I7" s="16">
        <f t="shared" ref="I7:I15" si="4">H7-H$6</f>
        <v>-7.7533009593746427E-2</v>
      </c>
      <c r="J7" s="17">
        <f t="shared" ref="J7:J15" si="5">H7/H$6*100</f>
        <v>90.558492307692291</v>
      </c>
      <c r="K7" s="11">
        <f>K21*$B$36/100/$B$33</f>
        <v>0.6668188400647479</v>
      </c>
      <c r="L7" s="16">
        <f t="shared" ref="L7:L15" si="6">K7-K$6</f>
        <v>-9.9101646334241345E-2</v>
      </c>
      <c r="M7" s="17">
        <f t="shared" ref="M7:M15" si="7">K7/K$6*100</f>
        <v>87.061105154639179</v>
      </c>
      <c r="N7" s="11">
        <f>N21*$B$36/100/$B$33</f>
        <v>0.39331839393580481</v>
      </c>
      <c r="O7" s="16">
        <f t="shared" ref="O7:O15" si="8">N7-N$6</f>
        <v>-5.4340242409885442E-3</v>
      </c>
      <c r="P7" s="17">
        <f t="shared" ref="P7:P15" si="9">N7/N$6*100</f>
        <v>98.637243564356453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0.02</v>
      </c>
      <c r="V7" s="261">
        <f>ROUND(H7-'Цены на 03.05.2021'!H7,2)</f>
        <v>0</v>
      </c>
      <c r="W7" s="261">
        <f>ROUND(K7-'Цены на 03.05.2021'!K7,2)</f>
        <v>0.01</v>
      </c>
      <c r="X7" s="262">
        <f>ROUND(N7-'Цены на 03.05.2021'!N7,2)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0.61282596233566267</v>
      </c>
      <c r="C8" s="16">
        <f t="shared" si="0"/>
        <v>-0.11361408662007977</v>
      </c>
      <c r="D8" s="17">
        <f t="shared" si="1"/>
        <v>84.360156521739128</v>
      </c>
      <c r="E8" s="11">
        <f>E22*$B$36/100/$B$33</f>
        <v>0.66613882901022525</v>
      </c>
      <c r="F8" s="16">
        <f t="shared" si="2"/>
        <v>-9.9781657388763989E-2</v>
      </c>
      <c r="G8" s="17">
        <f t="shared" si="3"/>
        <v>86.972321649484513</v>
      </c>
      <c r="H8" s="11">
        <f>H22*$B$36/100/$B$33</f>
        <v>0.7382200007896087</v>
      </c>
      <c r="I8" s="16">
        <f t="shared" si="4"/>
        <v>-8.2973098029926251E-2</v>
      </c>
      <c r="J8" s="17">
        <f t="shared" si="5"/>
        <v>89.896030769230762</v>
      </c>
      <c r="K8" s="11">
        <f>K22*$B$36/100/$B$33</f>
        <v>0.6466905128508823</v>
      </c>
      <c r="L8" s="16">
        <f t="shared" si="6"/>
        <v>-0.11922997354810694</v>
      </c>
      <c r="M8" s="17">
        <f t="shared" si="7"/>
        <v>84.433113402061849</v>
      </c>
      <c r="N8" s="11">
        <f>N22*$B$36/100/$B$33</f>
        <v>0.37251005566741674</v>
      </c>
      <c r="O8" s="16">
        <f t="shared" si="8"/>
        <v>-2.6242362509376616E-2</v>
      </c>
      <c r="P8" s="17">
        <f t="shared" si="9"/>
        <v>93.418883168316825</v>
      </c>
      <c r="Q8" s="18" t="s">
        <v>29</v>
      </c>
      <c r="T8" s="261">
        <f>ROUND(B8-'Цены на 03.05.2021'!B8,2)</f>
        <v>0.01</v>
      </c>
      <c r="U8" s="261">
        <f>ROUND(E8-'Цены на 03.05.2021'!E8,2)</f>
        <v>0.01</v>
      </c>
      <c r="V8" s="261">
        <f>ROUND(H8-'Цены на 03.05.2021'!H8,2)</f>
        <v>0.02</v>
      </c>
      <c r="W8" s="261">
        <f>ROUND(K8-'Цены на 03.05.2021'!K8,2)</f>
        <v>0.01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0.61704203087370202</v>
      </c>
      <c r="C9" s="16">
        <f t="shared" si="0"/>
        <v>-0.10939801808204042</v>
      </c>
      <c r="D9" s="17">
        <f t="shared" si="1"/>
        <v>84.940530434782602</v>
      </c>
      <c r="E9" s="11">
        <f>E23*$B$36/100/$B$33</f>
        <v>0.66559482016660731</v>
      </c>
      <c r="F9" s="16">
        <f t="shared" si="2"/>
        <v>-0.10032566623238193</v>
      </c>
      <c r="G9" s="17">
        <f t="shared" si="3"/>
        <v>86.901294845360809</v>
      </c>
      <c r="H9" s="11">
        <f>H23*$B$36/100/$B$33</f>
        <v>0.74325208259307507</v>
      </c>
      <c r="I9" s="16">
        <f t="shared" si="4"/>
        <v>-7.794101622645988E-2</v>
      </c>
      <c r="J9" s="17">
        <f t="shared" si="5"/>
        <v>90.508807692307684</v>
      </c>
      <c r="K9" s="11">
        <f>K23*$B$36/100/$B$33</f>
        <v>0.65185859686525316</v>
      </c>
      <c r="L9" s="16">
        <f t="shared" si="6"/>
        <v>-0.11406188953373608</v>
      </c>
      <c r="M9" s="17">
        <f t="shared" si="7"/>
        <v>85.107868041237111</v>
      </c>
      <c r="N9" s="11">
        <f>N23*$B$36/100/$B$33</f>
        <v>0.40392656638635555</v>
      </c>
      <c r="O9" s="16">
        <f t="shared" si="8"/>
        <v>5.1741482095621905E-3</v>
      </c>
      <c r="P9" s="17">
        <f t="shared" si="9"/>
        <v>101.29758415841586</v>
      </c>
      <c r="Q9" s="18" t="s">
        <v>29</v>
      </c>
      <c r="T9" s="261">
        <f>ROUND(B9-'Цены на 03.05.2021'!B9,2)</f>
        <v>0.01</v>
      </c>
      <c r="U9" s="261">
        <f>ROUND(E9-'Цены на 03.05.2021'!E9,2)</f>
        <v>0.02</v>
      </c>
      <c r="V9" s="261">
        <f>ROUND(H9-'Цены на 03.05.2021'!H9,2)</f>
        <v>0.02</v>
      </c>
      <c r="W9" s="261">
        <f>ROUND(K9-'Цены на 03.05.2021'!K9,2)</f>
        <v>0.01</v>
      </c>
      <c r="X9" s="262">
        <f>ROUND(N9-'Цены на 03.05.2021'!N9,2)</f>
        <v>0.01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0.60956190927395482</v>
      </c>
      <c r="C10" s="16">
        <f t="shared" si="0"/>
        <v>-0.11687813968178762</v>
      </c>
      <c r="D10" s="17">
        <f t="shared" si="1"/>
        <v>83.910834782608703</v>
      </c>
      <c r="E10" s="11">
        <f>E24*$B$36/100/$B$33</f>
        <v>0.6495465592798767</v>
      </c>
      <c r="F10" s="16">
        <f t="shared" si="2"/>
        <v>-0.11637392711911254</v>
      </c>
      <c r="G10" s="17">
        <f t="shared" si="3"/>
        <v>84.806004123711332</v>
      </c>
      <c r="H10" s="11">
        <f>H24*$B$36/100/$B$33</f>
        <v>0.77779664416281724</v>
      </c>
      <c r="I10" s="16">
        <f t="shared" si="4"/>
        <v>-4.3396454656717709E-2</v>
      </c>
      <c r="J10" s="17">
        <f t="shared" si="5"/>
        <v>94.715438461538454</v>
      </c>
      <c r="K10" s="11">
        <f>K24*$B$36/100/$B$33</f>
        <v>0.683003103162383</v>
      </c>
      <c r="L10" s="16">
        <f t="shared" si="6"/>
        <v>-8.2917383236606246E-2</v>
      </c>
      <c r="M10" s="17">
        <f t="shared" si="7"/>
        <v>89.174152577319589</v>
      </c>
      <c r="N10" s="11">
        <f>N24*$B$36/100/$B$33</f>
        <v>0.4005265111137431</v>
      </c>
      <c r="O10" s="16">
        <f t="shared" si="8"/>
        <v>1.7740929369497449E-3</v>
      </c>
      <c r="P10" s="17">
        <f t="shared" si="9"/>
        <v>100.44491089108911</v>
      </c>
      <c r="Q10" s="18" t="s">
        <v>29</v>
      </c>
      <c r="T10" s="261">
        <f>ROUND(B10-'Цены на 03.05.2021'!B10,2)</f>
        <v>0.01</v>
      </c>
      <c r="U10" s="261">
        <f>ROUND(E10-'Цены на 03.05.2021'!E10,2)</f>
        <v>0.01</v>
      </c>
      <c r="V10" s="261">
        <f>ROUND(H10-'Цены на 03.05.2021'!H10,2)</f>
        <v>0.02</v>
      </c>
      <c r="W10" s="261">
        <f>ROUND(K10-'Цены на 03.05.2021'!K10,2)</f>
        <v>0.01</v>
      </c>
      <c r="X10" s="262">
        <f>ROUND(N10-'Цены на 03.05.2021'!N10,2)</f>
        <v>0.01</v>
      </c>
    </row>
    <row r="11" spans="1:32" s="5" customFormat="1" ht="32.25" thickBot="1" x14ac:dyDescent="0.3">
      <c r="A11" s="98" t="s">
        <v>79</v>
      </c>
      <c r="B11" s="95">
        <f>AVERAGE(B7:B10)</f>
        <v>0.61367597615381575</v>
      </c>
      <c r="C11" s="96">
        <f t="shared" si="0"/>
        <v>-0.11276407280192668</v>
      </c>
      <c r="D11" s="97">
        <f t="shared" si="1"/>
        <v>84.477167391304349</v>
      </c>
      <c r="E11" s="95">
        <f>AVERAGE(E7:E10)</f>
        <v>0.66498281021753702</v>
      </c>
      <c r="F11" s="96">
        <f t="shared" si="2"/>
        <v>-0.10093767618145222</v>
      </c>
      <c r="G11" s="97">
        <f t="shared" si="3"/>
        <v>86.821389690721631</v>
      </c>
      <c r="H11" s="95">
        <f>AVERAGE(H7:H10)</f>
        <v>0.75073220419282238</v>
      </c>
      <c r="I11" s="96">
        <f t="shared" si="4"/>
        <v>-7.0460894626712567E-2</v>
      </c>
      <c r="J11" s="97">
        <f t="shared" si="5"/>
        <v>91.419692307692287</v>
      </c>
      <c r="K11" s="95">
        <f>AVERAGE(K7:K10)</f>
        <v>0.66209276323581656</v>
      </c>
      <c r="L11" s="96">
        <f t="shared" si="6"/>
        <v>-0.10382772316317268</v>
      </c>
      <c r="M11" s="97">
        <f t="shared" si="7"/>
        <v>86.444059793814432</v>
      </c>
      <c r="N11" s="95">
        <f>AVERAGE(N7:N10)</f>
        <v>0.39257038177583004</v>
      </c>
      <c r="O11" s="96">
        <f t="shared" si="8"/>
        <v>-6.18203640096332E-3</v>
      </c>
      <c r="P11" s="97">
        <f t="shared" si="9"/>
        <v>98.449655445544565</v>
      </c>
      <c r="Q11" s="18"/>
      <c r="T11" s="261">
        <f>ROUND(B11-'Цены на 03.05.2021'!B11,2)</f>
        <v>0.01</v>
      </c>
      <c r="U11" s="261">
        <f>ROUND(E11-'Цены на 03.05.2021'!E11,2)</f>
        <v>0.02</v>
      </c>
      <c r="V11" s="261">
        <f>ROUND(H11-'Цены на 03.05.2021'!H11,2)</f>
        <v>0.01</v>
      </c>
      <c r="W11" s="261">
        <f>ROUND(K11-'Цены на 03.05.2021'!K11,2)</f>
        <v>0.01</v>
      </c>
      <c r="X11" s="262">
        <f>ROUND(N11-'Цены на 03.05.2021'!N11,2)</f>
        <v>0.01</v>
      </c>
    </row>
    <row r="12" spans="1:32" s="5" customFormat="1" ht="16.5" thickBot="1" x14ac:dyDescent="0.3">
      <c r="A12" s="19" t="s">
        <v>4</v>
      </c>
      <c r="B12" s="11">
        <f>B25*$B$32/100/$B$33</f>
        <v>0.94973099609143663</v>
      </c>
      <c r="C12" s="16">
        <f t="shared" si="0"/>
        <v>0.2232909471356942</v>
      </c>
      <c r="D12" s="17">
        <f t="shared" si="1"/>
        <v>130.73769782608696</v>
      </c>
      <c r="E12" s="11">
        <f>E25*$B$32/100/$B$33</f>
        <v>0.97881923486912226</v>
      </c>
      <c r="F12" s="16">
        <f t="shared" si="2"/>
        <v>0.21289874847013301</v>
      </c>
      <c r="G12" s="17">
        <f t="shared" si="3"/>
        <v>127.79645567010309</v>
      </c>
      <c r="H12" s="11">
        <f>H25*$B$32/100/$B$33</f>
        <v>1.1558938884282837</v>
      </c>
      <c r="I12" s="16">
        <f t="shared" si="4"/>
        <v>0.33470078960874872</v>
      </c>
      <c r="J12" s="17">
        <f t="shared" si="5"/>
        <v>140.75786682692305</v>
      </c>
      <c r="K12" s="11">
        <f>K25*$B$32/100/$B$33</f>
        <v>0.92136996328319309</v>
      </c>
      <c r="L12" s="16">
        <f t="shared" si="6"/>
        <v>0.15544947688420385</v>
      </c>
      <c r="M12" s="17">
        <f t="shared" si="7"/>
        <v>120.29577216494845</v>
      </c>
      <c r="N12" s="11">
        <f>N25*$B$32/100/$B$33</f>
        <v>0.46504821745824931</v>
      </c>
      <c r="O12" s="16">
        <f t="shared" si="8"/>
        <v>6.6295799281455958E-2</v>
      </c>
      <c r="P12" s="17">
        <f t="shared" si="9"/>
        <v>116.62580495049504</v>
      </c>
      <c r="Q12" s="18" t="s">
        <v>33</v>
      </c>
      <c r="T12" s="261">
        <f>ROUND(B12-'Цены на 03.05.2021'!B12,2)</f>
        <v>0.01</v>
      </c>
      <c r="U12" s="261">
        <f>ROUND(E12-'Цены на 03.05.2021'!E12,2)</f>
        <v>0.01</v>
      </c>
      <c r="V12" s="261">
        <f>ROUND(H12-'Цены на 03.05.2021'!H12,2)</f>
        <v>0.05</v>
      </c>
      <c r="W12" s="261">
        <f>ROUND(K12-'Цены на 03.05.2021'!K12,2)</f>
        <v>-0.02</v>
      </c>
      <c r="X12" s="262">
        <f>ROUND(N12-'Цены на 03.05.2021'!N12,2)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1.580733151723321</v>
      </c>
      <c r="F13" s="16">
        <f t="shared" si="2"/>
        <v>0.81481266532433172</v>
      </c>
      <c r="G13" s="17">
        <f t="shared" si="3"/>
        <v>206.38345360824744</v>
      </c>
      <c r="H13" s="11">
        <f>H26*$B$34/$B$33</f>
        <v>1.653858817955703</v>
      </c>
      <c r="I13" s="16">
        <f t="shared" si="4"/>
        <v>0.83266571913616805</v>
      </c>
      <c r="J13" s="17">
        <f t="shared" si="5"/>
        <v>201.39706730769231</v>
      </c>
      <c r="K13" s="11">
        <f>K26*$B$34/$B$33</f>
        <v>1.4588570413360182</v>
      </c>
      <c r="L13" s="16">
        <f t="shared" si="6"/>
        <v>0.69293655493702899</v>
      </c>
      <c r="M13" s="17">
        <f t="shared" si="7"/>
        <v>190.47108247422685</v>
      </c>
      <c r="N13" s="11">
        <f>N26*$B$34/$B$33</f>
        <v>0.74953807888191404</v>
      </c>
      <c r="O13" s="16">
        <f t="shared" si="8"/>
        <v>0.35078566070512068</v>
      </c>
      <c r="P13" s="17">
        <f t="shared" si="9"/>
        <v>187.97079207920794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0.02</v>
      </c>
      <c r="V13" s="261">
        <f>ROUND(H13-'Цены на 03.05.2021'!H13,2)</f>
        <v>0.02</v>
      </c>
      <c r="W13" s="261">
        <f>ROUND(K13-'Цены на 03.05.2021'!K13,2)</f>
        <v>0.03</v>
      </c>
      <c r="X13" s="262">
        <f>ROUND(N13-'Цены на 03.05.2021'!N13,2)</f>
        <v>0.01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1.4978573966599551</v>
      </c>
      <c r="F14" s="16">
        <f t="shared" si="2"/>
        <v>0.73193691026096586</v>
      </c>
      <c r="G14" s="17">
        <f t="shared" si="3"/>
        <v>195.56304123711342</v>
      </c>
      <c r="H14" s="11">
        <f>H27*$B$34/$B$33</f>
        <v>1.642889968020846</v>
      </c>
      <c r="I14" s="16">
        <f t="shared" si="4"/>
        <v>0.82169686920131102</v>
      </c>
      <c r="J14" s="17">
        <f t="shared" si="5"/>
        <v>200.06134615384616</v>
      </c>
      <c r="K14" s="11">
        <f>K27*$B$34/$B$33</f>
        <v>1.3759812862726519</v>
      </c>
      <c r="L14" s="16">
        <f t="shared" si="6"/>
        <v>0.61006079987366268</v>
      </c>
      <c r="M14" s="17">
        <f t="shared" si="7"/>
        <v>179.65067010309278</v>
      </c>
      <c r="N14" s="11">
        <f>N27*$B$34/$B$33</f>
        <v>0.64472462394883334</v>
      </c>
      <c r="O14" s="16">
        <f t="shared" si="8"/>
        <v>0.24597220577203999</v>
      </c>
      <c r="P14" s="17">
        <f t="shared" si="9"/>
        <v>161.68544554455445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-0.06</v>
      </c>
      <c r="V14" s="261">
        <f>ROUND(H14-'Цены на 03.05.2021'!H14,2)</f>
        <v>-0.04</v>
      </c>
      <c r="W14" s="261">
        <f>ROUND(K14-'Цены на 03.05.2021'!K14,2)</f>
        <v>-0.06</v>
      </c>
      <c r="X14" s="262">
        <f>ROUND(N14-'Цены на 03.05.2021'!N14,2)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1.4234412728493031</v>
      </c>
      <c r="F15" s="28">
        <f t="shared" si="2"/>
        <v>0.65752078645031387</v>
      </c>
      <c r="G15" s="29">
        <f t="shared" si="3"/>
        <v>185.84713402061857</v>
      </c>
      <c r="H15" s="27">
        <f>H28*$B$35/10/$B$33</f>
        <v>1.5212349480832248</v>
      </c>
      <c r="I15" s="28">
        <f t="shared" si="4"/>
        <v>0.70004184926368984</v>
      </c>
      <c r="J15" s="29">
        <f t="shared" si="5"/>
        <v>185.24692307692308</v>
      </c>
      <c r="K15" s="27">
        <f>K28*$B$35/10/$B$33</f>
        <v>1.4071423269769829</v>
      </c>
      <c r="L15" s="28">
        <f t="shared" si="6"/>
        <v>0.6412218405779937</v>
      </c>
      <c r="M15" s="29">
        <f t="shared" si="7"/>
        <v>183.71911340206188</v>
      </c>
      <c r="N15" s="27">
        <f>N28*$B$35/10/$B$33</f>
        <v>0.63837537999921046</v>
      </c>
      <c r="O15" s="28">
        <f t="shared" si="8"/>
        <v>0.2396229618224171</v>
      </c>
      <c r="P15" s="29">
        <f t="shared" si="9"/>
        <v>160.09316831683171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0.03</v>
      </c>
      <c r="V15" s="261">
        <f>ROUND(H15-'Цены на 03.05.2021'!H15,2)</f>
        <v>0.05</v>
      </c>
      <c r="W15" s="261">
        <f>ROUND(K15-'Цены на 03.05.2021'!K15,2)</f>
        <v>0.04</v>
      </c>
      <c r="X15" s="262">
        <f>ROUND(N15-'Цены на 03.05.2021'!N15,2)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3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35" t="s">
        <v>64</v>
      </c>
      <c r="X19" s="335" t="s">
        <v>64</v>
      </c>
      <c r="AB19" s="3"/>
    </row>
    <row r="20" spans="1:28" s="46" customFormat="1" ht="15.75" x14ac:dyDescent="0.25">
      <c r="A20" s="40" t="s">
        <v>39</v>
      </c>
      <c r="B20" s="41">
        <v>1.84</v>
      </c>
      <c r="C20" s="42" t="s">
        <v>26</v>
      </c>
      <c r="D20" s="43" t="s">
        <v>26</v>
      </c>
      <c r="E20" s="41">
        <v>1.94</v>
      </c>
      <c r="F20" s="42" t="s">
        <v>26</v>
      </c>
      <c r="G20" s="43" t="s">
        <v>26</v>
      </c>
      <c r="H20" s="304">
        <v>2.08</v>
      </c>
      <c r="I20" s="42" t="s">
        <v>26</v>
      </c>
      <c r="J20" s="43" t="s">
        <v>26</v>
      </c>
      <c r="K20" s="41">
        <v>1.94</v>
      </c>
      <c r="L20" s="42" t="s">
        <v>26</v>
      </c>
      <c r="M20" s="43" t="s">
        <v>26</v>
      </c>
      <c r="N20" s="48">
        <v>1.01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45.24</v>
      </c>
      <c r="C21" s="49" t="s">
        <v>26</v>
      </c>
      <c r="D21" s="50" t="s">
        <v>26</v>
      </c>
      <c r="E21" s="48">
        <v>49.9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49.03</v>
      </c>
      <c r="L21" s="49" t="s">
        <v>26</v>
      </c>
      <c r="M21" s="50" t="s">
        <v>26</v>
      </c>
      <c r="N21" s="48">
        <v>28.92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45.06</v>
      </c>
      <c r="C22" s="49" t="s">
        <v>26</v>
      </c>
      <c r="D22" s="50" t="s">
        <v>26</v>
      </c>
      <c r="E22" s="48">
        <v>48.98</v>
      </c>
      <c r="F22" s="49" t="s">
        <v>26</v>
      </c>
      <c r="G22" s="50" t="s">
        <v>26</v>
      </c>
      <c r="H22" s="48">
        <v>54.28</v>
      </c>
      <c r="I22" s="49" t="s">
        <v>26</v>
      </c>
      <c r="J22" s="50" t="s">
        <v>26</v>
      </c>
      <c r="K22" s="48">
        <v>47.55</v>
      </c>
      <c r="L22" s="49" t="s">
        <v>26</v>
      </c>
      <c r="M22" s="50" t="s">
        <v>26</v>
      </c>
      <c r="N22" s="48">
        <v>27.39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45.37</v>
      </c>
      <c r="C23" s="49" t="s">
        <v>26</v>
      </c>
      <c r="D23" s="50" t="s">
        <v>26</v>
      </c>
      <c r="E23" s="48">
        <v>48.94</v>
      </c>
      <c r="F23" s="49" t="s">
        <v>26</v>
      </c>
      <c r="G23" s="50" t="s">
        <v>26</v>
      </c>
      <c r="H23" s="48">
        <v>54.65</v>
      </c>
      <c r="I23" s="49" t="s">
        <v>26</v>
      </c>
      <c r="J23" s="50" t="s">
        <v>26</v>
      </c>
      <c r="K23" s="48">
        <v>47.93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44.82</v>
      </c>
      <c r="C24" s="49" t="s">
        <v>26</v>
      </c>
      <c r="D24" s="50" t="s">
        <v>26</v>
      </c>
      <c r="E24" s="48">
        <v>47.76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50.22</v>
      </c>
      <c r="L24" s="49" t="s">
        <v>26</v>
      </c>
      <c r="M24" s="50" t="s">
        <v>26</v>
      </c>
      <c r="N24" s="48">
        <v>29.45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26.12</v>
      </c>
      <c r="C25" s="49" t="s">
        <v>26</v>
      </c>
      <c r="D25" s="50" t="s">
        <v>26</v>
      </c>
      <c r="E25" s="48">
        <v>26.92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25.34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1.2969999999999999</v>
      </c>
      <c r="F26" s="49" t="s">
        <v>26</v>
      </c>
      <c r="G26" s="50" t="s">
        <v>26</v>
      </c>
      <c r="H26" s="54">
        <v>1.357</v>
      </c>
      <c r="I26" s="49" t="s">
        <v>26</v>
      </c>
      <c r="J26" s="50" t="s">
        <v>26</v>
      </c>
      <c r="K26" s="54">
        <v>1.1970000000000001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1.2290000000000001</v>
      </c>
      <c r="F27" s="49" t="s">
        <v>26</v>
      </c>
      <c r="G27" s="50" t="s">
        <v>26</v>
      </c>
      <c r="H27" s="54">
        <v>1.3480000000000001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0.52900000000000003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5.6</v>
      </c>
      <c r="I28" s="58" t="s">
        <v>26</v>
      </c>
      <c r="J28" s="59" t="s">
        <v>26</v>
      </c>
      <c r="K28" s="94">
        <v>5.18</v>
      </c>
      <c r="L28" s="58" t="s">
        <v>26</v>
      </c>
      <c r="M28" s="59" t="s">
        <v>26</v>
      </c>
      <c r="N28" s="94">
        <v>2.35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3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9.2096999999999998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2.5329000000000002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3.0870000000000002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6.8806000000000003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3.4447999999999999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AG29" sqref="AG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44354</v>
      </c>
      <c r="E2" s="360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37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38" t="s">
        <v>23</v>
      </c>
      <c r="C5" s="339" t="s">
        <v>23</v>
      </c>
      <c r="D5" s="340" t="s">
        <v>24</v>
      </c>
      <c r="E5" s="338" t="s">
        <v>23</v>
      </c>
      <c r="F5" s="339" t="s">
        <v>23</v>
      </c>
      <c r="G5" s="340" t="s">
        <v>24</v>
      </c>
      <c r="H5" s="338" t="s">
        <v>23</v>
      </c>
      <c r="I5" s="339" t="s">
        <v>23</v>
      </c>
      <c r="J5" s="340" t="s">
        <v>24</v>
      </c>
      <c r="K5" s="338" t="s">
        <v>23</v>
      </c>
      <c r="L5" s="339" t="s">
        <v>23</v>
      </c>
      <c r="M5" s="340" t="s">
        <v>24</v>
      </c>
      <c r="N5" s="338" t="s">
        <v>23</v>
      </c>
      <c r="O5" s="339" t="s">
        <v>23</v>
      </c>
      <c r="P5" s="340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0.72869072002520874</v>
      </c>
      <c r="C6" s="12" t="s">
        <v>26</v>
      </c>
      <c r="D6" s="13" t="s">
        <v>26</v>
      </c>
      <c r="E6" s="11">
        <f>E20/$B$33</f>
        <v>0.76807940759413884</v>
      </c>
      <c r="F6" s="12" t="s">
        <v>26</v>
      </c>
      <c r="G6" s="13" t="s">
        <v>26</v>
      </c>
      <c r="H6" s="11">
        <f>H20/$B$33</f>
        <v>0.82322357019064119</v>
      </c>
      <c r="I6" s="12" t="s">
        <v>26</v>
      </c>
      <c r="J6" s="13" t="s">
        <v>26</v>
      </c>
      <c r="K6" s="11">
        <f>K20/$B$33</f>
        <v>0.76807940759413884</v>
      </c>
      <c r="L6" s="12" t="s">
        <v>26</v>
      </c>
      <c r="M6" s="13" t="s">
        <v>26</v>
      </c>
      <c r="N6" s="11">
        <f>N20/$B$33</f>
        <v>0.40176461320308804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0.02</v>
      </c>
      <c r="U6" s="261">
        <f>ROUND(E6-'Цены на 03.05.2021'!E6,2)</f>
        <v>0.02</v>
      </c>
      <c r="V6" s="261">
        <f>ROUND(H6-'Цены на 03.05.2021'!H6,2)</f>
        <v>0.02</v>
      </c>
      <c r="W6" s="261">
        <f>ROUND(K6-'Цены на 03.05.2021'!K6,2)</f>
        <v>0.02</v>
      </c>
      <c r="X6" s="262">
        <f>ROUND(N6-'Цены на 03.05.2021'!N6,2)</f>
        <v>0.01</v>
      </c>
    </row>
    <row r="7" spans="1:32" s="5" customFormat="1" ht="16.5" thickBot="1" x14ac:dyDescent="0.3">
      <c r="A7" s="15" t="s">
        <v>28</v>
      </c>
      <c r="B7" s="11">
        <f>B21*$B$36/100/$B$33</f>
        <v>0.61854805419883407</v>
      </c>
      <c r="C7" s="16">
        <f t="shared" ref="C7:C12" si="0">B7-B$6</f>
        <v>-0.11014266582637466</v>
      </c>
      <c r="D7" s="17">
        <f t="shared" ref="D7:D12" si="1">B7/B$6*100</f>
        <v>84.884854054054045</v>
      </c>
      <c r="E7" s="11">
        <f>E21*$B$36/100/$B$33</f>
        <v>0.68231448715928777</v>
      </c>
      <c r="F7" s="16">
        <f t="shared" ref="F7:F15" si="2">E7-E$6</f>
        <v>-8.5764920434851066E-2</v>
      </c>
      <c r="G7" s="17">
        <f t="shared" ref="G7:G15" si="3">E7/E$6*100</f>
        <v>88.833847179487179</v>
      </c>
      <c r="H7" s="11">
        <f>H21*$B$36/100/$B$33</f>
        <v>0.7466270994170473</v>
      </c>
      <c r="I7" s="16">
        <f t="shared" ref="I7:I15" si="4">H7-H$6</f>
        <v>-7.6596470773593883E-2</v>
      </c>
      <c r="J7" s="17">
        <f t="shared" ref="J7:J15" si="5">H7/H$6*100</f>
        <v>90.695544497607656</v>
      </c>
      <c r="K7" s="11">
        <f>K21*$B$36/100/$B$33</f>
        <v>0.67002545296990701</v>
      </c>
      <c r="L7" s="16">
        <f t="shared" ref="L7:L15" si="6">K7-K$6</f>
        <v>-9.8053954624231832E-2</v>
      </c>
      <c r="M7" s="17">
        <f t="shared" ref="M7:M15" si="7">K7/K$6*100</f>
        <v>87.233877948717947</v>
      </c>
      <c r="N7" s="11">
        <f>N21*$B$36/100/$B$33</f>
        <v>0.39311254923585942</v>
      </c>
      <c r="O7" s="16">
        <f t="shared" ref="O7:O15" si="8">N7-N$6</f>
        <v>-8.6520639672286181E-3</v>
      </c>
      <c r="P7" s="17">
        <f t="shared" ref="P7:P15" si="9">N7/N$6*100</f>
        <v>97.846484313725483</v>
      </c>
      <c r="Q7" s="18" t="s">
        <v>29</v>
      </c>
      <c r="R7" s="4"/>
      <c r="T7" s="261">
        <f>ROUND(B7-'Цены на 03.05.2021'!B7,2)</f>
        <v>0.02</v>
      </c>
      <c r="U7" s="261">
        <f>ROUND(E7-'Цены на 03.05.2021'!E7,2)</f>
        <v>0.02</v>
      </c>
      <c r="V7" s="261">
        <f>ROUND(H7-'Цены на 03.05.2021'!H7,2)</f>
        <v>0.01</v>
      </c>
      <c r="W7" s="261">
        <f>ROUND(K7-'Цены на 03.05.2021'!K7,2)</f>
        <v>0.02</v>
      </c>
      <c r="X7" s="262">
        <f>ROUND(N7-'Цены на 03.05.2021'!N7,2)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0.61759224042854888</v>
      </c>
      <c r="C8" s="16">
        <f t="shared" si="0"/>
        <v>-0.11109847959665986</v>
      </c>
      <c r="D8" s="17">
        <f t="shared" si="1"/>
        <v>84.753685405405406</v>
      </c>
      <c r="E8" s="11">
        <f>E22*$B$36/100/$B$33</f>
        <v>0.66947927367260118</v>
      </c>
      <c r="F8" s="16">
        <f t="shared" si="2"/>
        <v>-9.8600133921537658E-2</v>
      </c>
      <c r="G8" s="17">
        <f t="shared" si="3"/>
        <v>87.162768205128216</v>
      </c>
      <c r="H8" s="11">
        <f>H22*$B$36/100/$B$33</f>
        <v>0.74266729951158017</v>
      </c>
      <c r="I8" s="16">
        <f t="shared" si="4"/>
        <v>-8.0556270679061015E-2</v>
      </c>
      <c r="J8" s="17">
        <f t="shared" si="5"/>
        <v>90.21453301435406</v>
      </c>
      <c r="K8" s="11">
        <f>K22*$B$36/100/$B$33</f>
        <v>0.65364007405073266</v>
      </c>
      <c r="L8" s="16">
        <f t="shared" si="6"/>
        <v>-0.11443933354340619</v>
      </c>
      <c r="M8" s="17">
        <f t="shared" si="7"/>
        <v>85.10058564102566</v>
      </c>
      <c r="N8" s="11">
        <f>N22*$B$36/100/$B$33</f>
        <v>0.37399627383015599</v>
      </c>
      <c r="O8" s="16">
        <f t="shared" si="8"/>
        <v>-2.7768339372932049E-2</v>
      </c>
      <c r="P8" s="17">
        <f t="shared" si="9"/>
        <v>93.088405882352959</v>
      </c>
      <c r="Q8" s="18" t="s">
        <v>29</v>
      </c>
      <c r="T8" s="261">
        <f>ROUND(B8-'Цены на 03.05.2021'!B8,2)</f>
        <v>0.01</v>
      </c>
      <c r="U8" s="261">
        <f>ROUND(E8-'Цены на 03.05.2021'!E8,2)</f>
        <v>0.02</v>
      </c>
      <c r="V8" s="261">
        <f>ROUND(H8-'Цены на 03.05.2021'!H8,2)</f>
        <v>0.02</v>
      </c>
      <c r="W8" s="261">
        <f>ROUND(K8-'Цены на 03.05.2021'!K8,2)</f>
        <v>0.02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0.61895768867181344</v>
      </c>
      <c r="C9" s="16">
        <f t="shared" si="0"/>
        <v>-0.10973303135339529</v>
      </c>
      <c r="D9" s="17">
        <f t="shared" si="1"/>
        <v>84.941069189189193</v>
      </c>
      <c r="E9" s="11">
        <f>E23*$B$36/100/$B$33</f>
        <v>0.66497329446982834</v>
      </c>
      <c r="F9" s="16">
        <f t="shared" si="2"/>
        <v>-0.10310611312431051</v>
      </c>
      <c r="G9" s="17">
        <f t="shared" si="3"/>
        <v>86.576112820512847</v>
      </c>
      <c r="H9" s="11">
        <f>H23*$B$36/100/$B$33</f>
        <v>0.74826563730896489</v>
      </c>
      <c r="I9" s="16">
        <f t="shared" si="4"/>
        <v>-7.4957932881676292E-2</v>
      </c>
      <c r="J9" s="17">
        <f t="shared" si="5"/>
        <v>90.894583732057427</v>
      </c>
      <c r="K9" s="11">
        <f>K23*$B$36/100/$B$33</f>
        <v>0.65855568772648498</v>
      </c>
      <c r="L9" s="16">
        <f t="shared" si="6"/>
        <v>-0.10952371986765386</v>
      </c>
      <c r="M9" s="17">
        <f t="shared" si="7"/>
        <v>85.740573333333344</v>
      </c>
      <c r="N9" s="11">
        <f>N23*$B$36/100/$B$33</f>
        <v>0.4055381282495667</v>
      </c>
      <c r="O9" s="16">
        <f t="shared" si="8"/>
        <v>3.7735150464786593E-3</v>
      </c>
      <c r="P9" s="17">
        <f t="shared" si="9"/>
        <v>100.93923529411765</v>
      </c>
      <c r="Q9" s="18" t="s">
        <v>29</v>
      </c>
      <c r="T9" s="261">
        <f>ROUND(B9-'Цены на 03.05.2021'!B9,2)</f>
        <v>0.02</v>
      </c>
      <c r="U9" s="261">
        <f>ROUND(E9-'Цены на 03.05.2021'!E9,2)</f>
        <v>0.02</v>
      </c>
      <c r="V9" s="261">
        <f>ROUND(H9-'Цены на 03.05.2021'!H9,2)</f>
        <v>0.02</v>
      </c>
      <c r="W9" s="261">
        <f>ROUND(K9-'Цены на 03.05.2021'!K9,2)</f>
        <v>0.02</v>
      </c>
      <c r="X9" s="262">
        <f>ROUND(N9-'Цены на 03.05.2021'!N9,2)</f>
        <v>0.01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0.61213044745549072</v>
      </c>
      <c r="C10" s="16">
        <f t="shared" si="0"/>
        <v>-0.11656027256971802</v>
      </c>
      <c r="D10" s="17">
        <f t="shared" si="1"/>
        <v>84.004150270270259</v>
      </c>
      <c r="E10" s="11">
        <f>E24*$B$36/100/$B$33</f>
        <v>0.65159190168583581</v>
      </c>
      <c r="F10" s="16">
        <f t="shared" si="2"/>
        <v>-0.11648750590830304</v>
      </c>
      <c r="G10" s="17">
        <f t="shared" si="3"/>
        <v>84.833924102564112</v>
      </c>
      <c r="H10" s="11">
        <f>H24*$B$36/100/$B$33</f>
        <v>0.78089985032298714</v>
      </c>
      <c r="I10" s="16">
        <f t="shared" si="4"/>
        <v>-4.2323719867654042E-2</v>
      </c>
      <c r="J10" s="17">
        <f t="shared" si="5"/>
        <v>94.858781818181811</v>
      </c>
      <c r="K10" s="11">
        <f>K24*$B$36/100/$B$33</f>
        <v>0.68668392153773439</v>
      </c>
      <c r="L10" s="16">
        <f t="shared" si="6"/>
        <v>-8.1395486056404454E-2</v>
      </c>
      <c r="M10" s="17">
        <f t="shared" si="7"/>
        <v>89.402725128205134</v>
      </c>
      <c r="N10" s="11">
        <f>N24*$B$36/100/$B$33</f>
        <v>0.39939361115487626</v>
      </c>
      <c r="O10" s="16">
        <f t="shared" si="8"/>
        <v>-2.3710020482117788E-3</v>
      </c>
      <c r="P10" s="17">
        <f t="shared" si="9"/>
        <v>99.409852941176467</v>
      </c>
      <c r="Q10" s="18" t="s">
        <v>29</v>
      </c>
      <c r="T10" s="261">
        <f>ROUND(B10-'Цены на 03.05.2021'!B10,2)</f>
        <v>0.02</v>
      </c>
      <c r="U10" s="261">
        <f>ROUND(E10-'Цены на 03.05.2021'!E10,2)</f>
        <v>0.02</v>
      </c>
      <c r="V10" s="261">
        <f>ROUND(H10-'Цены на 03.05.2021'!H10,2)</f>
        <v>0.02</v>
      </c>
      <c r="W10" s="261">
        <f>ROUND(K10-'Цены на 03.05.2021'!K10,2)</f>
        <v>0.02</v>
      </c>
      <c r="X10" s="262">
        <f>ROUND(N10-'Цены на 03.05.2021'!N10,2)</f>
        <v>0.01</v>
      </c>
    </row>
    <row r="11" spans="1:32" s="5" customFormat="1" ht="32.25" thickBot="1" x14ac:dyDescent="0.3">
      <c r="A11" s="98" t="s">
        <v>79</v>
      </c>
      <c r="B11" s="95">
        <f>AVERAGE(B7:B10)</f>
        <v>0.61680710768867186</v>
      </c>
      <c r="C11" s="96">
        <f t="shared" si="0"/>
        <v>-0.11188361233653688</v>
      </c>
      <c r="D11" s="97">
        <f t="shared" si="1"/>
        <v>84.645939729729733</v>
      </c>
      <c r="E11" s="95">
        <f>AVERAGE(E7:E10)</f>
        <v>0.66708973924688819</v>
      </c>
      <c r="F11" s="96">
        <f t="shared" si="2"/>
        <v>-0.10098966834725065</v>
      </c>
      <c r="G11" s="97">
        <f t="shared" si="3"/>
        <v>86.851663076923074</v>
      </c>
      <c r="H11" s="95">
        <f>AVERAGE(H7:H10)</f>
        <v>0.7546149716401449</v>
      </c>
      <c r="I11" s="96">
        <f t="shared" si="4"/>
        <v>-6.860859855049628E-2</v>
      </c>
      <c r="J11" s="97">
        <f t="shared" si="5"/>
        <v>91.665860765550249</v>
      </c>
      <c r="K11" s="95">
        <f>AVERAGE(K7:K10)</f>
        <v>0.66722628407121476</v>
      </c>
      <c r="L11" s="96">
        <f t="shared" si="6"/>
        <v>-0.10085312352292408</v>
      </c>
      <c r="M11" s="97">
        <f t="shared" si="7"/>
        <v>86.869440512820532</v>
      </c>
      <c r="N11" s="95">
        <f>AVERAGE(N7:N10)</f>
        <v>0.39301014061761463</v>
      </c>
      <c r="O11" s="96">
        <f t="shared" si="8"/>
        <v>-8.7544725854734051E-3</v>
      </c>
      <c r="P11" s="97">
        <f t="shared" si="9"/>
        <v>97.820994607843147</v>
      </c>
      <c r="Q11" s="18"/>
      <c r="T11" s="261">
        <f>ROUND(B11-'Цены на 03.05.2021'!B11,2)</f>
        <v>0.02</v>
      </c>
      <c r="U11" s="261">
        <f>ROUND(E11-'Цены на 03.05.2021'!E11,2)</f>
        <v>0.02</v>
      </c>
      <c r="V11" s="261">
        <f>ROUND(H11-'Цены на 03.05.2021'!H11,2)</f>
        <v>0.02</v>
      </c>
      <c r="W11" s="261">
        <f>ROUND(K11-'Цены на 03.05.2021'!K11,2)</f>
        <v>0.02</v>
      </c>
      <c r="X11" s="262">
        <f>ROUND(N11-'Цены на 03.05.2021'!N11,2)</f>
        <v>0.01</v>
      </c>
    </row>
    <row r="12" spans="1:32" s="5" customFormat="1" ht="16.5" thickBot="1" x14ac:dyDescent="0.3">
      <c r="A12" s="19" t="s">
        <v>4</v>
      </c>
      <c r="B12" s="11">
        <f>B25*$B$32/100/$B$33</f>
        <v>0.95810028359855059</v>
      </c>
      <c r="C12" s="16">
        <f t="shared" si="0"/>
        <v>0.22940956357334186</v>
      </c>
      <c r="D12" s="17">
        <f t="shared" si="1"/>
        <v>131.48243243243246</v>
      </c>
      <c r="E12" s="11">
        <f>E25*$B$32/100/$B$33</f>
        <v>0.98891208444934608</v>
      </c>
      <c r="F12" s="16">
        <f t="shared" si="2"/>
        <v>0.22083267685520724</v>
      </c>
      <c r="G12" s="17">
        <f t="shared" si="3"/>
        <v>128.75128205128206</v>
      </c>
      <c r="H12" s="11">
        <f>H25*$B$32/100/$B$33</f>
        <v>1.1660799393414212</v>
      </c>
      <c r="I12" s="16">
        <f t="shared" si="4"/>
        <v>0.34285636915077999</v>
      </c>
      <c r="J12" s="17">
        <f t="shared" si="5"/>
        <v>141.64802631578951</v>
      </c>
      <c r="K12" s="11">
        <f>K25*$B$32/100/$B$33</f>
        <v>0.92948932566566878</v>
      </c>
      <c r="L12" s="16">
        <f t="shared" si="6"/>
        <v>0.16140991807152993</v>
      </c>
      <c r="M12" s="17">
        <f t="shared" si="7"/>
        <v>121.0147435897436</v>
      </c>
      <c r="N12" s="11">
        <f>N25*$B$32/100/$B$33</f>
        <v>0.46914634866866228</v>
      </c>
      <c r="O12" s="16">
        <f t="shared" si="8"/>
        <v>6.7381735465574244E-2</v>
      </c>
      <c r="P12" s="17">
        <f t="shared" si="9"/>
        <v>116.77144607843137</v>
      </c>
      <c r="Q12" s="18" t="s">
        <v>33</v>
      </c>
      <c r="T12" s="261">
        <f>ROUND(B12-'Цены на 03.05.2021'!B12,2)</f>
        <v>0.02</v>
      </c>
      <c r="U12" s="261">
        <f>ROUND(E12-'Цены на 03.05.2021'!E12,2)</f>
        <v>0.02</v>
      </c>
      <c r="V12" s="261">
        <f>ROUND(H12-'Цены на 03.05.2021'!H12,2)</f>
        <v>0.06</v>
      </c>
      <c r="W12" s="261">
        <f>ROUND(K12-'Цены на 03.05.2021'!K12,2)</f>
        <v>-0.01</v>
      </c>
      <c r="X12" s="262">
        <f>ROUND(N12-'Цены на 03.05.2021'!N12,2)</f>
        <v>0.01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1.5835560107137228</v>
      </c>
      <c r="F13" s="16">
        <f t="shared" si="2"/>
        <v>0.81547660311958392</v>
      </c>
      <c r="G13" s="17">
        <f t="shared" si="3"/>
        <v>206.1708717948718</v>
      </c>
      <c r="H13" s="11">
        <f>H26*$B$34/$B$33</f>
        <v>1.6562517724909405</v>
      </c>
      <c r="I13" s="16">
        <f t="shared" si="4"/>
        <v>0.83302820230029928</v>
      </c>
      <c r="J13" s="17">
        <f t="shared" si="5"/>
        <v>201.191004784689</v>
      </c>
      <c r="K13" s="11">
        <f>K26*$B$34/$B$33</f>
        <v>1.4623964077516938</v>
      </c>
      <c r="L13" s="16">
        <f t="shared" si="6"/>
        <v>0.69431700015755493</v>
      </c>
      <c r="M13" s="17">
        <f t="shared" si="7"/>
        <v>190.39651282051287</v>
      </c>
      <c r="N13" s="11">
        <f>N26*$B$34/$B$33</f>
        <v>0.74513155821648014</v>
      </c>
      <c r="O13" s="16">
        <f t="shared" si="8"/>
        <v>0.3433669450133921</v>
      </c>
      <c r="P13" s="17">
        <f t="shared" si="9"/>
        <v>185.46470588235294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0.03</v>
      </c>
      <c r="V13" s="261">
        <f>ROUND(H13-'Цены на 03.05.2021'!H13,2)</f>
        <v>0.03</v>
      </c>
      <c r="W13" s="261">
        <f>ROUND(K13-'Цены на 03.05.2021'!K13,2)</f>
        <v>0.03</v>
      </c>
      <c r="X13" s="262">
        <f>ROUND(N13-'Цены на 03.05.2021'!N13,2)</f>
        <v>0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1.501167480699543</v>
      </c>
      <c r="F14" s="16">
        <f t="shared" si="2"/>
        <v>0.73308807310540414</v>
      </c>
      <c r="G14" s="17">
        <f t="shared" si="3"/>
        <v>195.44430769230772</v>
      </c>
      <c r="H14" s="11">
        <f>H27*$B$34/$B$33</f>
        <v>1.6211154876319522</v>
      </c>
      <c r="I14" s="16">
        <f t="shared" si="4"/>
        <v>0.79789191744131105</v>
      </c>
      <c r="J14" s="17">
        <f t="shared" si="5"/>
        <v>196.92287081339717</v>
      </c>
      <c r="K14" s="11">
        <f>K27*$B$34/$B$33</f>
        <v>1.3194280762564989</v>
      </c>
      <c r="L14" s="16">
        <f t="shared" si="6"/>
        <v>0.5513486686623601</v>
      </c>
      <c r="M14" s="17">
        <f t="shared" si="7"/>
        <v>171.78276923076922</v>
      </c>
      <c r="N14" s="11">
        <f>N27*$B$34/$B$33</f>
        <v>0.66516622026154093</v>
      </c>
      <c r="O14" s="16">
        <f t="shared" si="8"/>
        <v>0.26340160705845289</v>
      </c>
      <c r="P14" s="17">
        <f t="shared" si="9"/>
        <v>165.56117647058826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-0.06</v>
      </c>
      <c r="V14" s="261">
        <f>ROUND(H14-'Цены на 03.05.2021'!H14,2)</f>
        <v>-0.06</v>
      </c>
      <c r="W14" s="261">
        <f>ROUND(K14-'Цены на 03.05.2021'!K14,2)</f>
        <v>-0.12</v>
      </c>
      <c r="X14" s="262">
        <f>ROUND(N14-'Цены на 03.05.2021'!N14,2)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1.4175673152670556</v>
      </c>
      <c r="F15" s="28">
        <f t="shared" si="2"/>
        <v>0.64948790767291675</v>
      </c>
      <c r="G15" s="29">
        <f t="shared" si="3"/>
        <v>184.55999487179494</v>
      </c>
      <c r="H15" s="27">
        <f>H28*$B$35/10/$B$33</f>
        <v>1.5043018355128406</v>
      </c>
      <c r="I15" s="28">
        <f t="shared" si="4"/>
        <v>0.68107826532219939</v>
      </c>
      <c r="J15" s="29">
        <f t="shared" si="5"/>
        <v>182.73308612440192</v>
      </c>
      <c r="K15" s="27">
        <f>K28*$B$35/10/$B$33</f>
        <v>1.4067255002363321</v>
      </c>
      <c r="L15" s="28">
        <f t="shared" si="6"/>
        <v>0.6386460926421933</v>
      </c>
      <c r="M15" s="29">
        <f t="shared" si="7"/>
        <v>183.14844615384618</v>
      </c>
      <c r="N15" s="27">
        <f>N28*$B$35/10/$B$33</f>
        <v>0.62882527178194425</v>
      </c>
      <c r="O15" s="28">
        <f t="shared" si="8"/>
        <v>0.22706065857885621</v>
      </c>
      <c r="P15" s="29">
        <f t="shared" si="9"/>
        <v>156.51584313725493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0.03</v>
      </c>
      <c r="V15" s="261">
        <f>ROUND(H15-'Цены на 03.05.2021'!H15,2)</f>
        <v>0.04</v>
      </c>
      <c r="W15" s="261">
        <f>ROUND(K15-'Цены на 03.05.2021'!K15,2)</f>
        <v>0.04</v>
      </c>
      <c r="X15" s="262">
        <f>ROUND(N15-'Цены на 03.05.2021'!N15,2)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3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35" t="s">
        <v>64</v>
      </c>
      <c r="X19" s="335" t="s">
        <v>64</v>
      </c>
      <c r="AB19" s="3"/>
    </row>
    <row r="20" spans="1:28" s="46" customFormat="1" ht="15.75" x14ac:dyDescent="0.25">
      <c r="A20" s="40" t="s">
        <v>39</v>
      </c>
      <c r="B20" s="41">
        <v>1.85</v>
      </c>
      <c r="C20" s="42" t="s">
        <v>26</v>
      </c>
      <c r="D20" s="43" t="s">
        <v>26</v>
      </c>
      <c r="E20" s="41">
        <v>1.95</v>
      </c>
      <c r="F20" s="42" t="s">
        <v>26</v>
      </c>
      <c r="G20" s="43" t="s">
        <v>26</v>
      </c>
      <c r="H20" s="304">
        <v>2.09</v>
      </c>
      <c r="I20" s="42" t="s">
        <v>26</v>
      </c>
      <c r="J20" s="43" t="s">
        <v>26</v>
      </c>
      <c r="K20" s="41">
        <v>1.95</v>
      </c>
      <c r="L20" s="42" t="s">
        <v>26</v>
      </c>
      <c r="M20" s="43" t="s">
        <v>26</v>
      </c>
      <c r="N20" s="48">
        <v>1.02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45.3</v>
      </c>
      <c r="C21" s="49" t="s">
        <v>26</v>
      </c>
      <c r="D21" s="50" t="s">
        <v>26</v>
      </c>
      <c r="E21" s="48">
        <v>49.97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49.07</v>
      </c>
      <c r="L21" s="49" t="s">
        <v>26</v>
      </c>
      <c r="M21" s="50" t="s">
        <v>26</v>
      </c>
      <c r="N21" s="48">
        <v>28.79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45.23</v>
      </c>
      <c r="C22" s="49" t="s">
        <v>26</v>
      </c>
      <c r="D22" s="50" t="s">
        <v>26</v>
      </c>
      <c r="E22" s="48">
        <v>49.03</v>
      </c>
      <c r="F22" s="49" t="s">
        <v>26</v>
      </c>
      <c r="G22" s="50" t="s">
        <v>26</v>
      </c>
      <c r="H22" s="48">
        <v>54.39</v>
      </c>
      <c r="I22" s="49" t="s">
        <v>26</v>
      </c>
      <c r="J22" s="50" t="s">
        <v>26</v>
      </c>
      <c r="K22" s="48">
        <v>47.87</v>
      </c>
      <c r="L22" s="49" t="s">
        <v>26</v>
      </c>
      <c r="M22" s="50" t="s">
        <v>26</v>
      </c>
      <c r="N22" s="48">
        <v>27.39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45.33</v>
      </c>
      <c r="C23" s="49" t="s">
        <v>26</v>
      </c>
      <c r="D23" s="50" t="s">
        <v>26</v>
      </c>
      <c r="E23" s="48">
        <v>48.7</v>
      </c>
      <c r="F23" s="49" t="s">
        <v>26</v>
      </c>
      <c r="G23" s="50" t="s">
        <v>26</v>
      </c>
      <c r="H23" s="48">
        <v>54.8</v>
      </c>
      <c r="I23" s="49" t="s">
        <v>26</v>
      </c>
      <c r="J23" s="50" t="s">
        <v>26</v>
      </c>
      <c r="K23" s="48">
        <v>48.23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44.83</v>
      </c>
      <c r="C24" s="49" t="s">
        <v>26</v>
      </c>
      <c r="D24" s="50" t="s">
        <v>26</v>
      </c>
      <c r="E24" s="48">
        <v>47.72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50.29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26.12</v>
      </c>
      <c r="C25" s="49" t="s">
        <v>26</v>
      </c>
      <c r="D25" s="50" t="s">
        <v>26</v>
      </c>
      <c r="E25" s="48">
        <v>26.96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25.34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1.3069999999999999</v>
      </c>
      <c r="F26" s="49" t="s">
        <v>26</v>
      </c>
      <c r="G26" s="50" t="s">
        <v>26</v>
      </c>
      <c r="H26" s="54">
        <v>1.367</v>
      </c>
      <c r="I26" s="49" t="s">
        <v>26</v>
      </c>
      <c r="J26" s="50" t="s">
        <v>26</v>
      </c>
      <c r="K26" s="54">
        <v>1.2070000000000001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1.2390000000000001</v>
      </c>
      <c r="F27" s="49" t="s">
        <v>26</v>
      </c>
      <c r="G27" s="50" t="s">
        <v>26</v>
      </c>
      <c r="H27" s="54">
        <v>1.3380000000000001</v>
      </c>
      <c r="I27" s="49" t="s">
        <v>26</v>
      </c>
      <c r="J27" s="50" t="s">
        <v>26</v>
      </c>
      <c r="K27" s="54">
        <v>1.089</v>
      </c>
      <c r="L27" s="49" t="s">
        <v>26</v>
      </c>
      <c r="M27" s="50" t="s">
        <v>26</v>
      </c>
      <c r="N27" s="54">
        <v>0.54900000000000004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5.23</v>
      </c>
      <c r="F28" s="58" t="s">
        <v>26</v>
      </c>
      <c r="G28" s="59" t="s">
        <v>26</v>
      </c>
      <c r="H28" s="94">
        <v>5.55</v>
      </c>
      <c r="I28" s="58" t="s">
        <v>26</v>
      </c>
      <c r="J28" s="59" t="s">
        <v>26</v>
      </c>
      <c r="K28" s="94">
        <v>5.19</v>
      </c>
      <c r="L28" s="58" t="s">
        <v>26</v>
      </c>
      <c r="M28" s="59" t="s">
        <v>26</v>
      </c>
      <c r="N28" s="94">
        <v>2.3199999999999998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3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9.3125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2.5388000000000002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3.0760000000000001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6.8813000000000004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3.4666000000000001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39" sqref="A3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44361</v>
      </c>
      <c r="E2" s="360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37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38" t="s">
        <v>23</v>
      </c>
      <c r="C5" s="339" t="s">
        <v>23</v>
      </c>
      <c r="D5" s="340" t="s">
        <v>24</v>
      </c>
      <c r="E5" s="338" t="s">
        <v>23</v>
      </c>
      <c r="F5" s="339" t="s">
        <v>23</v>
      </c>
      <c r="G5" s="340" t="s">
        <v>24</v>
      </c>
      <c r="H5" s="338" t="s">
        <v>23</v>
      </c>
      <c r="I5" s="339" t="s">
        <v>23</v>
      </c>
      <c r="J5" s="340" t="s">
        <v>24</v>
      </c>
      <c r="K5" s="338" t="s">
        <v>23</v>
      </c>
      <c r="L5" s="339" t="s">
        <v>23</v>
      </c>
      <c r="M5" s="340" t="s">
        <v>24</v>
      </c>
      <c r="N5" s="338" t="s">
        <v>23</v>
      </c>
      <c r="O5" s="339" t="s">
        <v>23</v>
      </c>
      <c r="P5" s="340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0.74969770253929879</v>
      </c>
      <c r="C6" s="12" t="s">
        <v>26</v>
      </c>
      <c r="D6" s="13" t="s">
        <v>26</v>
      </c>
      <c r="E6" s="11">
        <f>E20/$B$33</f>
        <v>0.79000403063280933</v>
      </c>
      <c r="F6" s="12" t="s">
        <v>26</v>
      </c>
      <c r="G6" s="13" t="s">
        <v>26</v>
      </c>
      <c r="H6" s="11">
        <f>H20/$B$33</f>
        <v>0.84643288996372434</v>
      </c>
      <c r="I6" s="12" t="s">
        <v>26</v>
      </c>
      <c r="J6" s="13" t="s">
        <v>26</v>
      </c>
      <c r="K6" s="11">
        <f>K20/$B$33</f>
        <v>0.79000403063280933</v>
      </c>
      <c r="L6" s="12" t="s">
        <v>26</v>
      </c>
      <c r="M6" s="13" t="s">
        <v>26</v>
      </c>
      <c r="N6" s="11">
        <f>N20/$B$33</f>
        <v>0.41112454655380898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0.04</v>
      </c>
      <c r="U6" s="261">
        <f>ROUND(E6-'Цены на 03.05.2021'!E6,2)</f>
        <v>0.04</v>
      </c>
      <c r="V6" s="261">
        <f>ROUND(H6-'Цены на 03.05.2021'!H6,2)</f>
        <v>0.04</v>
      </c>
      <c r="W6" s="261">
        <f>ROUND(K6-'Цены на 03.05.2021'!K6,2)</f>
        <v>0.04</v>
      </c>
      <c r="X6" s="262">
        <f>ROUND(N6-'Цены на 03.05.2021'!N6,2)</f>
        <v>0.02</v>
      </c>
    </row>
    <row r="7" spans="1:32" s="5" customFormat="1" ht="16.5" thickBot="1" x14ac:dyDescent="0.3">
      <c r="A7" s="15" t="s">
        <v>28</v>
      </c>
      <c r="B7" s="11">
        <f>B21*$B$36/100/$B$33</f>
        <v>0.63242240628778723</v>
      </c>
      <c r="C7" s="16">
        <f t="shared" ref="C7:C12" si="0">B7-B$6</f>
        <v>-0.11727529625151156</v>
      </c>
      <c r="D7" s="17">
        <f t="shared" ref="D7:D12" si="1">B7/B$6*100</f>
        <v>84.35698870967741</v>
      </c>
      <c r="E7" s="11">
        <f>E21*$B$36/100/$B$33</f>
        <v>0.699698415961306</v>
      </c>
      <c r="F7" s="16">
        <f t="shared" ref="F7:F15" si="2">E7-E$6</f>
        <v>-9.0305614671503331E-2</v>
      </c>
      <c r="G7" s="17">
        <f t="shared" ref="G7:G15" si="3">E7/E$6*100</f>
        <v>88.568967857142866</v>
      </c>
      <c r="H7" s="11">
        <f>H21*$B$36/100/$B$33</f>
        <v>0.76320585247883921</v>
      </c>
      <c r="I7" s="16">
        <f t="shared" ref="I7:I15" si="4">H7-H$6</f>
        <v>-8.3227037484885136E-2</v>
      </c>
      <c r="J7" s="17">
        <f t="shared" ref="J7:J15" si="5">H7/H$6*100</f>
        <v>90.167319999999989</v>
      </c>
      <c r="K7" s="11">
        <f>K21*$B$36/100/$B$33</f>
        <v>0.68601989117291406</v>
      </c>
      <c r="L7" s="16">
        <f t="shared" ref="L7:L15" si="6">K7-K$6</f>
        <v>-0.10398413945989526</v>
      </c>
      <c r="M7" s="17">
        <f t="shared" ref="M7:M15" si="7">K7/K$6*100</f>
        <v>86.837517857142856</v>
      </c>
      <c r="N7" s="11">
        <f>N21*$B$36/100/$B$33</f>
        <v>0.40267902055622734</v>
      </c>
      <c r="O7" s="16">
        <f t="shared" ref="O7:O15" si="8">N7-N$6</f>
        <v>-8.4455259975816377E-3</v>
      </c>
      <c r="P7" s="17">
        <f t="shared" ref="P7:P15" si="9">N7/N$6*100</f>
        <v>97.945750000000004</v>
      </c>
      <c r="Q7" s="18" t="s">
        <v>29</v>
      </c>
      <c r="R7" s="4"/>
      <c r="T7" s="261">
        <f>ROUND(B7-'Цены на 03.05.2021'!B7,2)</f>
        <v>0.03</v>
      </c>
      <c r="U7" s="261">
        <f>ROUND(E7-'Цены на 03.05.2021'!E7,2)</f>
        <v>0.04</v>
      </c>
      <c r="V7" s="261">
        <f>ROUND(H7-'Цены на 03.05.2021'!H7,2)</f>
        <v>0.02</v>
      </c>
      <c r="W7" s="261">
        <f>ROUND(K7-'Цены на 03.05.2021'!K7,2)</f>
        <v>0.03</v>
      </c>
      <c r="X7" s="262">
        <f>ROUND(N7-'Цены на 03.05.2021'!N7,2)</f>
        <v>0.01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0.63172452237001209</v>
      </c>
      <c r="C8" s="16">
        <f t="shared" si="0"/>
        <v>-0.11797318016928671</v>
      </c>
      <c r="D8" s="17">
        <f t="shared" si="1"/>
        <v>84.263899999999978</v>
      </c>
      <c r="E8" s="11">
        <f>E22*$B$36/100/$B$33</f>
        <v>0.68406581620314388</v>
      </c>
      <c r="F8" s="16">
        <f t="shared" si="2"/>
        <v>-0.10593821442966544</v>
      </c>
      <c r="G8" s="17">
        <f t="shared" si="3"/>
        <v>86.590167857142859</v>
      </c>
      <c r="H8" s="11">
        <f>H22*$B$36/100/$B$33</f>
        <v>0.76278712212817412</v>
      </c>
      <c r="I8" s="16">
        <f t="shared" si="4"/>
        <v>-8.3645767835550222E-2</v>
      </c>
      <c r="J8" s="17">
        <f t="shared" si="5"/>
        <v>90.117850000000004</v>
      </c>
      <c r="K8" s="11">
        <f>K22*$B$36/100/$B$33</f>
        <v>0.66326887545344615</v>
      </c>
      <c r="L8" s="16">
        <f t="shared" si="6"/>
        <v>-0.12673515517936318</v>
      </c>
      <c r="M8" s="17">
        <f t="shared" si="7"/>
        <v>83.957657142857144</v>
      </c>
      <c r="N8" s="11">
        <f>N22*$B$36/100/$B$33</f>
        <v>0.38230081015719469</v>
      </c>
      <c r="O8" s="16">
        <f t="shared" si="8"/>
        <v>-2.8823736396614286E-2</v>
      </c>
      <c r="P8" s="17">
        <f t="shared" si="9"/>
        <v>92.989049999999992</v>
      </c>
      <c r="Q8" s="18" t="s">
        <v>29</v>
      </c>
      <c r="T8" s="261">
        <f>ROUND(B8-'Цены на 03.05.2021'!B8,2)</f>
        <v>0.03</v>
      </c>
      <c r="U8" s="261">
        <f>ROUND(E8-'Цены на 03.05.2021'!E8,2)</f>
        <v>0.03</v>
      </c>
      <c r="V8" s="261">
        <f>ROUND(H8-'Цены на 03.05.2021'!H8,2)</f>
        <v>0.04</v>
      </c>
      <c r="W8" s="261">
        <f>ROUND(K8-'Цены на 03.05.2021'!K8,2)</f>
        <v>0.03</v>
      </c>
      <c r="X8" s="262">
        <f>ROUND(N8-'Цены на 03.05.2021'!N8,2)</f>
        <v>0.02</v>
      </c>
    </row>
    <row r="9" spans="1:32" s="5" customFormat="1" ht="16.5" thickBot="1" x14ac:dyDescent="0.3">
      <c r="A9" s="19" t="s">
        <v>31</v>
      </c>
      <c r="B9" s="11">
        <f>B23*$B$36/100/$B$33</f>
        <v>0.63786590084643302</v>
      </c>
      <c r="C9" s="16">
        <f t="shared" si="0"/>
        <v>-0.11183180169286577</v>
      </c>
      <c r="D9" s="17">
        <f t="shared" si="1"/>
        <v>85.083080645161289</v>
      </c>
      <c r="E9" s="11">
        <f>E23*$B$36/100/$B$33</f>
        <v>0.68560116082224909</v>
      </c>
      <c r="F9" s="16">
        <f t="shared" si="2"/>
        <v>-0.10440286981056024</v>
      </c>
      <c r="G9" s="17">
        <f t="shared" si="3"/>
        <v>86.78451428571428</v>
      </c>
      <c r="H9" s="11">
        <f>H23*$B$36/100/$B$33</f>
        <v>0.76697442563482476</v>
      </c>
      <c r="I9" s="16">
        <f t="shared" si="4"/>
        <v>-7.9458464328899581E-2</v>
      </c>
      <c r="J9" s="17">
        <f t="shared" si="5"/>
        <v>90.612549999999999</v>
      </c>
      <c r="K9" s="11">
        <f>K23*$B$36/100/$B$33</f>
        <v>0.67680782345828305</v>
      </c>
      <c r="L9" s="16">
        <f t="shared" si="6"/>
        <v>-0.11319620717452628</v>
      </c>
      <c r="M9" s="17">
        <f t="shared" si="7"/>
        <v>85.6714392857143</v>
      </c>
      <c r="N9" s="11">
        <f>N23*$B$36/100/$B$33</f>
        <v>0.41454304715840384</v>
      </c>
      <c r="O9" s="16">
        <f t="shared" si="8"/>
        <v>3.4185006045948652E-3</v>
      </c>
      <c r="P9" s="17">
        <f t="shared" si="9"/>
        <v>100.83149999999999</v>
      </c>
      <c r="Q9" s="18" t="s">
        <v>29</v>
      </c>
      <c r="T9" s="261">
        <f>ROUND(B9-'Цены на 03.05.2021'!B9,2)</f>
        <v>0.03</v>
      </c>
      <c r="U9" s="261">
        <f>ROUND(E9-'Цены на 03.05.2021'!E9,2)</f>
        <v>0.04</v>
      </c>
      <c r="V9" s="261">
        <f>ROUND(H9-'Цены на 03.05.2021'!H9,2)</f>
        <v>0.04</v>
      </c>
      <c r="W9" s="261">
        <f>ROUND(K9-'Цены на 03.05.2021'!K9,2)</f>
        <v>0.04</v>
      </c>
      <c r="X9" s="262">
        <f>ROUND(N9-'Цены на 03.05.2021'!N9,2)</f>
        <v>0.02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0.62879340991535659</v>
      </c>
      <c r="C10" s="16">
        <f t="shared" si="0"/>
        <v>-0.1209042926239422</v>
      </c>
      <c r="D10" s="17">
        <f t="shared" si="1"/>
        <v>83.872927419354809</v>
      </c>
      <c r="E10" s="11">
        <f>E24*$B$36/100/$B$33</f>
        <v>0.66941025392986697</v>
      </c>
      <c r="F10" s="16">
        <f t="shared" si="2"/>
        <v>-0.12059377670294236</v>
      </c>
      <c r="G10" s="17">
        <f t="shared" si="3"/>
        <v>84.735042857142858</v>
      </c>
      <c r="H10" s="11">
        <f>H24*$B$36/100/$B$33</f>
        <v>0.79823962515114877</v>
      </c>
      <c r="I10" s="16">
        <f t="shared" si="4"/>
        <v>-4.8193264812575576E-2</v>
      </c>
      <c r="J10" s="17">
        <f t="shared" si="5"/>
        <v>94.306310000000011</v>
      </c>
      <c r="K10" s="11">
        <f>K24*$B$36/100/$B$33</f>
        <v>0.70081503022974612</v>
      </c>
      <c r="L10" s="16">
        <f t="shared" si="6"/>
        <v>-8.9189000403063212E-2</v>
      </c>
      <c r="M10" s="17">
        <f t="shared" si="7"/>
        <v>88.710310714285725</v>
      </c>
      <c r="N10" s="11">
        <f>N24*$B$36/100/$B$33</f>
        <v>0.40826209189842805</v>
      </c>
      <c r="O10" s="16">
        <f t="shared" si="8"/>
        <v>-2.8624546553809305E-3</v>
      </c>
      <c r="P10" s="17">
        <f t="shared" si="9"/>
        <v>99.303749999999994</v>
      </c>
      <c r="Q10" s="18" t="s">
        <v>29</v>
      </c>
      <c r="T10" s="261">
        <f>ROUND(B10-'Цены на 03.05.2021'!B10,2)</f>
        <v>0.03</v>
      </c>
      <c r="U10" s="261">
        <f>ROUND(E10-'Цены на 03.05.2021'!E10,2)</f>
        <v>0.03</v>
      </c>
      <c r="V10" s="261">
        <f>ROUND(H10-'Цены на 03.05.2021'!H10,2)</f>
        <v>0.04</v>
      </c>
      <c r="W10" s="261">
        <f>ROUND(K10-'Цены на 03.05.2021'!K10,2)</f>
        <v>0.03</v>
      </c>
      <c r="X10" s="262">
        <f>ROUND(N10-'Цены на 03.05.2021'!N10,2)</f>
        <v>0.02</v>
      </c>
    </row>
    <row r="11" spans="1:32" s="5" customFormat="1" ht="32.25" thickBot="1" x14ac:dyDescent="0.3">
      <c r="A11" s="98" t="s">
        <v>79</v>
      </c>
      <c r="B11" s="95">
        <f>AVERAGE(B7:B10)</f>
        <v>0.63270155985489729</v>
      </c>
      <c r="C11" s="96">
        <f t="shared" si="0"/>
        <v>-0.11699614268440151</v>
      </c>
      <c r="D11" s="97">
        <f t="shared" si="1"/>
        <v>84.394224193548382</v>
      </c>
      <c r="E11" s="95">
        <f>AVERAGE(E7:E10)</f>
        <v>0.68469391172914151</v>
      </c>
      <c r="F11" s="96">
        <f t="shared" si="2"/>
        <v>-0.10531011890366782</v>
      </c>
      <c r="G11" s="97">
        <f t="shared" si="3"/>
        <v>86.669673214285723</v>
      </c>
      <c r="H11" s="95">
        <f>AVERAGE(H7:H10)</f>
        <v>0.77280175634824666</v>
      </c>
      <c r="I11" s="96">
        <f t="shared" si="4"/>
        <v>-7.3631133615477684E-2</v>
      </c>
      <c r="J11" s="97">
        <f t="shared" si="5"/>
        <v>91.301007499999997</v>
      </c>
      <c r="K11" s="95">
        <f>AVERAGE(K7:K10)</f>
        <v>0.68172790507859737</v>
      </c>
      <c r="L11" s="96">
        <f t="shared" si="6"/>
        <v>-0.10827612555421195</v>
      </c>
      <c r="M11" s="97">
        <f t="shared" si="7"/>
        <v>86.29423125000001</v>
      </c>
      <c r="N11" s="95">
        <f>AVERAGE(N7:N10)</f>
        <v>0.40194624244256349</v>
      </c>
      <c r="O11" s="96">
        <f t="shared" si="8"/>
        <v>-9.1783041112454833E-3</v>
      </c>
      <c r="P11" s="97">
        <f t="shared" si="9"/>
        <v>97.767512499999995</v>
      </c>
      <c r="Q11" s="18"/>
      <c r="T11" s="261">
        <f>ROUND(B11-'Цены на 03.05.2021'!B11,2)</f>
        <v>0.03</v>
      </c>
      <c r="U11" s="261">
        <f>ROUND(E11-'Цены на 03.05.2021'!E11,2)</f>
        <v>0.04</v>
      </c>
      <c r="V11" s="261">
        <f>ROUND(H11-'Цены на 03.05.2021'!H11,2)</f>
        <v>0.04</v>
      </c>
      <c r="W11" s="261">
        <f>ROUND(K11-'Цены на 03.05.2021'!K11,2)</f>
        <v>0.03</v>
      </c>
      <c r="X11" s="262">
        <f>ROUND(N11-'Цены на 03.05.2021'!N11,2)</f>
        <v>0.02</v>
      </c>
    </row>
    <row r="12" spans="1:32" s="5" customFormat="1" ht="16.5" thickBot="1" x14ac:dyDescent="0.3">
      <c r="A12" s="19" t="s">
        <v>4</v>
      </c>
      <c r="B12" s="11">
        <f>B25*$B$32/100/$B$33</f>
        <v>0.96660844820636849</v>
      </c>
      <c r="C12" s="16">
        <f t="shared" si="0"/>
        <v>0.21691074566706969</v>
      </c>
      <c r="D12" s="17">
        <f t="shared" si="1"/>
        <v>128.9330946236559</v>
      </c>
      <c r="E12" s="11">
        <f>E25*$B$32/100/$B$33</f>
        <v>0.99769386537686422</v>
      </c>
      <c r="F12" s="16">
        <f t="shared" si="2"/>
        <v>0.20768983474405489</v>
      </c>
      <c r="G12" s="17">
        <f t="shared" si="3"/>
        <v>126.28971836734695</v>
      </c>
      <c r="H12" s="11">
        <f>H25*$B$32/100/$B$33</f>
        <v>1.1764350141072151</v>
      </c>
      <c r="I12" s="16">
        <f t="shared" si="4"/>
        <v>0.33000212414349073</v>
      </c>
      <c r="J12" s="17">
        <f t="shared" si="5"/>
        <v>138.98739380952384</v>
      </c>
      <c r="K12" s="11">
        <f>K25*$B$32/100/$B$33</f>
        <v>0.93774341797662231</v>
      </c>
      <c r="L12" s="16">
        <f t="shared" si="6"/>
        <v>0.14773938734381298</v>
      </c>
      <c r="M12" s="17">
        <f t="shared" si="7"/>
        <v>118.70109285714285</v>
      </c>
      <c r="N12" s="11">
        <f>N25*$B$32/100/$B$33</f>
        <v>0.47331248286981054</v>
      </c>
      <c r="O12" s="16">
        <f t="shared" si="8"/>
        <v>6.2187936316001557E-2</v>
      </c>
      <c r="P12" s="17">
        <f t="shared" si="9"/>
        <v>115.12630098039213</v>
      </c>
      <c r="Q12" s="18" t="s">
        <v>33</v>
      </c>
      <c r="T12" s="261">
        <f>ROUND(B12-'Цены на 03.05.2021'!B12,2)</f>
        <v>0.03</v>
      </c>
      <c r="U12" s="261">
        <f>ROUND(E12-'Цены на 03.05.2021'!E12,2)</f>
        <v>0.02</v>
      </c>
      <c r="V12" s="261">
        <f>ROUND(H12-'Цены на 03.05.2021'!H12,2)</f>
        <v>7.0000000000000007E-2</v>
      </c>
      <c r="W12" s="261">
        <f>ROUND(K12-'Цены на 03.05.2021'!K12,2)</f>
        <v>0</v>
      </c>
      <c r="X12" s="262">
        <f>ROUND(N12-'Цены на 03.05.2021'!N12,2)</f>
        <v>0.01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1.6048183796856106</v>
      </c>
      <c r="F13" s="16">
        <f t="shared" si="2"/>
        <v>0.81481434905280126</v>
      </c>
      <c r="G13" s="17">
        <f t="shared" si="3"/>
        <v>203.1405306122449</v>
      </c>
      <c r="H13" s="11">
        <f>H26*$B$34/$B$33</f>
        <v>1.6779308343409916</v>
      </c>
      <c r="I13" s="16">
        <f t="shared" si="4"/>
        <v>0.83149794437726721</v>
      </c>
      <c r="J13" s="17">
        <f t="shared" si="5"/>
        <v>198.23554285714283</v>
      </c>
      <c r="K13" s="11">
        <f>K26*$B$34/$B$33</f>
        <v>1.4829642885933094</v>
      </c>
      <c r="L13" s="16">
        <f t="shared" si="6"/>
        <v>0.69296025796050009</v>
      </c>
      <c r="M13" s="17">
        <f t="shared" si="7"/>
        <v>187.71604081632657</v>
      </c>
      <c r="N13" s="11">
        <f>N26*$B$34/$B$33</f>
        <v>0.74940266021765423</v>
      </c>
      <c r="O13" s="16">
        <f t="shared" si="8"/>
        <v>0.33827811366384525</v>
      </c>
      <c r="P13" s="17">
        <f t="shared" si="9"/>
        <v>182.28117647058824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0.05</v>
      </c>
      <c r="V13" s="261">
        <f>ROUND(H13-'Цены на 03.05.2021'!H13,2)</f>
        <v>0.05</v>
      </c>
      <c r="W13" s="261">
        <f>ROUND(K13-'Цены на 03.05.2021'!K13,2)</f>
        <v>0.05</v>
      </c>
      <c r="X13" s="262">
        <f>ROUND(N13-'Цены на 03.05.2021'!N13,2)</f>
        <v>0.01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1.5414542523176138</v>
      </c>
      <c r="F14" s="16">
        <f t="shared" si="2"/>
        <v>0.75145022168480446</v>
      </c>
      <c r="G14" s="17">
        <f t="shared" si="3"/>
        <v>195.11979591836734</v>
      </c>
      <c r="H14" s="11">
        <f>H27*$B$34/$B$33</f>
        <v>1.6304077388149942</v>
      </c>
      <c r="I14" s="16">
        <f t="shared" si="4"/>
        <v>0.78397484885126989</v>
      </c>
      <c r="J14" s="17">
        <f t="shared" si="5"/>
        <v>192.62102857142861</v>
      </c>
      <c r="K14" s="11">
        <f>K27*$B$34/$B$33</f>
        <v>1.3952293430068521</v>
      </c>
      <c r="L14" s="16">
        <f t="shared" si="6"/>
        <v>0.60522531237404276</v>
      </c>
      <c r="M14" s="17">
        <f t="shared" si="7"/>
        <v>176.61040816326533</v>
      </c>
      <c r="N14" s="11">
        <f>N27*$B$34/$B$33</f>
        <v>0.65679355098750514</v>
      </c>
      <c r="O14" s="16">
        <f t="shared" si="8"/>
        <v>0.24566900443369616</v>
      </c>
      <c r="P14" s="17">
        <f t="shared" si="9"/>
        <v>159.75537254901963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-0.02</v>
      </c>
      <c r="V14" s="261">
        <f>ROUND(H14-'Цены на 03.05.2021'!H14,2)</f>
        <v>-0.05</v>
      </c>
      <c r="W14" s="261">
        <f>ROUND(K14-'Цены на 03.05.2021'!K14,2)</f>
        <v>-0.04</v>
      </c>
      <c r="X14" s="262">
        <f>ROUND(N14-'Цены на 03.05.2021'!N14,2)</f>
        <v>0.02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1.4231637243047159</v>
      </c>
      <c r="F15" s="28">
        <f t="shared" si="2"/>
        <v>0.63315969367190661</v>
      </c>
      <c r="G15" s="29">
        <f t="shared" si="3"/>
        <v>180.14638775510207</v>
      </c>
      <c r="H15" s="27">
        <f>H28*$B$35/10/$B$33</f>
        <v>1.5046425634824669</v>
      </c>
      <c r="I15" s="28">
        <f t="shared" si="4"/>
        <v>0.6582096735187426</v>
      </c>
      <c r="J15" s="29">
        <f t="shared" si="5"/>
        <v>177.76277142857145</v>
      </c>
      <c r="K15" s="27">
        <f>K28*$B$35/10/$B$33</f>
        <v>1.4177318016928657</v>
      </c>
      <c r="L15" s="28">
        <f t="shared" si="6"/>
        <v>0.62772777106005639</v>
      </c>
      <c r="M15" s="29">
        <f t="shared" si="7"/>
        <v>179.45880612244898</v>
      </c>
      <c r="N15" s="27">
        <f>N28*$B$35/10/$B$33</f>
        <v>0.61652321644498187</v>
      </c>
      <c r="O15" s="28">
        <f t="shared" si="8"/>
        <v>0.20539866989117289</v>
      </c>
      <c r="P15" s="29">
        <f t="shared" si="9"/>
        <v>149.96020588235294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0.03</v>
      </c>
      <c r="V15" s="261">
        <f>ROUND(H15-'Цены на 03.05.2021'!H15,2)</f>
        <v>0.04</v>
      </c>
      <c r="W15" s="261">
        <f>ROUND(K15-'Цены на 03.05.2021'!K15,2)</f>
        <v>0.05</v>
      </c>
      <c r="X15" s="262">
        <f>ROUND(N15-'Цены на 03.05.2021'!N15,2)</f>
        <v>-0.02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3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35" t="s">
        <v>64</v>
      </c>
      <c r="X19" s="335" t="s">
        <v>64</v>
      </c>
      <c r="AB19" s="3"/>
    </row>
    <row r="20" spans="1:28" s="46" customFormat="1" ht="15.75" x14ac:dyDescent="0.25">
      <c r="A20" s="40" t="s">
        <v>39</v>
      </c>
      <c r="B20" s="41">
        <v>1.86</v>
      </c>
      <c r="C20" s="42" t="s">
        <v>26</v>
      </c>
      <c r="D20" s="43" t="s">
        <v>26</v>
      </c>
      <c r="E20" s="41">
        <v>1.96</v>
      </c>
      <c r="F20" s="42" t="s">
        <v>26</v>
      </c>
      <c r="G20" s="43" t="s">
        <v>26</v>
      </c>
      <c r="H20" s="304">
        <v>2.1</v>
      </c>
      <c r="I20" s="42" t="s">
        <v>26</v>
      </c>
      <c r="J20" s="43" t="s">
        <v>26</v>
      </c>
      <c r="K20" s="41">
        <v>1.96</v>
      </c>
      <c r="L20" s="42" t="s">
        <v>26</v>
      </c>
      <c r="M20" s="43" t="s">
        <v>26</v>
      </c>
      <c r="N20" s="48">
        <v>1.02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45.31</v>
      </c>
      <c r="C21" s="49" t="s">
        <v>26</v>
      </c>
      <c r="D21" s="50" t="s">
        <v>26</v>
      </c>
      <c r="E21" s="48">
        <v>50.13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49.15</v>
      </c>
      <c r="L21" s="49" t="s">
        <v>26</v>
      </c>
      <c r="M21" s="50" t="s">
        <v>26</v>
      </c>
      <c r="N21" s="48">
        <v>28.85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45.26</v>
      </c>
      <c r="C22" s="49" t="s">
        <v>26</v>
      </c>
      <c r="D22" s="50" t="s">
        <v>26</v>
      </c>
      <c r="E22" s="48">
        <v>49.01</v>
      </c>
      <c r="F22" s="49" t="s">
        <v>26</v>
      </c>
      <c r="G22" s="50" t="s">
        <v>26</v>
      </c>
      <c r="H22" s="48">
        <v>54.65</v>
      </c>
      <c r="I22" s="49" t="s">
        <v>26</v>
      </c>
      <c r="J22" s="50" t="s">
        <v>26</v>
      </c>
      <c r="K22" s="48">
        <v>47.52</v>
      </c>
      <c r="L22" s="49" t="s">
        <v>26</v>
      </c>
      <c r="M22" s="50" t="s">
        <v>26</v>
      </c>
      <c r="N22" s="48">
        <v>27.39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45.7</v>
      </c>
      <c r="C23" s="49" t="s">
        <v>26</v>
      </c>
      <c r="D23" s="50" t="s">
        <v>26</v>
      </c>
      <c r="E23" s="48">
        <v>49.12</v>
      </c>
      <c r="F23" s="49" t="s">
        <v>26</v>
      </c>
      <c r="G23" s="50" t="s">
        <v>26</v>
      </c>
      <c r="H23" s="48">
        <v>54.95</v>
      </c>
      <c r="I23" s="49" t="s">
        <v>26</v>
      </c>
      <c r="J23" s="50" t="s">
        <v>26</v>
      </c>
      <c r="K23" s="48">
        <v>48.49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45.05</v>
      </c>
      <c r="C24" s="49" t="s">
        <v>26</v>
      </c>
      <c r="D24" s="50" t="s">
        <v>26</v>
      </c>
      <c r="E24" s="48">
        <v>47.96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50.21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26.12</v>
      </c>
      <c r="C25" s="49" t="s">
        <v>26</v>
      </c>
      <c r="D25" s="50" t="s">
        <v>26</v>
      </c>
      <c r="E25" s="48">
        <v>26.96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25.34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1.3169999999999999</v>
      </c>
      <c r="F26" s="49" t="s">
        <v>26</v>
      </c>
      <c r="G26" s="50" t="s">
        <v>26</v>
      </c>
      <c r="H26" s="54">
        <v>1.377</v>
      </c>
      <c r="I26" s="49" t="s">
        <v>26</v>
      </c>
      <c r="J26" s="50" t="s">
        <v>26</v>
      </c>
      <c r="K26" s="54">
        <v>1.2170000000000001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1.2649999999999999</v>
      </c>
      <c r="F27" s="49" t="s">
        <v>26</v>
      </c>
      <c r="G27" s="50" t="s">
        <v>26</v>
      </c>
      <c r="H27" s="54">
        <v>1.3380000000000001</v>
      </c>
      <c r="I27" s="49" t="s">
        <v>26</v>
      </c>
      <c r="J27" s="50" t="s">
        <v>26</v>
      </c>
      <c r="K27" s="54">
        <v>1.145</v>
      </c>
      <c r="L27" s="49" t="s">
        <v>26</v>
      </c>
      <c r="M27" s="50" t="s">
        <v>26</v>
      </c>
      <c r="N27" s="54">
        <v>0.53900000000000003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5.54</v>
      </c>
      <c r="I28" s="58" t="s">
        <v>26</v>
      </c>
      <c r="J28" s="59" t="s">
        <v>26</v>
      </c>
      <c r="K28" s="94">
        <v>5.22</v>
      </c>
      <c r="L28" s="58" t="s">
        <v>26</v>
      </c>
      <c r="M28" s="59" t="s">
        <v>26</v>
      </c>
      <c r="N28" s="94">
        <v>2.27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34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9.1813000000000002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2.4809999999999999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3.0232000000000001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6.7382999999999997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3.4628999999999999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44368</v>
      </c>
      <c r="E2" s="360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42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45" t="s">
        <v>23</v>
      </c>
      <c r="C5" s="346" t="s">
        <v>23</v>
      </c>
      <c r="D5" s="347" t="s">
        <v>24</v>
      </c>
      <c r="E5" s="345" t="s">
        <v>23</v>
      </c>
      <c r="F5" s="346" t="s">
        <v>23</v>
      </c>
      <c r="G5" s="347" t="s">
        <v>24</v>
      </c>
      <c r="H5" s="345" t="s">
        <v>23</v>
      </c>
      <c r="I5" s="346" t="s">
        <v>23</v>
      </c>
      <c r="J5" s="347" t="s">
        <v>24</v>
      </c>
      <c r="K5" s="345" t="s">
        <v>23</v>
      </c>
      <c r="L5" s="346" t="s">
        <v>23</v>
      </c>
      <c r="M5" s="347" t="s">
        <v>24</v>
      </c>
      <c r="N5" s="345" t="s">
        <v>23</v>
      </c>
      <c r="O5" s="346" t="s">
        <v>23</v>
      </c>
      <c r="P5" s="347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0.74345008547688152</v>
      </c>
      <c r="C6" s="12" t="s">
        <v>26</v>
      </c>
      <c r="D6" s="13" t="s">
        <v>26</v>
      </c>
      <c r="E6" s="11">
        <f>E20/$B$33</f>
        <v>0.78320677453981635</v>
      </c>
      <c r="F6" s="12" t="s">
        <v>26</v>
      </c>
      <c r="G6" s="13" t="s">
        <v>26</v>
      </c>
      <c r="H6" s="11">
        <f>H20/$B$33</f>
        <v>0.83886613922792508</v>
      </c>
      <c r="I6" s="12" t="s">
        <v>26</v>
      </c>
      <c r="J6" s="13" t="s">
        <v>26</v>
      </c>
      <c r="K6" s="11">
        <f>K20/$B$33</f>
        <v>0.78320677453981635</v>
      </c>
      <c r="L6" s="12" t="s">
        <v>26</v>
      </c>
      <c r="M6" s="13" t="s">
        <v>26</v>
      </c>
      <c r="N6" s="11">
        <f>N20/$B$33</f>
        <v>0.40949389734822889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0.03</v>
      </c>
      <c r="U6" s="261">
        <f>ROUND(E6-'Цены на 03.05.2021'!E6,2)</f>
        <v>0.03</v>
      </c>
      <c r="V6" s="261">
        <f>ROUND(H6-'Цены на 03.05.2021'!H6,2)</f>
        <v>0.03</v>
      </c>
      <c r="W6" s="261">
        <f>ROUND(K6-'Цены на 03.05.2021'!K6,2)</f>
        <v>0.03</v>
      </c>
      <c r="X6" s="262">
        <f>ROUND(N6-'Цены на 03.05.2021'!N6,2)</f>
        <v>0.02</v>
      </c>
    </row>
    <row r="7" spans="1:32" s="5" customFormat="1" ht="16.5" thickBot="1" x14ac:dyDescent="0.3">
      <c r="A7" s="15" t="s">
        <v>28</v>
      </c>
      <c r="B7" s="11">
        <f>B21*$B$36/100/$B$33</f>
        <v>0.62833359837792713</v>
      </c>
      <c r="C7" s="16">
        <f t="shared" ref="C7:C12" si="0">B7-B$6</f>
        <v>-0.11511648709895439</v>
      </c>
      <c r="D7" s="17">
        <f t="shared" ref="D7:D12" si="1">B7/B$6*100</f>
        <v>84.515909090909091</v>
      </c>
      <c r="E7" s="11">
        <f>E21*$B$36/100/$B$33</f>
        <v>0.6948385878424046</v>
      </c>
      <c r="F7" s="16">
        <f t="shared" ref="F7:F15" si="2">E7-E$6</f>
        <v>-8.8368186697411755E-2</v>
      </c>
      <c r="G7" s="17">
        <f t="shared" ref="G7:G15" si="3">E7/E$6*100</f>
        <v>88.717131979695438</v>
      </c>
      <c r="H7" s="11">
        <f>H21*$B$36/100/$B$33</f>
        <v>0.75760267164950501</v>
      </c>
      <c r="I7" s="16">
        <f t="shared" ref="I7:I15" si="4">H7-H$6</f>
        <v>-8.1263467578420068E-2</v>
      </c>
      <c r="J7" s="17">
        <f t="shared" ref="J7:J15" si="5">H7/H$6*100</f>
        <v>90.312701421800938</v>
      </c>
      <c r="K7" s="11">
        <f>K21*$B$36/100/$B$33</f>
        <v>0.68153758994950897</v>
      </c>
      <c r="L7" s="16">
        <f t="shared" ref="L7:L15" si="6">K7-K$6</f>
        <v>-0.10166918459030738</v>
      </c>
      <c r="M7" s="17">
        <f t="shared" ref="M7:M15" si="7">K7/K$6*100</f>
        <v>87.018857868020291</v>
      </c>
      <c r="N7" s="11">
        <f>N21*$B$36/100/$B$33</f>
        <v>0.39875283266409572</v>
      </c>
      <c r="O7" s="16">
        <f t="shared" ref="O7:O15" si="8">N7-N$6</f>
        <v>-1.0741064684133161E-2</v>
      </c>
      <c r="P7" s="17">
        <f t="shared" ref="P7:P15" si="9">N7/N$6*100</f>
        <v>97.376990291262118</v>
      </c>
      <c r="Q7" s="18" t="s">
        <v>29</v>
      </c>
      <c r="R7" s="4"/>
      <c r="T7" s="261">
        <f>ROUND(B7-'Цены на 03.05.2021'!B7,2)</f>
        <v>0.03</v>
      </c>
      <c r="U7" s="261">
        <f>ROUND(E7-'Цены на 03.05.2021'!E7,2)</f>
        <v>0.03</v>
      </c>
      <c r="V7" s="261">
        <f>ROUND(H7-'Цены на 03.05.2021'!H7,2)</f>
        <v>0.02</v>
      </c>
      <c r="W7" s="261">
        <f>ROUND(K7-'Цены на 03.05.2021'!K7,2)</f>
        <v>0.03</v>
      </c>
      <c r="X7" s="262">
        <f>ROUND(N7-'Цены на 03.05.2021'!N7,2)</f>
        <v>0.01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0.62805649425515842</v>
      </c>
      <c r="C8" s="16">
        <f t="shared" si="0"/>
        <v>-0.1153935912217231</v>
      </c>
      <c r="D8" s="17">
        <f t="shared" si="1"/>
        <v>84.478636363636355</v>
      </c>
      <c r="E8" s="11">
        <f>E22*$B$36/100/$B$33</f>
        <v>0.67987496521289714</v>
      </c>
      <c r="F8" s="16">
        <f t="shared" si="2"/>
        <v>-0.10333180932691921</v>
      </c>
      <c r="G8" s="17">
        <f t="shared" si="3"/>
        <v>86.806573604060915</v>
      </c>
      <c r="H8" s="11">
        <f>H22*$B$36/100/$B$33</f>
        <v>0.75995805669303862</v>
      </c>
      <c r="I8" s="16">
        <f t="shared" si="4"/>
        <v>-7.8908082534886459E-2</v>
      </c>
      <c r="J8" s="17">
        <f t="shared" si="5"/>
        <v>90.593483412322286</v>
      </c>
      <c r="K8" s="11">
        <f>K22*$B$36/100/$B$33</f>
        <v>0.66629686319723291</v>
      </c>
      <c r="L8" s="16">
        <f t="shared" si="6"/>
        <v>-0.11690991134258344</v>
      </c>
      <c r="M8" s="17">
        <f t="shared" si="7"/>
        <v>85.072918781725875</v>
      </c>
      <c r="N8" s="11">
        <f>N22*$B$36/100/$B$33</f>
        <v>0.37949409613167412</v>
      </c>
      <c r="O8" s="16">
        <f t="shared" si="8"/>
        <v>-2.9999801216554767E-2</v>
      </c>
      <c r="P8" s="17">
        <f t="shared" si="9"/>
        <v>92.673932038834934</v>
      </c>
      <c r="Q8" s="18" t="s">
        <v>29</v>
      </c>
      <c r="T8" s="261">
        <f>ROUND(B8-'Цены на 03.05.2021'!B8,2)</f>
        <v>0.02</v>
      </c>
      <c r="U8" s="261">
        <f>ROUND(E8-'Цены на 03.05.2021'!E8,2)</f>
        <v>0.03</v>
      </c>
      <c r="V8" s="261">
        <f>ROUND(H8-'Цены на 03.05.2021'!H8,2)</f>
        <v>0.04</v>
      </c>
      <c r="W8" s="261">
        <f>ROUND(K8-'Цены на 03.05.2021'!K8,2)</f>
        <v>0.03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0.62930346280761751</v>
      </c>
      <c r="C9" s="16">
        <f t="shared" si="0"/>
        <v>-0.11414662266926401</v>
      </c>
      <c r="D9" s="17">
        <f t="shared" si="1"/>
        <v>84.64636363636366</v>
      </c>
      <c r="E9" s="11">
        <f>E23*$B$36/100/$B$33</f>
        <v>0.67710392398521047</v>
      </c>
      <c r="F9" s="16">
        <f t="shared" si="2"/>
        <v>-0.10610285055460589</v>
      </c>
      <c r="G9" s="17">
        <f t="shared" si="3"/>
        <v>86.452766497461923</v>
      </c>
      <c r="H9" s="11">
        <f>H23*$B$36/100/$B$33</f>
        <v>0.76342185822764685</v>
      </c>
      <c r="I9" s="16">
        <f t="shared" si="4"/>
        <v>-7.5444281000278224E-2</v>
      </c>
      <c r="J9" s="17">
        <f t="shared" si="5"/>
        <v>91.006398104265401</v>
      </c>
      <c r="K9" s="11">
        <f>K23*$B$36/100/$B$33</f>
        <v>0.67142328946845298</v>
      </c>
      <c r="L9" s="16">
        <f t="shared" si="6"/>
        <v>-0.11178348507136338</v>
      </c>
      <c r="M9" s="17">
        <f t="shared" si="7"/>
        <v>85.727461928933991</v>
      </c>
      <c r="N9" s="11">
        <f>N23*$B$36/100/$B$33</f>
        <v>0.41149962231145393</v>
      </c>
      <c r="O9" s="16">
        <f t="shared" si="8"/>
        <v>2.0057249632250418E-3</v>
      </c>
      <c r="P9" s="17">
        <f t="shared" si="9"/>
        <v>100.48980582524271</v>
      </c>
      <c r="Q9" s="18" t="s">
        <v>29</v>
      </c>
      <c r="T9" s="261">
        <f>ROUND(B9-'Цены на 03.05.2021'!B9,2)</f>
        <v>0.03</v>
      </c>
      <c r="U9" s="261">
        <f>ROUND(E9-'Цены на 03.05.2021'!E9,2)</f>
        <v>0.03</v>
      </c>
      <c r="V9" s="261">
        <f>ROUND(H9-'Цены на 03.05.2021'!H9,2)</f>
        <v>0.04</v>
      </c>
      <c r="W9" s="261">
        <f>ROUND(K9-'Цены на 03.05.2021'!K9,2)</f>
        <v>0.03</v>
      </c>
      <c r="X9" s="262">
        <f>ROUND(N9-'Цены на 03.05.2021'!N9,2)</f>
        <v>0.02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0.62389993241362862</v>
      </c>
      <c r="C10" s="16">
        <f t="shared" si="0"/>
        <v>-0.1195501530632529</v>
      </c>
      <c r="D10" s="17">
        <f t="shared" si="1"/>
        <v>83.919545454545457</v>
      </c>
      <c r="E10" s="11">
        <f>E24*$B$36/100/$B$33</f>
        <v>0.66504989464477404</v>
      </c>
      <c r="F10" s="16">
        <f t="shared" si="2"/>
        <v>-0.11815687989504231</v>
      </c>
      <c r="G10" s="17">
        <f t="shared" si="3"/>
        <v>84.913705583756354</v>
      </c>
      <c r="H10" s="11">
        <f>H24*$B$36/100/$B$33</f>
        <v>0.79237923905697139</v>
      </c>
      <c r="I10" s="16">
        <f t="shared" si="4"/>
        <v>-4.6486900170953693E-2</v>
      </c>
      <c r="J10" s="17">
        <f t="shared" si="5"/>
        <v>94.458364928909972</v>
      </c>
      <c r="K10" s="11">
        <f>K24*$B$36/100/$B$33</f>
        <v>0.69663976464040078</v>
      </c>
      <c r="L10" s="16">
        <f t="shared" si="6"/>
        <v>-8.656700989941557E-2</v>
      </c>
      <c r="M10" s="17">
        <f t="shared" si="7"/>
        <v>88.947106598984774</v>
      </c>
      <c r="N10" s="11">
        <f>N24*$B$36/100/$B$33</f>
        <v>0.40526477954915913</v>
      </c>
      <c r="O10" s="16">
        <f t="shared" si="8"/>
        <v>-4.2291177990697593E-3</v>
      </c>
      <c r="P10" s="17">
        <f t="shared" si="9"/>
        <v>98.967233009708721</v>
      </c>
      <c r="Q10" s="18" t="s">
        <v>29</v>
      </c>
      <c r="T10" s="261">
        <f>ROUND(B10-'Цены на 03.05.2021'!B10,2)</f>
        <v>0.03</v>
      </c>
      <c r="U10" s="261">
        <f>ROUND(E10-'Цены на 03.05.2021'!E10,2)</f>
        <v>0.03</v>
      </c>
      <c r="V10" s="261">
        <f>ROUND(H10-'Цены на 03.05.2021'!H10,2)</f>
        <v>0.03</v>
      </c>
      <c r="W10" s="261">
        <f>ROUND(K10-'Цены на 03.05.2021'!K10,2)</f>
        <v>0.03</v>
      </c>
      <c r="X10" s="262">
        <f>ROUND(N10-'Цены на 03.05.2021'!N10,2)</f>
        <v>0.01</v>
      </c>
    </row>
    <row r="11" spans="1:32" s="5" customFormat="1" ht="32.25" thickBot="1" x14ac:dyDescent="0.3">
      <c r="A11" s="98" t="s">
        <v>79</v>
      </c>
      <c r="B11" s="95">
        <f>AVERAGE(B7:B10)</f>
        <v>0.62739837196358295</v>
      </c>
      <c r="C11" s="96">
        <f t="shared" si="0"/>
        <v>-0.11605171351329857</v>
      </c>
      <c r="D11" s="97">
        <f t="shared" si="1"/>
        <v>84.390113636363637</v>
      </c>
      <c r="E11" s="95">
        <f>AVERAGE(E7:E10)</f>
        <v>0.67921684292132156</v>
      </c>
      <c r="F11" s="96">
        <f t="shared" si="2"/>
        <v>-0.10398993161849479</v>
      </c>
      <c r="G11" s="97">
        <f t="shared" si="3"/>
        <v>86.722544416243665</v>
      </c>
      <c r="H11" s="95">
        <f>AVERAGE(H7:H10)</f>
        <v>0.7683404564067905</v>
      </c>
      <c r="I11" s="96">
        <f t="shared" si="4"/>
        <v>-7.0525682821134583E-2</v>
      </c>
      <c r="J11" s="97">
        <f t="shared" si="5"/>
        <v>91.592736966824646</v>
      </c>
      <c r="K11" s="95">
        <f>AVERAGE(K7:K10)</f>
        <v>0.67897437681389894</v>
      </c>
      <c r="L11" s="96">
        <f t="shared" si="6"/>
        <v>-0.10423239772591741</v>
      </c>
      <c r="M11" s="97">
        <f t="shared" si="7"/>
        <v>86.69158629441624</v>
      </c>
      <c r="N11" s="95">
        <f>AVERAGE(N7:N10)</f>
        <v>0.39875283266409572</v>
      </c>
      <c r="O11" s="96">
        <f t="shared" si="8"/>
        <v>-1.0741064684133161E-2</v>
      </c>
      <c r="P11" s="97">
        <f t="shared" si="9"/>
        <v>97.376990291262118</v>
      </c>
      <c r="Q11" s="18"/>
      <c r="T11" s="261">
        <f>ROUND(B11-'Цены на 03.05.2021'!B11,2)</f>
        <v>0.03</v>
      </c>
      <c r="U11" s="261">
        <f>ROUND(E11-'Цены на 03.05.2021'!E11,2)</f>
        <v>0.03</v>
      </c>
      <c r="V11" s="261">
        <f>ROUND(H11-'Цены на 03.05.2021'!H11,2)</f>
        <v>0.03</v>
      </c>
      <c r="W11" s="261">
        <f>ROUND(K11-'Цены на 03.05.2021'!K11,2)</f>
        <v>0.03</v>
      </c>
      <c r="X11" s="262">
        <f>ROUND(N11-'Цены на 03.05.2021'!N11,2)</f>
        <v>0.01</v>
      </c>
    </row>
    <row r="12" spans="1:32" s="5" customFormat="1" ht="16.5" thickBot="1" x14ac:dyDescent="0.3">
      <c r="A12" s="19" t="s">
        <v>4</v>
      </c>
      <c r="B12" s="11">
        <f>B25*$B$32/100/$B$33</f>
        <v>0.95780746630620595</v>
      </c>
      <c r="C12" s="16">
        <f t="shared" si="0"/>
        <v>0.21435738082932443</v>
      </c>
      <c r="D12" s="17">
        <f t="shared" si="1"/>
        <v>128.83278716577539</v>
      </c>
      <c r="E12" s="11">
        <f>E25*$B$32/100/$B$33</f>
        <v>1.0005145827535484</v>
      </c>
      <c r="F12" s="16">
        <f t="shared" si="2"/>
        <v>0.21730780821373208</v>
      </c>
      <c r="G12" s="17">
        <f t="shared" si="3"/>
        <v>127.74590507614214</v>
      </c>
      <c r="H12" s="11">
        <f>H25*$B$32/100/$B$33</f>
        <v>1.1603925058641118</v>
      </c>
      <c r="I12" s="16">
        <f t="shared" si="4"/>
        <v>0.32152636663618672</v>
      </c>
      <c r="J12" s="17">
        <f t="shared" si="5"/>
        <v>138.32868578199054</v>
      </c>
      <c r="K12" s="11">
        <f>K25*$B$32/100/$B$33</f>
        <v>0.93043110960919162</v>
      </c>
      <c r="L12" s="16">
        <f t="shared" si="6"/>
        <v>0.14722433506937527</v>
      </c>
      <c r="M12" s="17">
        <f t="shared" si="7"/>
        <v>118.79763299492383</v>
      </c>
      <c r="N12" s="11">
        <f>N25*$B$32/100/$B$33</f>
        <v>0.58402894286963791</v>
      </c>
      <c r="O12" s="16">
        <f t="shared" si="8"/>
        <v>0.17453504552140903</v>
      </c>
      <c r="P12" s="17">
        <f t="shared" si="9"/>
        <v>142.6221359223301</v>
      </c>
      <c r="Q12" s="18" t="s">
        <v>33</v>
      </c>
      <c r="T12" s="261">
        <f>ROUND(B12-'Цены на 03.05.2021'!B12,2)</f>
        <v>0.02</v>
      </c>
      <c r="U12" s="261">
        <f>ROUND(E12-'Цены на 03.05.2021'!E12,2)</f>
        <v>0.03</v>
      </c>
      <c r="V12" s="261">
        <f>ROUND(H12-'Цены на 03.05.2021'!H12,2)</f>
        <v>0.05</v>
      </c>
      <c r="W12" s="261">
        <f>ROUND(K12-'Цены на 03.05.2021'!K12,2)</f>
        <v>-0.01</v>
      </c>
      <c r="X12" s="262">
        <f>ROUND(N12-'Цены на 03.05.2021'!N12,2)</f>
        <v>0.12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1.5534153381306406</v>
      </c>
      <c r="F13" s="16">
        <f t="shared" si="2"/>
        <v>0.77020856359082424</v>
      </c>
      <c r="G13" s="17">
        <f t="shared" si="3"/>
        <v>198.34038578680205</v>
      </c>
      <c r="H13" s="11">
        <f>H26*$B$34/$B$33</f>
        <v>1.6248915039955476</v>
      </c>
      <c r="I13" s="16">
        <f t="shared" si="4"/>
        <v>0.78602536476762253</v>
      </c>
      <c r="J13" s="17">
        <f t="shared" si="5"/>
        <v>193.70092890995267</v>
      </c>
      <c r="K13" s="11">
        <f>K26*$B$34/$B$33</f>
        <v>1.4342883950224625</v>
      </c>
      <c r="L13" s="16">
        <f t="shared" si="6"/>
        <v>0.65108162048264617</v>
      </c>
      <c r="M13" s="17">
        <f t="shared" si="7"/>
        <v>183.13023350253806</v>
      </c>
      <c r="N13" s="11">
        <f>N26*$B$34/$B$33</f>
        <v>0.73263070011529441</v>
      </c>
      <c r="O13" s="16">
        <f t="shared" si="8"/>
        <v>0.32313680276706552</v>
      </c>
      <c r="P13" s="17">
        <f t="shared" si="9"/>
        <v>178.91126213592233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</v>
      </c>
      <c r="V13" s="261">
        <f>ROUND(H13-'Цены на 03.05.2021'!H13,2)</f>
        <v>0</v>
      </c>
      <c r="W13" s="261">
        <f>ROUND(K13-'Цены на 03.05.2021'!K13,2)</f>
        <v>0</v>
      </c>
      <c r="X13" s="262">
        <f>ROUND(N13-'Цены на 03.05.2021'!N13,2)</f>
        <v>-0.01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1.4640701307995072</v>
      </c>
      <c r="F14" s="16">
        <f t="shared" si="2"/>
        <v>0.68086335625969086</v>
      </c>
      <c r="G14" s="17">
        <f t="shared" si="3"/>
        <v>186.93277157360407</v>
      </c>
      <c r="H14" s="11">
        <f>H27*$B$34/$B$33</f>
        <v>1.6415692760306919</v>
      </c>
      <c r="I14" s="16">
        <f t="shared" si="4"/>
        <v>0.80270313680276684</v>
      </c>
      <c r="J14" s="17">
        <f t="shared" si="5"/>
        <v>195.68906161137437</v>
      </c>
      <c r="K14" s="11">
        <f>K27*$B$34/$B$33</f>
        <v>1.3330304933805113</v>
      </c>
      <c r="L14" s="16">
        <f t="shared" si="6"/>
        <v>0.54982371884069492</v>
      </c>
      <c r="M14" s="17">
        <f t="shared" si="7"/>
        <v>170.2016040609137</v>
      </c>
      <c r="N14" s="11">
        <f>N27*$B$34/$B$33</f>
        <v>0.64685930107740641</v>
      </c>
      <c r="O14" s="16">
        <f t="shared" si="8"/>
        <v>0.23736540372917753</v>
      </c>
      <c r="P14" s="17">
        <f t="shared" si="9"/>
        <v>157.96555339805826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-0.1</v>
      </c>
      <c r="V14" s="261">
        <f>ROUND(H14-'Цены на 03.05.2021'!H14,2)</f>
        <v>-0.04</v>
      </c>
      <c r="W14" s="261">
        <f>ROUND(K14-'Цены на 03.05.2021'!K14,2)</f>
        <v>-0.11</v>
      </c>
      <c r="X14" s="262">
        <f>ROUND(N14-'Цены на 03.05.2021'!N14,2)</f>
        <v>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1.3890665129408022</v>
      </c>
      <c r="F15" s="28">
        <f t="shared" si="2"/>
        <v>0.60585973840098584</v>
      </c>
      <c r="G15" s="29">
        <f t="shared" si="3"/>
        <v>177.35629441624363</v>
      </c>
      <c r="H15" s="27">
        <f>H28*$B$35/10/$B$33</f>
        <v>1.4598302786943904</v>
      </c>
      <c r="I15" s="28">
        <f t="shared" si="4"/>
        <v>0.62096413946646534</v>
      </c>
      <c r="J15" s="29">
        <f t="shared" si="5"/>
        <v>174.02422274881516</v>
      </c>
      <c r="K15" s="27">
        <f>K28*$B$35/10/$B$33</f>
        <v>1.3812038723015145</v>
      </c>
      <c r="L15" s="28">
        <f t="shared" si="6"/>
        <v>0.59799709776169818</v>
      </c>
      <c r="M15" s="29">
        <f t="shared" si="7"/>
        <v>176.35239086294413</v>
      </c>
      <c r="N15" s="27">
        <f>N28*$B$35/10/$B$33</f>
        <v>0.58969804794656699</v>
      </c>
      <c r="O15" s="28">
        <f t="shared" si="8"/>
        <v>0.18020415059833811</v>
      </c>
      <c r="P15" s="29">
        <f t="shared" si="9"/>
        <v>144.00655339805823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</v>
      </c>
      <c r="V15" s="261">
        <f>ROUND(H15-'Цены на 03.05.2021'!H15,2)</f>
        <v>-0.01</v>
      </c>
      <c r="W15" s="261">
        <f>ROUND(K15-'Цены на 03.05.2021'!K15,2)</f>
        <v>0.01</v>
      </c>
      <c r="X15" s="262">
        <f>ROUND(N15-'Цены на 03.05.2021'!N15,2)</f>
        <v>-0.05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4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44" t="s">
        <v>64</v>
      </c>
      <c r="X19" s="344" t="s">
        <v>64</v>
      </c>
      <c r="AB19" s="3"/>
    </row>
    <row r="20" spans="1:28" s="46" customFormat="1" ht="15.75" x14ac:dyDescent="0.25">
      <c r="A20" s="40" t="s">
        <v>39</v>
      </c>
      <c r="B20" s="41">
        <v>1.87</v>
      </c>
      <c r="C20" s="42" t="s">
        <v>26</v>
      </c>
      <c r="D20" s="43" t="s">
        <v>26</v>
      </c>
      <c r="E20" s="41">
        <v>1.97</v>
      </c>
      <c r="F20" s="42" t="s">
        <v>26</v>
      </c>
      <c r="G20" s="43" t="s">
        <v>26</v>
      </c>
      <c r="H20" s="304">
        <v>2.11</v>
      </c>
      <c r="I20" s="42" t="s">
        <v>26</v>
      </c>
      <c r="J20" s="43" t="s">
        <v>26</v>
      </c>
      <c r="K20" s="41">
        <v>1.97</v>
      </c>
      <c r="L20" s="42" t="s">
        <v>26</v>
      </c>
      <c r="M20" s="43" t="s">
        <v>26</v>
      </c>
      <c r="N20" s="48">
        <v>1.03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45.35</v>
      </c>
      <c r="C21" s="49" t="s">
        <v>26</v>
      </c>
      <c r="D21" s="50" t="s">
        <v>26</v>
      </c>
      <c r="E21" s="48">
        <v>50.15</v>
      </c>
      <c r="F21" s="49" t="s">
        <v>26</v>
      </c>
      <c r="G21" s="50" t="s">
        <v>26</v>
      </c>
      <c r="H21" s="48">
        <v>54.68</v>
      </c>
      <c r="I21" s="49" t="s">
        <v>26</v>
      </c>
      <c r="J21" s="50" t="s">
        <v>26</v>
      </c>
      <c r="K21" s="48">
        <v>49.19</v>
      </c>
      <c r="L21" s="49" t="s">
        <v>26</v>
      </c>
      <c r="M21" s="50" t="s">
        <v>26</v>
      </c>
      <c r="N21" s="48">
        <v>28.78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45.33</v>
      </c>
      <c r="C22" s="49" t="s">
        <v>26</v>
      </c>
      <c r="D22" s="50" t="s">
        <v>26</v>
      </c>
      <c r="E22" s="48">
        <v>49.07</v>
      </c>
      <c r="F22" s="49" t="s">
        <v>26</v>
      </c>
      <c r="G22" s="50" t="s">
        <v>26</v>
      </c>
      <c r="H22" s="48">
        <v>54.85</v>
      </c>
      <c r="I22" s="49" t="s">
        <v>26</v>
      </c>
      <c r="J22" s="50" t="s">
        <v>26</v>
      </c>
      <c r="K22" s="48">
        <v>48.09</v>
      </c>
      <c r="L22" s="49" t="s">
        <v>26</v>
      </c>
      <c r="M22" s="50" t="s">
        <v>26</v>
      </c>
      <c r="N22" s="48">
        <v>27.39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45.42</v>
      </c>
      <c r="C23" s="49" t="s">
        <v>26</v>
      </c>
      <c r="D23" s="50" t="s">
        <v>26</v>
      </c>
      <c r="E23" s="48">
        <v>48.87</v>
      </c>
      <c r="F23" s="49" t="s">
        <v>26</v>
      </c>
      <c r="G23" s="50" t="s">
        <v>26</v>
      </c>
      <c r="H23" s="48">
        <v>55.1</v>
      </c>
      <c r="I23" s="49" t="s">
        <v>26</v>
      </c>
      <c r="J23" s="50" t="s">
        <v>26</v>
      </c>
      <c r="K23" s="48">
        <v>48.46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45.03</v>
      </c>
      <c r="C24" s="49" t="s">
        <v>26</v>
      </c>
      <c r="D24" s="50" t="s">
        <v>26</v>
      </c>
      <c r="E24" s="48">
        <v>48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50.28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27.41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25.49</v>
      </c>
      <c r="L25" s="49" t="s">
        <v>26</v>
      </c>
      <c r="M25" s="50" t="s">
        <v>26</v>
      </c>
      <c r="N25" s="48">
        <v>16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1.304</v>
      </c>
      <c r="F26" s="49" t="s">
        <v>26</v>
      </c>
      <c r="G26" s="50" t="s">
        <v>26</v>
      </c>
      <c r="H26" s="54">
        <v>1.3640000000000001</v>
      </c>
      <c r="I26" s="49" t="s">
        <v>26</v>
      </c>
      <c r="J26" s="50" t="s">
        <v>26</v>
      </c>
      <c r="K26" s="54">
        <v>1.204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1.2290000000000001</v>
      </c>
      <c r="F27" s="49" t="s">
        <v>26</v>
      </c>
      <c r="G27" s="50" t="s">
        <v>26</v>
      </c>
      <c r="H27" s="54">
        <v>1.3779999999999999</v>
      </c>
      <c r="I27" s="49" t="s">
        <v>26</v>
      </c>
      <c r="J27" s="50" t="s">
        <v>26</v>
      </c>
      <c r="K27" s="54">
        <v>1.119</v>
      </c>
      <c r="L27" s="49" t="s">
        <v>26</v>
      </c>
      <c r="M27" s="50" t="s">
        <v>26</v>
      </c>
      <c r="N27" s="54">
        <v>0.54300000000000004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5.3</v>
      </c>
      <c r="F28" s="58" t="s">
        <v>26</v>
      </c>
      <c r="G28" s="59" t="s">
        <v>26</v>
      </c>
      <c r="H28" s="94">
        <v>5.57</v>
      </c>
      <c r="I28" s="58" t="s">
        <v>26</v>
      </c>
      <c r="J28" s="59" t="s">
        <v>26</v>
      </c>
      <c r="K28" s="94">
        <v>5.27</v>
      </c>
      <c r="L28" s="58" t="s">
        <v>26</v>
      </c>
      <c r="M28" s="59" t="s">
        <v>26</v>
      </c>
      <c r="N28" s="94">
        <v>2.25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43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9.1813000000000002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2.5152999999999999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2.9964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6.5922999999999998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3.4849999999999999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44375</v>
      </c>
      <c r="E2" s="360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54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55" t="s">
        <v>23</v>
      </c>
      <c r="C5" s="356" t="s">
        <v>23</v>
      </c>
      <c r="D5" s="357" t="s">
        <v>24</v>
      </c>
      <c r="E5" s="355" t="s">
        <v>23</v>
      </c>
      <c r="F5" s="356" t="s">
        <v>23</v>
      </c>
      <c r="G5" s="357" t="s">
        <v>24</v>
      </c>
      <c r="H5" s="355" t="s">
        <v>23</v>
      </c>
      <c r="I5" s="356" t="s">
        <v>23</v>
      </c>
      <c r="J5" s="357" t="s">
        <v>24</v>
      </c>
      <c r="K5" s="355" t="s">
        <v>23</v>
      </c>
      <c r="L5" s="356" t="s">
        <v>23</v>
      </c>
      <c r="M5" s="357" t="s">
        <v>24</v>
      </c>
      <c r="N5" s="355" t="s">
        <v>23</v>
      </c>
      <c r="O5" s="356" t="s">
        <v>23</v>
      </c>
      <c r="P5" s="357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0.74322988732951167</v>
      </c>
      <c r="C6" s="12" t="s">
        <v>26</v>
      </c>
      <c r="D6" s="13" t="s">
        <v>26</v>
      </c>
      <c r="E6" s="11">
        <f>E20/$B$33</f>
        <v>0.78276339197469857</v>
      </c>
      <c r="F6" s="12" t="s">
        <v>26</v>
      </c>
      <c r="G6" s="13" t="s">
        <v>26</v>
      </c>
      <c r="H6" s="11">
        <f>H20/$B$33</f>
        <v>0.83811029847796004</v>
      </c>
      <c r="I6" s="12" t="s">
        <v>26</v>
      </c>
      <c r="J6" s="13" t="s">
        <v>26</v>
      </c>
      <c r="K6" s="11">
        <f>K20/$B$33</f>
        <v>0.78276339197469857</v>
      </c>
      <c r="L6" s="12" t="s">
        <v>26</v>
      </c>
      <c r="M6" s="13" t="s">
        <v>26</v>
      </c>
      <c r="N6" s="11">
        <f>N20/$B$33</f>
        <v>0.40719509784542401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0.03</v>
      </c>
      <c r="U6" s="261">
        <f>ROUND(E6-'Цены на 03.05.2021'!E6,2)</f>
        <v>0.03</v>
      </c>
      <c r="V6" s="261">
        <f>ROUND(H6-'Цены на 03.05.2021'!H6,2)</f>
        <v>0.03</v>
      </c>
      <c r="W6" s="261">
        <f>ROUND(K6-'Цены на 03.05.2021'!K6,2)</f>
        <v>0.03</v>
      </c>
      <c r="X6" s="262">
        <f>ROUND(N6-'Цены на 03.05.2021'!N6,2)</f>
        <v>0.02</v>
      </c>
    </row>
    <row r="7" spans="1:32" s="5" customFormat="1" ht="16.5" thickBot="1" x14ac:dyDescent="0.3">
      <c r="A7" s="15" t="s">
        <v>28</v>
      </c>
      <c r="B7" s="11">
        <f>B21*$B$36/100/$B$33</f>
        <v>0.62828440403241748</v>
      </c>
      <c r="C7" s="16">
        <f t="shared" ref="C7:C12" si="0">B7-B$6</f>
        <v>-0.1149454832970942</v>
      </c>
      <c r="D7" s="17">
        <f t="shared" ref="D7:D12" si="1">B7/B$6*100</f>
        <v>84.534329787234057</v>
      </c>
      <c r="E7" s="11">
        <f>E21*$B$36/100/$B$33</f>
        <v>0.69478418659814178</v>
      </c>
      <c r="F7" s="16">
        <f t="shared" ref="F7:F15" si="2">E7-E$6</f>
        <v>-8.7979205376556791E-2</v>
      </c>
      <c r="G7" s="17">
        <f t="shared" ref="G7:G15" si="3">E7/E$6*100</f>
        <v>88.760434343434326</v>
      </c>
      <c r="H7" s="11">
        <f>H21*$B$36/100/$B$33</f>
        <v>0.79578073136983585</v>
      </c>
      <c r="I7" s="16">
        <f t="shared" ref="I7:I15" si="4">H7-H$6</f>
        <v>-4.2329567108124189E-2</v>
      </c>
      <c r="J7" s="17">
        <f t="shared" ref="J7:J15" si="5">H7/H$6*100</f>
        <v>94.949403773584891</v>
      </c>
      <c r="K7" s="11">
        <f>K21*$B$36/100/$B$33</f>
        <v>0.6812071476576399</v>
      </c>
      <c r="L7" s="16">
        <f t="shared" ref="L7:L15" si="6">K7-K$6</f>
        <v>-0.10155624431705867</v>
      </c>
      <c r="M7" s="17">
        <f t="shared" ref="M7:M15" si="7">K7/K$6*100</f>
        <v>87.025933333333342</v>
      </c>
      <c r="N7" s="11">
        <f>N21*$B$36/100/$B$33</f>
        <v>0.39124038742834549</v>
      </c>
      <c r="O7" s="16">
        <f t="shared" ref="O7:O15" si="8">N7-N$6</f>
        <v>-1.5954710417078521E-2</v>
      </c>
      <c r="P7" s="17">
        <f t="shared" ref="P7:P15" si="9">N7/N$6*100</f>
        <v>96.081801941747557</v>
      </c>
      <c r="Q7" s="18" t="s">
        <v>29</v>
      </c>
      <c r="R7" s="4"/>
      <c r="T7" s="261">
        <f>ROUND(B7-'Цены на 03.05.2021'!B7,2)</f>
        <v>0.03</v>
      </c>
      <c r="U7" s="261">
        <f>ROUND(E7-'Цены на 03.05.2021'!E7,2)</f>
        <v>0.03</v>
      </c>
      <c r="V7" s="261">
        <f>ROUND(H7-'Цены на 03.05.2021'!H7,2)</f>
        <v>0.05</v>
      </c>
      <c r="W7" s="261">
        <f>ROUND(K7-'Цены на 03.05.2021'!K7,2)</f>
        <v>0.03</v>
      </c>
      <c r="X7" s="262">
        <f>ROUND(N7-'Цены на 03.05.2021'!N7,2)</f>
        <v>0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0.62828440403241748</v>
      </c>
      <c r="C8" s="16">
        <f t="shared" si="0"/>
        <v>-0.1149454832970942</v>
      </c>
      <c r="D8" s="17">
        <f t="shared" si="1"/>
        <v>84.534329787234057</v>
      </c>
      <c r="E8" s="11">
        <f>E22*$B$36/100/$B$33</f>
        <v>0.67940611187981814</v>
      </c>
      <c r="F8" s="16">
        <f t="shared" si="2"/>
        <v>-0.10335728009488043</v>
      </c>
      <c r="G8" s="17">
        <f t="shared" si="3"/>
        <v>86.795846464646459</v>
      </c>
      <c r="H8" s="11">
        <f>H22*$B$36/100/$B$33</f>
        <v>0.76059126309547331</v>
      </c>
      <c r="I8" s="16">
        <f t="shared" si="4"/>
        <v>-7.7519035382486723E-2</v>
      </c>
      <c r="J8" s="17">
        <f t="shared" si="5"/>
        <v>90.750735849056596</v>
      </c>
      <c r="K8" s="11">
        <f>K22*$B$36/100/$B$33</f>
        <v>0.6691540620676022</v>
      </c>
      <c r="L8" s="16">
        <f t="shared" si="6"/>
        <v>-0.11360932990709638</v>
      </c>
      <c r="M8" s="17">
        <f t="shared" si="7"/>
        <v>85.486121212121205</v>
      </c>
      <c r="N8" s="11">
        <f>N22*$B$36/100/$B$33</f>
        <v>0.37960292547934371</v>
      </c>
      <c r="O8" s="16">
        <f t="shared" si="8"/>
        <v>-2.7592172366080303E-2</v>
      </c>
      <c r="P8" s="17">
        <f t="shared" si="9"/>
        <v>93.22384466019416</v>
      </c>
      <c r="Q8" s="18" t="s">
        <v>29</v>
      </c>
      <c r="T8" s="261">
        <f>ROUND(B8-'Цены на 03.05.2021'!B8,2)</f>
        <v>0.02</v>
      </c>
      <c r="U8" s="261">
        <f>ROUND(E8-'Цены на 03.05.2021'!E8,2)</f>
        <v>0.03</v>
      </c>
      <c r="V8" s="261">
        <f>ROUND(H8-'Цены на 03.05.2021'!H8,2)</f>
        <v>0.04</v>
      </c>
      <c r="W8" s="261">
        <f>ROUND(K8-'Цены на 03.05.2021'!K8,2)</f>
        <v>0.03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0.62870002767345323</v>
      </c>
      <c r="C9" s="16">
        <f t="shared" si="0"/>
        <v>-0.11452985965605844</v>
      </c>
      <c r="D9" s="17">
        <f t="shared" si="1"/>
        <v>84.590251063829797</v>
      </c>
      <c r="E9" s="11">
        <f>E23*$B$36/100/$B$33</f>
        <v>0.67621966396521049</v>
      </c>
      <c r="F9" s="16">
        <f t="shared" si="2"/>
        <v>-0.10654372800948808</v>
      </c>
      <c r="G9" s="17">
        <f t="shared" si="3"/>
        <v>86.388769696969689</v>
      </c>
      <c r="H9" s="11">
        <f>H23*$B$36/100/$B$33</f>
        <v>0.76128396916386631</v>
      </c>
      <c r="I9" s="16">
        <f t="shared" si="4"/>
        <v>-7.6826329314093722E-2</v>
      </c>
      <c r="J9" s="17">
        <f t="shared" si="5"/>
        <v>90.833386792452828</v>
      </c>
      <c r="K9" s="11">
        <f>K23*$B$36/100/$B$33</f>
        <v>0.67026239177703106</v>
      </c>
      <c r="L9" s="16">
        <f t="shared" si="6"/>
        <v>-0.11250100019766751</v>
      </c>
      <c r="M9" s="17">
        <f t="shared" si="7"/>
        <v>85.627713131313129</v>
      </c>
      <c r="N9" s="11">
        <f>N23*$B$36/100/$B$33</f>
        <v>0.41146740462541997</v>
      </c>
      <c r="O9" s="16">
        <f t="shared" si="8"/>
        <v>4.2723067799959602E-3</v>
      </c>
      <c r="P9" s="17">
        <f t="shared" si="9"/>
        <v>101.04920388349512</v>
      </c>
      <c r="Q9" s="18" t="s">
        <v>29</v>
      </c>
      <c r="T9" s="261">
        <f>ROUND(B9-'Цены на 03.05.2021'!B9,2)</f>
        <v>0.03</v>
      </c>
      <c r="U9" s="261">
        <f>ROUND(E9-'Цены на 03.05.2021'!E9,2)</f>
        <v>0.03</v>
      </c>
      <c r="V9" s="261">
        <f>ROUND(H9-'Цены на 03.05.2021'!H9,2)</f>
        <v>0.04</v>
      </c>
      <c r="W9" s="261">
        <f>ROUND(K9-'Цены на 03.05.2021'!K9,2)</f>
        <v>0.03</v>
      </c>
      <c r="X9" s="262">
        <f>ROUND(N9-'Цены на 03.05.2021'!N9,2)</f>
        <v>0.02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0.62579066218620283</v>
      </c>
      <c r="C10" s="16">
        <f t="shared" si="0"/>
        <v>-0.11743922514330885</v>
      </c>
      <c r="D10" s="17">
        <f t="shared" si="1"/>
        <v>84.19880212765959</v>
      </c>
      <c r="E10" s="11">
        <f>E24*$B$36/100/$B$33</f>
        <v>0.66513636687092303</v>
      </c>
      <c r="F10" s="16">
        <f t="shared" si="2"/>
        <v>-0.11762702510377554</v>
      </c>
      <c r="G10" s="17">
        <f t="shared" si="3"/>
        <v>84.972850505050488</v>
      </c>
      <c r="H10" s="11">
        <f>H24*$B$36/100/$B$33</f>
        <v>0.79231720102787095</v>
      </c>
      <c r="I10" s="16">
        <f t="shared" si="4"/>
        <v>-4.5793097450089082E-2</v>
      </c>
      <c r="J10" s="17">
        <f t="shared" si="5"/>
        <v>94.536149056603762</v>
      </c>
      <c r="K10" s="11">
        <f>K24*$B$36/100/$B$33</f>
        <v>0.69880188179482106</v>
      </c>
      <c r="L10" s="16">
        <f t="shared" si="6"/>
        <v>-8.3961510179877519E-2</v>
      </c>
      <c r="M10" s="17">
        <f t="shared" si="7"/>
        <v>89.273705050505043</v>
      </c>
      <c r="N10" s="11">
        <f>N24*$B$36/100/$B$33</f>
        <v>0.40523305000988336</v>
      </c>
      <c r="O10" s="16">
        <f t="shared" si="8"/>
        <v>-1.962047835540659E-3</v>
      </c>
      <c r="P10" s="17">
        <f t="shared" si="9"/>
        <v>99.518155339805816</v>
      </c>
      <c r="Q10" s="18" t="s">
        <v>29</v>
      </c>
      <c r="T10" s="261">
        <f>ROUND(B10-'Цены на 03.05.2021'!B10,2)</f>
        <v>0.03</v>
      </c>
      <c r="U10" s="261">
        <f>ROUND(E10-'Цены на 03.05.2021'!E10,2)</f>
        <v>0.03</v>
      </c>
      <c r="V10" s="261">
        <f>ROUND(H10-'Цены на 03.05.2021'!H10,2)</f>
        <v>0.03</v>
      </c>
      <c r="W10" s="261">
        <f>ROUND(K10-'Цены на 03.05.2021'!K10,2)</f>
        <v>0.03</v>
      </c>
      <c r="X10" s="262">
        <f>ROUND(N10-'Цены на 03.05.2021'!N10,2)</f>
        <v>0.01</v>
      </c>
    </row>
    <row r="11" spans="1:32" s="5" customFormat="1" ht="32.25" thickBot="1" x14ac:dyDescent="0.3">
      <c r="A11" s="98" t="s">
        <v>79</v>
      </c>
      <c r="B11" s="95">
        <f>AVERAGE(B7:B10)</f>
        <v>0.62776487448112284</v>
      </c>
      <c r="C11" s="96">
        <f t="shared" si="0"/>
        <v>-0.11546501284838884</v>
      </c>
      <c r="D11" s="97">
        <f t="shared" si="1"/>
        <v>84.46442819148939</v>
      </c>
      <c r="E11" s="95">
        <f>AVERAGE(E7:E10)</f>
        <v>0.67888658232852339</v>
      </c>
      <c r="F11" s="96">
        <f t="shared" si="2"/>
        <v>-0.10387680964617518</v>
      </c>
      <c r="G11" s="97">
        <f t="shared" si="3"/>
        <v>86.729475252525248</v>
      </c>
      <c r="H11" s="95">
        <f>AVERAGE(H7:H10)</f>
        <v>0.77749329116426158</v>
      </c>
      <c r="I11" s="96">
        <f t="shared" si="4"/>
        <v>-6.0617007313698457E-2</v>
      </c>
      <c r="J11" s="97">
        <f t="shared" si="5"/>
        <v>92.767418867924505</v>
      </c>
      <c r="K11" s="95">
        <f>AVERAGE(K7:K10)</f>
        <v>0.67985637082427353</v>
      </c>
      <c r="L11" s="96">
        <f t="shared" si="6"/>
        <v>-0.10290702115042505</v>
      </c>
      <c r="M11" s="97">
        <f t="shared" si="7"/>
        <v>86.853368181818169</v>
      </c>
      <c r="N11" s="95">
        <f>AVERAGE(N7:N10)</f>
        <v>0.39688594188574811</v>
      </c>
      <c r="O11" s="96">
        <f t="shared" si="8"/>
        <v>-1.0309155959675909E-2</v>
      </c>
      <c r="P11" s="97">
        <f t="shared" si="9"/>
        <v>97.468251456310668</v>
      </c>
      <c r="Q11" s="18"/>
      <c r="T11" s="261">
        <f>ROUND(B11-'Цены на 03.05.2021'!B11,2)</f>
        <v>0.03</v>
      </c>
      <c r="U11" s="261">
        <f>ROUND(E11-'Цены на 03.05.2021'!E11,2)</f>
        <v>0.03</v>
      </c>
      <c r="V11" s="261">
        <f>ROUND(H11-'Цены на 03.05.2021'!H11,2)</f>
        <v>0.04</v>
      </c>
      <c r="W11" s="261">
        <f>ROUND(K11-'Цены на 03.05.2021'!K11,2)</f>
        <v>0.03</v>
      </c>
      <c r="X11" s="262">
        <f>ROUND(N11-'Цены на 03.05.2021'!N11,2)</f>
        <v>0.01</v>
      </c>
    </row>
    <row r="12" spans="1:32" s="5" customFormat="1" ht="16.5" thickBot="1" x14ac:dyDescent="0.3">
      <c r="A12" s="19" t="s">
        <v>4</v>
      </c>
      <c r="B12" s="11">
        <f>B25*$B$32/100/$B$33</f>
        <v>0.95912153389998012</v>
      </c>
      <c r="C12" s="16">
        <f t="shared" si="0"/>
        <v>0.21589164657046844</v>
      </c>
      <c r="D12" s="17">
        <f t="shared" si="1"/>
        <v>129.04776170212767</v>
      </c>
      <c r="E12" s="11">
        <f>E25*$B$32/100/$B$33</f>
        <v>1.0022527614152994</v>
      </c>
      <c r="F12" s="16">
        <f t="shared" si="2"/>
        <v>0.21948936944060082</v>
      </c>
      <c r="G12" s="17">
        <f t="shared" si="3"/>
        <v>128.0403212121212</v>
      </c>
      <c r="H12" s="11">
        <f>H25*$B$32/100/$B$33</f>
        <v>1.1619845107728799</v>
      </c>
      <c r="I12" s="16">
        <f t="shared" si="4"/>
        <v>0.32387421229491986</v>
      </c>
      <c r="J12" s="17">
        <f t="shared" si="5"/>
        <v>138.64338773584905</v>
      </c>
      <c r="K12" s="11">
        <f>K25*$B$32/100/$B$33</f>
        <v>0.93609384463332668</v>
      </c>
      <c r="L12" s="16">
        <f t="shared" si="6"/>
        <v>0.1533304526586281</v>
      </c>
      <c r="M12" s="17">
        <f t="shared" si="7"/>
        <v>119.5883525252525</v>
      </c>
      <c r="N12" s="11">
        <f>N25*$B$32/100/$B$33</f>
        <v>0.45836067206957881</v>
      </c>
      <c r="O12" s="16">
        <f t="shared" si="8"/>
        <v>5.1165574224154797E-2</v>
      </c>
      <c r="P12" s="17">
        <f t="shared" si="9"/>
        <v>112.56537087378638</v>
      </c>
      <c r="Q12" s="18" t="s">
        <v>33</v>
      </c>
      <c r="T12" s="261">
        <f>ROUND(B12-'Цены на 03.05.2021'!B12,2)</f>
        <v>0.02</v>
      </c>
      <c r="U12" s="261">
        <f>ROUND(E12-'Цены на 03.05.2021'!E12,2)</f>
        <v>0.03</v>
      </c>
      <c r="V12" s="261">
        <f>ROUND(H12-'Цены на 03.05.2021'!H12,2)</f>
        <v>0.05</v>
      </c>
      <c r="W12" s="261">
        <f>ROUND(K12-'Цены на 03.05.2021'!K12,2)</f>
        <v>0</v>
      </c>
      <c r="X12" s="262">
        <f>ROUND(N12-'Цены на 03.05.2021'!N12,2)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1.5693196283850561</v>
      </c>
      <c r="F13" s="16">
        <f t="shared" si="2"/>
        <v>0.78655623641035755</v>
      </c>
      <c r="G13" s="17">
        <f t="shared" si="3"/>
        <v>200.48454545454541</v>
      </c>
      <c r="H13" s="11">
        <f>H26*$B$34/$B$33</f>
        <v>1.6409780589049219</v>
      </c>
      <c r="I13" s="16">
        <f t="shared" si="4"/>
        <v>0.80286776042696184</v>
      </c>
      <c r="J13" s="17">
        <f t="shared" si="5"/>
        <v>195.79500000000002</v>
      </c>
      <c r="K13" s="11">
        <f>K26*$B$34/$B$33</f>
        <v>1.4498889108519468</v>
      </c>
      <c r="L13" s="16">
        <f t="shared" si="6"/>
        <v>0.66712551887724825</v>
      </c>
      <c r="M13" s="17">
        <f t="shared" si="7"/>
        <v>185.22696969696966</v>
      </c>
      <c r="N13" s="11">
        <f>N26*$B$34/$B$33</f>
        <v>0.73449891282862223</v>
      </c>
      <c r="O13" s="16">
        <f t="shared" si="8"/>
        <v>0.32730381498319822</v>
      </c>
      <c r="P13" s="17">
        <f t="shared" si="9"/>
        <v>180.38009708737863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0.01</v>
      </c>
      <c r="V13" s="261">
        <f>ROUND(H13-'Цены на 03.05.2021'!H13,2)</f>
        <v>0.01</v>
      </c>
      <c r="W13" s="261">
        <f>ROUND(K13-'Цены на 03.05.2021'!K13,2)</f>
        <v>0.02</v>
      </c>
      <c r="X13" s="262">
        <f>ROUND(N13-'Цены на 03.05.2021'!N13,2)</f>
        <v>-0.01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1.4439173749752916</v>
      </c>
      <c r="F14" s="16">
        <f t="shared" si="2"/>
        <v>0.66115398300059303</v>
      </c>
      <c r="G14" s="17">
        <f t="shared" si="3"/>
        <v>184.46409090909091</v>
      </c>
      <c r="H14" s="11">
        <f>H27*$B$34/$B$33</f>
        <v>1.642172366080253</v>
      </c>
      <c r="I14" s="16">
        <f t="shared" si="4"/>
        <v>0.80406206760229293</v>
      </c>
      <c r="J14" s="17">
        <f t="shared" si="5"/>
        <v>195.9375</v>
      </c>
      <c r="K14" s="11">
        <f>K27*$B$34/$B$33</f>
        <v>1.3244866574421823</v>
      </c>
      <c r="L14" s="16">
        <f t="shared" si="6"/>
        <v>0.54172326546748373</v>
      </c>
      <c r="M14" s="17">
        <f t="shared" si="7"/>
        <v>169.20651515151513</v>
      </c>
      <c r="N14" s="11">
        <f>N27*$B$34/$B$33</f>
        <v>0.65567463925677016</v>
      </c>
      <c r="O14" s="16">
        <f t="shared" si="8"/>
        <v>0.24847954141134615</v>
      </c>
      <c r="P14" s="17">
        <f t="shared" si="9"/>
        <v>161.02223300970874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-0.12</v>
      </c>
      <c r="V14" s="261">
        <f>ROUND(H14-'Цены на 03.05.2021'!H14,2)</f>
        <v>-0.04</v>
      </c>
      <c r="W14" s="261">
        <f>ROUND(K14-'Цены на 03.05.2021'!K14,2)</f>
        <v>-0.11</v>
      </c>
      <c r="X14" s="262">
        <f>ROUND(N14-'Цены на 03.05.2021'!N14,2)</f>
        <v>0.02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1.4329709428740858</v>
      </c>
      <c r="F15" s="28">
        <f t="shared" si="2"/>
        <v>0.6502075508993872</v>
      </c>
      <c r="G15" s="29">
        <f t="shared" si="3"/>
        <v>183.06565656565655</v>
      </c>
      <c r="H15" s="27">
        <f>H28*$B$35/10/$B$33</f>
        <v>1.5018383079660009</v>
      </c>
      <c r="I15" s="28">
        <f t="shared" si="4"/>
        <v>0.66372800948804089</v>
      </c>
      <c r="J15" s="29">
        <f t="shared" si="5"/>
        <v>179.19339622641508</v>
      </c>
      <c r="K15" s="27">
        <f>K28*$B$35/10/$B$33</f>
        <v>1.4117809843842657</v>
      </c>
      <c r="L15" s="28">
        <f t="shared" si="6"/>
        <v>0.62901759240956712</v>
      </c>
      <c r="M15" s="29">
        <f t="shared" si="7"/>
        <v>180.35858585858585</v>
      </c>
      <c r="N15" s="27">
        <f>N28*$B$35/10/$B$33</f>
        <v>0.59861632733741843</v>
      </c>
      <c r="O15" s="28">
        <f t="shared" si="8"/>
        <v>0.19142122949199442</v>
      </c>
      <c r="P15" s="29">
        <f t="shared" si="9"/>
        <v>147.00970873786406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0.04</v>
      </c>
      <c r="V15" s="261">
        <f>ROUND(H15-'Цены на 03.05.2021'!H15,2)</f>
        <v>0.03</v>
      </c>
      <c r="W15" s="261">
        <f>ROUND(K15-'Цены на 03.05.2021'!K15,2)</f>
        <v>0.04</v>
      </c>
      <c r="X15" s="262">
        <f>ROUND(N15-'Цены на 03.05.2021'!N15,2)</f>
        <v>-0.04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52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52" t="s">
        <v>64</v>
      </c>
      <c r="X19" s="352" t="s">
        <v>64</v>
      </c>
      <c r="AB19" s="3"/>
    </row>
    <row r="20" spans="1:28" s="46" customFormat="1" ht="15.75" x14ac:dyDescent="0.25">
      <c r="A20" s="40" t="s">
        <v>39</v>
      </c>
      <c r="B20" s="41">
        <v>1.88</v>
      </c>
      <c r="C20" s="42" t="s">
        <v>26</v>
      </c>
      <c r="D20" s="43" t="s">
        <v>26</v>
      </c>
      <c r="E20" s="41">
        <v>1.98</v>
      </c>
      <c r="F20" s="42" t="s">
        <v>26</v>
      </c>
      <c r="G20" s="43" t="s">
        <v>26</v>
      </c>
      <c r="H20" s="304">
        <v>2.12</v>
      </c>
      <c r="I20" s="42" t="s">
        <v>26</v>
      </c>
      <c r="J20" s="43" t="s">
        <v>26</v>
      </c>
      <c r="K20" s="41">
        <v>1.98</v>
      </c>
      <c r="L20" s="42" t="s">
        <v>26</v>
      </c>
      <c r="M20" s="43" t="s">
        <v>26</v>
      </c>
      <c r="N20" s="48">
        <v>1.03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45.35</v>
      </c>
      <c r="C21" s="49" t="s">
        <v>26</v>
      </c>
      <c r="D21" s="50" t="s">
        <v>26</v>
      </c>
      <c r="E21" s="48">
        <v>50.15</v>
      </c>
      <c r="F21" s="49" t="s">
        <v>26</v>
      </c>
      <c r="G21" s="50" t="s">
        <v>26</v>
      </c>
      <c r="H21" s="48">
        <v>57.44</v>
      </c>
      <c r="I21" s="49" t="s">
        <v>26</v>
      </c>
      <c r="J21" s="50" t="s">
        <v>26</v>
      </c>
      <c r="K21" s="48">
        <v>49.17</v>
      </c>
      <c r="L21" s="49" t="s">
        <v>26</v>
      </c>
      <c r="M21" s="50" t="s">
        <v>26</v>
      </c>
      <c r="N21" s="48">
        <v>28.24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45.35</v>
      </c>
      <c r="C22" s="49" t="s">
        <v>26</v>
      </c>
      <c r="D22" s="50" t="s">
        <v>26</v>
      </c>
      <c r="E22" s="48">
        <v>49.04</v>
      </c>
      <c r="F22" s="49" t="s">
        <v>26</v>
      </c>
      <c r="G22" s="50" t="s">
        <v>26</v>
      </c>
      <c r="H22" s="48">
        <v>54.9</v>
      </c>
      <c r="I22" s="49" t="s">
        <v>26</v>
      </c>
      <c r="J22" s="50" t="s">
        <v>26</v>
      </c>
      <c r="K22" s="48">
        <v>48.3</v>
      </c>
      <c r="L22" s="49" t="s">
        <v>26</v>
      </c>
      <c r="M22" s="50" t="s">
        <v>26</v>
      </c>
      <c r="N22" s="48">
        <v>27.4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45.38</v>
      </c>
      <c r="C23" s="49" t="s">
        <v>26</v>
      </c>
      <c r="D23" s="50" t="s">
        <v>26</v>
      </c>
      <c r="E23" s="48">
        <v>48.81</v>
      </c>
      <c r="F23" s="49" t="s">
        <v>26</v>
      </c>
      <c r="G23" s="50" t="s">
        <v>26</v>
      </c>
      <c r="H23" s="48">
        <v>54.95</v>
      </c>
      <c r="I23" s="49" t="s">
        <v>26</v>
      </c>
      <c r="J23" s="50" t="s">
        <v>26</v>
      </c>
      <c r="K23" s="48">
        <v>48.38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45.17</v>
      </c>
      <c r="C24" s="49" t="s">
        <v>26</v>
      </c>
      <c r="D24" s="50" t="s">
        <v>26</v>
      </c>
      <c r="E24" s="48">
        <v>48.01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50.44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27.42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25.61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1.3140000000000001</v>
      </c>
      <c r="F26" s="49" t="s">
        <v>26</v>
      </c>
      <c r="G26" s="50" t="s">
        <v>26</v>
      </c>
      <c r="H26" s="54">
        <v>1.3740000000000001</v>
      </c>
      <c r="I26" s="49" t="s">
        <v>26</v>
      </c>
      <c r="J26" s="50" t="s">
        <v>26</v>
      </c>
      <c r="K26" s="54">
        <v>1.214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1.2090000000000001</v>
      </c>
      <c r="F27" s="49" t="s">
        <v>26</v>
      </c>
      <c r="G27" s="50" t="s">
        <v>26</v>
      </c>
      <c r="H27" s="54">
        <v>1.375</v>
      </c>
      <c r="I27" s="49" t="s">
        <v>26</v>
      </c>
      <c r="J27" s="50" t="s">
        <v>26</v>
      </c>
      <c r="K27" s="54">
        <v>1.109</v>
      </c>
      <c r="L27" s="49" t="s">
        <v>26</v>
      </c>
      <c r="M27" s="50" t="s">
        <v>26</v>
      </c>
      <c r="N27" s="54">
        <v>0.54900000000000004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5.41</v>
      </c>
      <c r="F28" s="58" t="s">
        <v>26</v>
      </c>
      <c r="G28" s="59" t="s">
        <v>26</v>
      </c>
      <c r="H28" s="94">
        <v>5.67</v>
      </c>
      <c r="I28" s="58" t="s">
        <v>26</v>
      </c>
      <c r="J28" s="59" t="s">
        <v>26</v>
      </c>
      <c r="K28" s="94">
        <v>5.33</v>
      </c>
      <c r="L28" s="58" t="s">
        <v>26</v>
      </c>
      <c r="M28" s="59" t="s">
        <v>26</v>
      </c>
      <c r="N28" s="94">
        <v>2.2599999999999998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51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9.2457999999999991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2.5295000000000001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3.0209999999999999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3.5044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Y19" sqref="Y19:Y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44382</v>
      </c>
      <c r="E2" s="360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54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55" t="s">
        <v>23</v>
      </c>
      <c r="C5" s="356" t="s">
        <v>23</v>
      </c>
      <c r="D5" s="357" t="s">
        <v>24</v>
      </c>
      <c r="E5" s="355" t="s">
        <v>23</v>
      </c>
      <c r="F5" s="356" t="s">
        <v>23</v>
      </c>
      <c r="G5" s="357" t="s">
        <v>24</v>
      </c>
      <c r="H5" s="355" t="s">
        <v>23</v>
      </c>
      <c r="I5" s="356" t="s">
        <v>23</v>
      </c>
      <c r="J5" s="357" t="s">
        <v>24</v>
      </c>
      <c r="K5" s="355" t="s">
        <v>23</v>
      </c>
      <c r="L5" s="356" t="s">
        <v>23</v>
      </c>
      <c r="M5" s="357" t="s">
        <v>24</v>
      </c>
      <c r="N5" s="355" t="s">
        <v>23</v>
      </c>
      <c r="O5" s="356" t="s">
        <v>23</v>
      </c>
      <c r="P5" s="357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0.74333359553213241</v>
      </c>
      <c r="C6" s="12" t="s">
        <v>26</v>
      </c>
      <c r="D6" s="13" t="s">
        <v>26</v>
      </c>
      <c r="E6" s="11">
        <f>E20/$B$33</f>
        <v>0.78266341540155737</v>
      </c>
      <c r="F6" s="12" t="s">
        <v>26</v>
      </c>
      <c r="G6" s="13" t="s">
        <v>26</v>
      </c>
      <c r="H6" s="11">
        <f>H20/$B$33</f>
        <v>0.83772516321875234</v>
      </c>
      <c r="I6" s="12" t="s">
        <v>26</v>
      </c>
      <c r="J6" s="13" t="s">
        <v>26</v>
      </c>
      <c r="K6" s="11">
        <f>K20/$B$33</f>
        <v>0.78266341540155737</v>
      </c>
      <c r="L6" s="12" t="s">
        <v>26</v>
      </c>
      <c r="M6" s="13" t="s">
        <v>26</v>
      </c>
      <c r="N6" s="11">
        <f>N20/$B$33</f>
        <v>0.40903012664201999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0.03</v>
      </c>
      <c r="U6" s="261">
        <f>ROUND(E6-'Цены на 03.05.2021'!E6,2)</f>
        <v>0.03</v>
      </c>
      <c r="V6" s="261">
        <f>ROUND(H6-'Цены на 03.05.2021'!H6,2)</f>
        <v>0.03</v>
      </c>
      <c r="W6" s="261">
        <f>ROUND(K6-'Цены на 03.05.2021'!K6,2)</f>
        <v>0.03</v>
      </c>
      <c r="X6" s="262">
        <f>ROUND(N6-'Цены на 03.05.2021'!N6,2)</f>
        <v>0.02</v>
      </c>
    </row>
    <row r="7" spans="1:32" s="5" customFormat="1" ht="16.5" thickBot="1" x14ac:dyDescent="0.3">
      <c r="A7" s="15" t="s">
        <v>28</v>
      </c>
      <c r="B7" s="11">
        <f>B21*$B$36/100/$B$33</f>
        <v>0.61657259498151507</v>
      </c>
      <c r="C7" s="16">
        <f t="shared" ref="C7:C12" si="0">B7-B$6</f>
        <v>-0.12676100055061734</v>
      </c>
      <c r="D7" s="17">
        <f t="shared" ref="D7:D12" si="1">B7/B$6*100</f>
        <v>82.946956613756626</v>
      </c>
      <c r="E7" s="11">
        <f>E21*$B$36/100/$B$33</f>
        <v>0.68246896090615894</v>
      </c>
      <c r="F7" s="16">
        <f t="shared" ref="F7:F15" si="2">E7-E$6</f>
        <v>-0.10019445449539843</v>
      </c>
      <c r="G7" s="17">
        <f t="shared" ref="G7:G15" si="3">E7/E$6*100</f>
        <v>87.198270351758794</v>
      </c>
      <c r="H7" s="11">
        <f>H21*$B$36/100/$B$33</f>
        <v>0.78043036262093912</v>
      </c>
      <c r="I7" s="16">
        <f t="shared" ref="I7:I15" si="4">H7-H$6</f>
        <v>-5.7294800597813222E-2</v>
      </c>
      <c r="J7" s="17">
        <f t="shared" ref="J7:J15" si="5">H7/H$6*100</f>
        <v>93.160668544600938</v>
      </c>
      <c r="K7" s="11">
        <f>K21*$B$36/100/$B$33</f>
        <v>0.66901795012978837</v>
      </c>
      <c r="L7" s="16">
        <f t="shared" ref="L7:L15" si="6">K7-K$6</f>
        <v>-0.113645465271769</v>
      </c>
      <c r="M7" s="17">
        <f t="shared" ref="M7:M15" si="7">K7/K$6*100</f>
        <v>85.479650251256288</v>
      </c>
      <c r="N7" s="11">
        <f>N21*$B$36/100/$B$33</f>
        <v>0.38532390466451666</v>
      </c>
      <c r="O7" s="16">
        <f t="shared" ref="O7:O15" si="8">N7-N$6</f>
        <v>-2.3706221977503328E-2</v>
      </c>
      <c r="P7" s="17">
        <f t="shared" ref="P7:P15" si="9">N7/N$6*100</f>
        <v>94.204284615384609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0.02</v>
      </c>
      <c r="V7" s="261">
        <f>ROUND(H7-'Цены на 03.05.2021'!H7,2)</f>
        <v>0.04</v>
      </c>
      <c r="W7" s="261">
        <f>ROUND(K7-'Цены на 03.05.2021'!K7,2)</f>
        <v>0.02</v>
      </c>
      <c r="X7" s="262">
        <f>ROUND(N7-'Цены на 03.05.2021'!N7,2)</f>
        <v>-0.01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0.6161649885943522</v>
      </c>
      <c r="C8" s="16">
        <f t="shared" si="0"/>
        <v>-0.1271686069377802</v>
      </c>
      <c r="D8" s="17">
        <f t="shared" si="1"/>
        <v>82.892121693121695</v>
      </c>
      <c r="E8" s="11">
        <f>E22*$B$36/100/$B$33</f>
        <v>0.66630057421537014</v>
      </c>
      <c r="F8" s="16">
        <f t="shared" si="2"/>
        <v>-0.11636284118618723</v>
      </c>
      <c r="G8" s="17">
        <f t="shared" si="3"/>
        <v>85.132454271356806</v>
      </c>
      <c r="H8" s="11">
        <f>H22*$B$36/100/$B$33</f>
        <v>0.74591968850782664</v>
      </c>
      <c r="I8" s="16">
        <f t="shared" si="4"/>
        <v>-9.1805474710925705E-2</v>
      </c>
      <c r="J8" s="17">
        <f t="shared" si="5"/>
        <v>89.0410985915493</v>
      </c>
      <c r="K8" s="11">
        <f>K22*$B$36/100/$B$33</f>
        <v>0.6523060882561158</v>
      </c>
      <c r="L8" s="16">
        <f t="shared" si="6"/>
        <v>-0.13035732714544157</v>
      </c>
      <c r="M8" s="17">
        <f t="shared" si="7"/>
        <v>83.344394974874376</v>
      </c>
      <c r="N8" s="11">
        <f>N22*$B$36/100/$B$33</f>
        <v>0.37228050027530873</v>
      </c>
      <c r="O8" s="16">
        <f t="shared" si="8"/>
        <v>-3.6749626366711252E-2</v>
      </c>
      <c r="P8" s="17">
        <f t="shared" si="9"/>
        <v>91.015423076923071</v>
      </c>
      <c r="Q8" s="18" t="s">
        <v>29</v>
      </c>
      <c r="T8" s="261">
        <f>ROUND(B8-'Цены на 03.05.2021'!B8,2)</f>
        <v>0.01</v>
      </c>
      <c r="U8" s="261">
        <f>ROUND(E8-'Цены на 03.05.2021'!E8,2)</f>
        <v>0.01</v>
      </c>
      <c r="V8" s="261">
        <f>ROUND(H8-'Цены на 03.05.2021'!H8,2)</f>
        <v>0.03</v>
      </c>
      <c r="W8" s="261">
        <f>ROUND(K8-'Цены на 03.05.2021'!K8,2)</f>
        <v>0.02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0.61643672618579404</v>
      </c>
      <c r="C9" s="16">
        <f t="shared" si="0"/>
        <v>-0.12689686934633837</v>
      </c>
      <c r="D9" s="17">
        <f t="shared" si="1"/>
        <v>82.928678306878311</v>
      </c>
      <c r="E9" s="11">
        <f>E23*$B$36/100/$B$33</f>
        <v>0.66358319830095169</v>
      </c>
      <c r="F9" s="16">
        <f t="shared" si="2"/>
        <v>-0.11908021710060568</v>
      </c>
      <c r="G9" s="17">
        <f t="shared" si="3"/>
        <v>84.785258291457282</v>
      </c>
      <c r="H9" s="11">
        <f>H23*$B$36/100/$B$33</f>
        <v>0.74863706442224487</v>
      </c>
      <c r="I9" s="16">
        <f t="shared" si="4"/>
        <v>-8.9088098796507476E-2</v>
      </c>
      <c r="J9" s="17">
        <f t="shared" si="5"/>
        <v>89.365474178403758</v>
      </c>
      <c r="K9" s="11">
        <f>K23*$B$36/100/$B$33</f>
        <v>0.65733323369778973</v>
      </c>
      <c r="L9" s="16">
        <f t="shared" si="6"/>
        <v>-0.12533018170376764</v>
      </c>
      <c r="M9" s="17">
        <f t="shared" si="7"/>
        <v>83.98670753768846</v>
      </c>
      <c r="N9" s="11">
        <f>N23*$B$36/100/$B$33</f>
        <v>0.40353032329111926</v>
      </c>
      <c r="O9" s="16">
        <f t="shared" si="8"/>
        <v>-5.4998033509007227E-3</v>
      </c>
      <c r="P9" s="17">
        <f t="shared" si="9"/>
        <v>98.655403846153831</v>
      </c>
      <c r="Q9" s="18" t="s">
        <v>29</v>
      </c>
      <c r="T9" s="261">
        <f>ROUND(B9-'Цены на 03.05.2021'!B9,2)</f>
        <v>0.01</v>
      </c>
      <c r="U9" s="261">
        <f>ROUND(E9-'Цены на 03.05.2021'!E9,2)</f>
        <v>0.02</v>
      </c>
      <c r="V9" s="261">
        <f>ROUND(H9-'Цены на 03.05.2021'!H9,2)</f>
        <v>0.02</v>
      </c>
      <c r="W9" s="261">
        <f>ROUND(K9-'Цены на 03.05.2021'!K9,2)</f>
        <v>0.02</v>
      </c>
      <c r="X9" s="262">
        <f>ROUND(N9-'Цены на 03.05.2021'!N9,2)</f>
        <v>0.01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0.61385521906709672</v>
      </c>
      <c r="C10" s="16">
        <f t="shared" si="0"/>
        <v>-0.12947837646503568</v>
      </c>
      <c r="D10" s="17">
        <f t="shared" si="1"/>
        <v>82.581390476190492</v>
      </c>
      <c r="E10" s="11">
        <f>E24*$B$36/100/$B$33</f>
        <v>0.65244195705183661</v>
      </c>
      <c r="F10" s="16">
        <f t="shared" si="2"/>
        <v>-0.13022145834972076</v>
      </c>
      <c r="G10" s="17">
        <f t="shared" si="3"/>
        <v>83.36175477386935</v>
      </c>
      <c r="H10" s="11">
        <f>H24*$B$36/100/$B$33</f>
        <v>0.77703364272791631</v>
      </c>
      <c r="I10" s="16">
        <f t="shared" si="4"/>
        <v>-6.0691520490836037E-2</v>
      </c>
      <c r="J10" s="17">
        <f t="shared" si="5"/>
        <v>92.755199061032883</v>
      </c>
      <c r="K10" s="11">
        <f>K24*$B$36/100/$B$33</f>
        <v>0.6853222056162982</v>
      </c>
      <c r="L10" s="16">
        <f t="shared" si="6"/>
        <v>-9.7341209785259175E-2</v>
      </c>
      <c r="M10" s="17">
        <f t="shared" si="7"/>
        <v>87.562826130653264</v>
      </c>
      <c r="N10" s="11">
        <f>N24*$B$36/100/$B$33</f>
        <v>0.39741622748367811</v>
      </c>
      <c r="O10" s="16">
        <f t="shared" si="8"/>
        <v>-1.1613899158341878E-2</v>
      </c>
      <c r="P10" s="17">
        <f t="shared" si="9"/>
        <v>97.160624999999996</v>
      </c>
      <c r="Q10" s="18" t="s">
        <v>29</v>
      </c>
      <c r="T10" s="261">
        <f>ROUND(B10-'Цены на 03.05.2021'!B10,2)</f>
        <v>0.02</v>
      </c>
      <c r="U10" s="261">
        <f>ROUND(E10-'Цены на 03.05.2021'!E10,2)</f>
        <v>0.02</v>
      </c>
      <c r="V10" s="261">
        <f>ROUND(H10-'Цены на 03.05.2021'!H10,2)</f>
        <v>0.02</v>
      </c>
      <c r="W10" s="261">
        <f>ROUND(K10-'Цены на 03.05.2021'!K10,2)</f>
        <v>0.02</v>
      </c>
      <c r="X10" s="262">
        <f>ROUND(N10-'Цены на 03.05.2021'!N10,2)</f>
        <v>0</v>
      </c>
    </row>
    <row r="11" spans="1:32" s="5" customFormat="1" ht="32.25" thickBot="1" x14ac:dyDescent="0.3">
      <c r="A11" s="98" t="s">
        <v>79</v>
      </c>
      <c r="B11" s="95">
        <f>AVERAGE(B7:B10)</f>
        <v>0.61575738220718956</v>
      </c>
      <c r="C11" s="96">
        <f t="shared" si="0"/>
        <v>-0.12757621332494284</v>
      </c>
      <c r="D11" s="97">
        <f t="shared" si="1"/>
        <v>82.837286772486777</v>
      </c>
      <c r="E11" s="95">
        <f>AVERAGE(E7:E10)</f>
        <v>0.66619867261857935</v>
      </c>
      <c r="F11" s="96">
        <f t="shared" si="2"/>
        <v>-0.11646474278297803</v>
      </c>
      <c r="G11" s="97">
        <f t="shared" si="3"/>
        <v>85.119434422110558</v>
      </c>
      <c r="H11" s="95">
        <f>AVERAGE(H7:H10)</f>
        <v>0.76300518956973185</v>
      </c>
      <c r="I11" s="96">
        <f t="shared" si="4"/>
        <v>-7.4719973649020499E-2</v>
      </c>
      <c r="J11" s="97">
        <f t="shared" si="5"/>
        <v>91.080610093896723</v>
      </c>
      <c r="K11" s="95">
        <f>AVERAGE(K7:K10)</f>
        <v>0.66599486942499797</v>
      </c>
      <c r="L11" s="96">
        <f t="shared" si="6"/>
        <v>-0.1166685459765594</v>
      </c>
      <c r="M11" s="97">
        <f t="shared" si="7"/>
        <v>85.09339472361809</v>
      </c>
      <c r="N11" s="95">
        <f>AVERAGE(N7:N10)</f>
        <v>0.38963773892865566</v>
      </c>
      <c r="O11" s="96">
        <f t="shared" si="8"/>
        <v>-1.9392387713364323E-2</v>
      </c>
      <c r="P11" s="97">
        <f t="shared" si="9"/>
        <v>95.258934134615373</v>
      </c>
      <c r="Q11" s="18"/>
      <c r="T11" s="261">
        <f>ROUND(B11-'Цены на 03.05.2021'!B11,2)</f>
        <v>0.01</v>
      </c>
      <c r="U11" s="261">
        <f>ROUND(E11-'Цены на 03.05.2021'!E11,2)</f>
        <v>0.02</v>
      </c>
      <c r="V11" s="261">
        <f>ROUND(H11-'Цены на 03.05.2021'!H11,2)</f>
        <v>0.03</v>
      </c>
      <c r="W11" s="261">
        <f>ROUND(K11-'Цены на 03.05.2021'!K11,2)</f>
        <v>0.02</v>
      </c>
      <c r="X11" s="262">
        <f>ROUND(N11-'Цены на 03.05.2021'!N11,2)</f>
        <v>0</v>
      </c>
    </row>
    <row r="12" spans="1:32" s="5" customFormat="1" ht="16.5" thickBot="1" x14ac:dyDescent="0.3">
      <c r="A12" s="19" t="s">
        <v>4</v>
      </c>
      <c r="B12" s="11">
        <f>B25*$B$32/100/$B$33</f>
        <v>0.95731726579092258</v>
      </c>
      <c r="C12" s="16">
        <f t="shared" si="0"/>
        <v>0.21398367025879017</v>
      </c>
      <c r="D12" s="17">
        <f t="shared" si="1"/>
        <v>128.78703068783068</v>
      </c>
      <c r="E12" s="11">
        <f>E25*$B$32/100/$B$33</f>
        <v>1.0003673562495083</v>
      </c>
      <c r="F12" s="16">
        <f t="shared" si="2"/>
        <v>0.21770394084795097</v>
      </c>
      <c r="G12" s="17">
        <f t="shared" si="3"/>
        <v>127.81578090452261</v>
      </c>
      <c r="H12" s="11">
        <f>H25*$B$32/100/$B$33</f>
        <v>1.1597986234563042</v>
      </c>
      <c r="I12" s="16">
        <f t="shared" si="4"/>
        <v>0.3220734602375519</v>
      </c>
      <c r="J12" s="17">
        <f t="shared" si="5"/>
        <v>138.44619624413144</v>
      </c>
      <c r="K12" s="11">
        <f>K25*$B$32/100/$B$33</f>
        <v>0.93433289546133858</v>
      </c>
      <c r="L12" s="16">
        <f t="shared" si="6"/>
        <v>0.1516694800597812</v>
      </c>
      <c r="M12" s="17">
        <f t="shared" si="7"/>
        <v>119.37863417085426</v>
      </c>
      <c r="N12" s="11">
        <f>N25*$B$32/100/$B$33</f>
        <v>0.45749841894124121</v>
      </c>
      <c r="O12" s="16">
        <f t="shared" si="8"/>
        <v>4.8468292299221227E-2</v>
      </c>
      <c r="P12" s="17">
        <f t="shared" si="9"/>
        <v>111.84956538461537</v>
      </c>
      <c r="Q12" s="18" t="s">
        <v>33</v>
      </c>
      <c r="T12" s="261">
        <f>ROUND(B12-'Цены на 03.05.2021'!B12,2)</f>
        <v>0.02</v>
      </c>
      <c r="U12" s="261">
        <f>ROUND(E12-'Цены на 03.05.2021'!E12,2)</f>
        <v>0.03</v>
      </c>
      <c r="V12" s="261">
        <f>ROUND(H12-'Цены на 03.05.2021'!H12,2)</f>
        <v>0.05</v>
      </c>
      <c r="W12" s="261">
        <f>ROUND(K12-'Цены на 03.05.2021'!K12,2)</f>
        <v>0</v>
      </c>
      <c r="X12" s="262">
        <f>ROUND(N12-'Цены на 03.05.2021'!N12,2)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1.5659817509635805</v>
      </c>
      <c r="F13" s="16">
        <f t="shared" si="2"/>
        <v>0.78331833556202313</v>
      </c>
      <c r="G13" s="17">
        <f t="shared" si="3"/>
        <v>200.08367839195981</v>
      </c>
      <c r="H13" s="11">
        <f>H26*$B$34/$B$33</f>
        <v>1.6369476913395735</v>
      </c>
      <c r="I13" s="16">
        <f t="shared" si="4"/>
        <v>0.79922252812082117</v>
      </c>
      <c r="J13" s="17">
        <f t="shared" si="5"/>
        <v>195.4039061032864</v>
      </c>
      <c r="K13" s="11">
        <f>K26*$B$34/$B$33</f>
        <v>1.4477051836702586</v>
      </c>
      <c r="L13" s="16">
        <f t="shared" si="6"/>
        <v>0.66504176826870121</v>
      </c>
      <c r="M13" s="17">
        <f t="shared" si="7"/>
        <v>184.97161809045227</v>
      </c>
      <c r="N13" s="11">
        <f>N26*$B$34/$B$33</f>
        <v>0.72740088885392895</v>
      </c>
      <c r="O13" s="16">
        <f t="shared" si="8"/>
        <v>0.31837076221190896</v>
      </c>
      <c r="P13" s="17">
        <f t="shared" si="9"/>
        <v>177.83552884615381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0.01</v>
      </c>
      <c r="V13" s="261">
        <f>ROUND(H13-'Цены на 03.05.2021'!H13,2)</f>
        <v>0.01</v>
      </c>
      <c r="W13" s="261">
        <f>ROUND(K13-'Цены на 03.05.2021'!K13,2)</f>
        <v>0.02</v>
      </c>
      <c r="X13" s="262">
        <f>ROUND(N13-'Цены на 03.05.2021'!N13,2)</f>
        <v>-0.02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1.4772743254935892</v>
      </c>
      <c r="F14" s="16">
        <f t="shared" si="2"/>
        <v>0.6946109100920318</v>
      </c>
      <c r="G14" s="17">
        <f t="shared" si="3"/>
        <v>188.74963316582915</v>
      </c>
      <c r="H14" s="11">
        <f>H27*$B$34/$B$33</f>
        <v>1.6487753480689056</v>
      </c>
      <c r="I14" s="16">
        <f t="shared" si="4"/>
        <v>0.81105018485015323</v>
      </c>
      <c r="J14" s="17">
        <f t="shared" si="5"/>
        <v>196.81578403755867</v>
      </c>
      <c r="K14" s="11">
        <f>K27*$B$34/$B$33</f>
        <v>1.3353424447416029</v>
      </c>
      <c r="L14" s="16">
        <f t="shared" si="6"/>
        <v>0.55267902934004554</v>
      </c>
      <c r="M14" s="17">
        <f t="shared" si="7"/>
        <v>170.61516080402009</v>
      </c>
      <c r="N14" s="11">
        <f>N27*$B$34/$B$33</f>
        <v>0.65406941713206945</v>
      </c>
      <c r="O14" s="16">
        <f t="shared" si="8"/>
        <v>0.24503929049004947</v>
      </c>
      <c r="P14" s="17">
        <f t="shared" si="9"/>
        <v>159.9073942307692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-0.08</v>
      </c>
      <c r="V14" s="261">
        <f>ROUND(H14-'Цены на 03.05.2021'!H14,2)</f>
        <v>-0.03</v>
      </c>
      <c r="W14" s="261">
        <f>ROUND(K14-'Цены на 03.05.2021'!K14,2)</f>
        <v>-0.1</v>
      </c>
      <c r="X14" s="262">
        <f>ROUND(N14-'Цены на 03.05.2021'!N14,2)</f>
        <v>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1.437917997325572</v>
      </c>
      <c r="F15" s="28">
        <f t="shared" si="2"/>
        <v>0.65525458192401465</v>
      </c>
      <c r="G15" s="29">
        <f t="shared" si="3"/>
        <v>183.72112060301507</v>
      </c>
      <c r="H15" s="27">
        <f>H28*$B$35/10/$B$33</f>
        <v>1.4927206796192871</v>
      </c>
      <c r="I15" s="28">
        <f t="shared" si="4"/>
        <v>0.65499551640053477</v>
      </c>
      <c r="J15" s="29">
        <f t="shared" si="5"/>
        <v>178.18739906103286</v>
      </c>
      <c r="K15" s="27">
        <f>K28*$B$35/10/$B$33</f>
        <v>1.4144311334854087</v>
      </c>
      <c r="L15" s="28">
        <f t="shared" si="6"/>
        <v>0.63176771808385135</v>
      </c>
      <c r="M15" s="29">
        <f t="shared" si="7"/>
        <v>180.72023115577892</v>
      </c>
      <c r="N15" s="27">
        <f>N28*$B$35/10/$B$33</f>
        <v>0.59761020215527405</v>
      </c>
      <c r="O15" s="28">
        <f t="shared" si="8"/>
        <v>0.18858007551325406</v>
      </c>
      <c r="P15" s="29">
        <f t="shared" si="9"/>
        <v>146.10420192307689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0.05</v>
      </c>
      <c r="V15" s="261">
        <f>ROUND(H15-'Цены на 03.05.2021'!H15,2)</f>
        <v>0.03</v>
      </c>
      <c r="W15" s="261">
        <f>ROUND(K15-'Цены на 03.05.2021'!K15,2)</f>
        <v>0.05</v>
      </c>
      <c r="X15" s="262">
        <f>ROUND(N15-'Цены на 03.05.2021'!N15,2)</f>
        <v>-0.04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52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52" t="s">
        <v>64</v>
      </c>
      <c r="X19" s="352" t="s">
        <v>64</v>
      </c>
      <c r="AB19" s="3"/>
    </row>
    <row r="20" spans="1:28" s="46" customFormat="1" ht="15.75" x14ac:dyDescent="0.25">
      <c r="A20" s="40" t="s">
        <v>39</v>
      </c>
      <c r="B20" s="41">
        <v>1.89</v>
      </c>
      <c r="C20" s="42" t="s">
        <v>26</v>
      </c>
      <c r="D20" s="43" t="s">
        <v>26</v>
      </c>
      <c r="E20" s="41">
        <v>1.99</v>
      </c>
      <c r="F20" s="42" t="s">
        <v>26</v>
      </c>
      <c r="G20" s="43" t="s">
        <v>26</v>
      </c>
      <c r="H20" s="304">
        <v>2.13</v>
      </c>
      <c r="I20" s="42" t="s">
        <v>26</v>
      </c>
      <c r="J20" s="43" t="s">
        <v>26</v>
      </c>
      <c r="K20" s="41">
        <v>1.99</v>
      </c>
      <c r="L20" s="42" t="s">
        <v>26</v>
      </c>
      <c r="M20" s="43" t="s">
        <v>26</v>
      </c>
      <c r="N20" s="48">
        <v>1.04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45.38</v>
      </c>
      <c r="C21" s="49" t="s">
        <v>26</v>
      </c>
      <c r="D21" s="50" t="s">
        <v>26</v>
      </c>
      <c r="E21" s="48">
        <v>50.23</v>
      </c>
      <c r="F21" s="49" t="s">
        <v>26</v>
      </c>
      <c r="G21" s="50" t="s">
        <v>26</v>
      </c>
      <c r="H21" s="48">
        <v>57.44</v>
      </c>
      <c r="I21" s="49" t="s">
        <v>26</v>
      </c>
      <c r="J21" s="50" t="s">
        <v>26</v>
      </c>
      <c r="K21" s="48">
        <v>49.24</v>
      </c>
      <c r="L21" s="49" t="s">
        <v>26</v>
      </c>
      <c r="M21" s="50" t="s">
        <v>26</v>
      </c>
      <c r="N21" s="48">
        <v>28.36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45.35</v>
      </c>
      <c r="C22" s="49" t="s">
        <v>26</v>
      </c>
      <c r="D22" s="50" t="s">
        <v>26</v>
      </c>
      <c r="E22" s="48">
        <v>49.04</v>
      </c>
      <c r="F22" s="49" t="s">
        <v>26</v>
      </c>
      <c r="G22" s="50" t="s">
        <v>26</v>
      </c>
      <c r="H22" s="48">
        <v>54.9</v>
      </c>
      <c r="I22" s="49" t="s">
        <v>26</v>
      </c>
      <c r="J22" s="50" t="s">
        <v>26</v>
      </c>
      <c r="K22" s="48">
        <v>48.01</v>
      </c>
      <c r="L22" s="49" t="s">
        <v>26</v>
      </c>
      <c r="M22" s="50" t="s">
        <v>26</v>
      </c>
      <c r="N22" s="48">
        <v>27.4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45.37</v>
      </c>
      <c r="C23" s="49" t="s">
        <v>26</v>
      </c>
      <c r="D23" s="50" t="s">
        <v>26</v>
      </c>
      <c r="E23" s="48">
        <v>48.84</v>
      </c>
      <c r="F23" s="49" t="s">
        <v>26</v>
      </c>
      <c r="G23" s="50" t="s">
        <v>26</v>
      </c>
      <c r="H23" s="48">
        <v>55.1</v>
      </c>
      <c r="I23" s="49" t="s">
        <v>26</v>
      </c>
      <c r="J23" s="50" t="s">
        <v>26</v>
      </c>
      <c r="K23" s="48">
        <v>48.38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45.18</v>
      </c>
      <c r="C24" s="49" t="s">
        <v>26</v>
      </c>
      <c r="D24" s="50" t="s">
        <v>26</v>
      </c>
      <c r="E24" s="48">
        <v>48.02</v>
      </c>
      <c r="F24" s="49" t="s">
        <v>26</v>
      </c>
      <c r="G24" s="50" t="s">
        <v>26</v>
      </c>
      <c r="H24" s="48">
        <v>57.19</v>
      </c>
      <c r="I24" s="49" t="s">
        <v>26</v>
      </c>
      <c r="J24" s="50" t="s">
        <v>26</v>
      </c>
      <c r="K24" s="48">
        <v>50.44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27.42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25.61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1.3240000000000001</v>
      </c>
      <c r="F26" s="49" t="s">
        <v>26</v>
      </c>
      <c r="G26" s="50" t="s">
        <v>26</v>
      </c>
      <c r="H26" s="54">
        <v>1.3839999999999999</v>
      </c>
      <c r="I26" s="49" t="s">
        <v>26</v>
      </c>
      <c r="J26" s="50" t="s">
        <v>26</v>
      </c>
      <c r="K26" s="54">
        <v>1.224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1.2490000000000001</v>
      </c>
      <c r="F27" s="49" t="s">
        <v>26</v>
      </c>
      <c r="G27" s="50" t="s">
        <v>26</v>
      </c>
      <c r="H27" s="54">
        <v>1.3939999999999999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0.55300000000000005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5.51</v>
      </c>
      <c r="F28" s="58" t="s">
        <v>26</v>
      </c>
      <c r="G28" s="59" t="s">
        <v>26</v>
      </c>
      <c r="H28" s="94">
        <v>5.72</v>
      </c>
      <c r="I28" s="58" t="s">
        <v>26</v>
      </c>
      <c r="J28" s="59" t="s">
        <v>26</v>
      </c>
      <c r="K28" s="94">
        <v>5.42</v>
      </c>
      <c r="L28" s="58" t="s">
        <v>26</v>
      </c>
      <c r="M28" s="59" t="s">
        <v>26</v>
      </c>
      <c r="N28" s="94">
        <v>2.29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51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9.2761999999999993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2.5426000000000002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3.0072999999999999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6.6353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3.4546000000000001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44389</v>
      </c>
      <c r="E2" s="360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54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55" t="s">
        <v>23</v>
      </c>
      <c r="C5" s="356" t="s">
        <v>23</v>
      </c>
      <c r="D5" s="357" t="s">
        <v>24</v>
      </c>
      <c r="E5" s="355" t="s">
        <v>23</v>
      </c>
      <c r="F5" s="356" t="s">
        <v>23</v>
      </c>
      <c r="G5" s="357" t="s">
        <v>24</v>
      </c>
      <c r="H5" s="355" t="s">
        <v>23</v>
      </c>
      <c r="I5" s="356" t="s">
        <v>23</v>
      </c>
      <c r="J5" s="357" t="s">
        <v>24</v>
      </c>
      <c r="K5" s="355" t="s">
        <v>23</v>
      </c>
      <c r="L5" s="356" t="s">
        <v>23</v>
      </c>
      <c r="M5" s="357" t="s">
        <v>24</v>
      </c>
      <c r="N5" s="355" t="s">
        <v>23</v>
      </c>
      <c r="O5" s="356" t="s">
        <v>23</v>
      </c>
      <c r="P5" s="357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0.73806471662199424</v>
      </c>
      <c r="C6" s="12" t="s">
        <v>26</v>
      </c>
      <c r="D6" s="13" t="s">
        <v>26</v>
      </c>
      <c r="E6" s="11">
        <f>E20/$B$33</f>
        <v>0.77691022802315191</v>
      </c>
      <c r="F6" s="12" t="s">
        <v>26</v>
      </c>
      <c r="G6" s="13" t="s">
        <v>26</v>
      </c>
      <c r="H6" s="11">
        <f>H20/$B$33</f>
        <v>0.83129394398477263</v>
      </c>
      <c r="I6" s="12" t="s">
        <v>26</v>
      </c>
      <c r="J6" s="13" t="s">
        <v>26</v>
      </c>
      <c r="K6" s="11">
        <f>K20/$B$33</f>
        <v>0.77691022802315191</v>
      </c>
      <c r="L6" s="12" t="s">
        <v>26</v>
      </c>
      <c r="M6" s="13" t="s">
        <v>26</v>
      </c>
      <c r="N6" s="11">
        <f>N20/$B$33</f>
        <v>0.40399331857203902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0.03</v>
      </c>
      <c r="U6" s="261">
        <f>ROUND(E6-'Цены на 03.05.2021'!E6,2)</f>
        <v>0.03</v>
      </c>
      <c r="V6" s="261">
        <f>ROUND(H6-'Цены на 03.05.2021'!H6,2)</f>
        <v>0.03</v>
      </c>
      <c r="W6" s="261">
        <f>ROUND(K6-'Цены на 03.05.2021'!K6,2)</f>
        <v>0.03</v>
      </c>
      <c r="X6" s="262">
        <f>ROUND(N6-'Цены на 03.05.2021'!N6,2)</f>
        <v>0.01</v>
      </c>
    </row>
    <row r="7" spans="1:32" s="5" customFormat="1" ht="16.5" thickBot="1" x14ac:dyDescent="0.3">
      <c r="A7" s="15" t="s">
        <v>28</v>
      </c>
      <c r="B7" s="11">
        <f>B21*$B$36/100/$B$33</f>
        <v>0.61063511245775548</v>
      </c>
      <c r="C7" s="16">
        <f t="shared" ref="C7:C12" si="0">B7-B$6</f>
        <v>-0.12742960416423876</v>
      </c>
      <c r="D7" s="17">
        <f t="shared" ref="D7:D12" si="1">B7/B$6*100</f>
        <v>82.73463000000001</v>
      </c>
      <c r="E7" s="11">
        <f>E21*$B$36/100/$B$33</f>
        <v>0.67666062230509261</v>
      </c>
      <c r="F7" s="16">
        <f t="shared" ref="F7:F15" si="2">E7-E$6</f>
        <v>-0.1002496057180593</v>
      </c>
      <c r="G7" s="17">
        <f t="shared" ref="G7:G15" si="3">E7/E$6*100</f>
        <v>87.096372000000002</v>
      </c>
      <c r="H7" s="11">
        <f>H21*$B$36/100/$B$33</f>
        <v>0.77899343899312423</v>
      </c>
      <c r="I7" s="16">
        <f t="shared" ref="I7:I15" si="4">H7-H$6</f>
        <v>-5.23005049916484E-2</v>
      </c>
      <c r="J7" s="17">
        <f t="shared" ref="J7:J15" si="5">H7/H$6*100</f>
        <v>93.708542523364471</v>
      </c>
      <c r="K7" s="11">
        <f>K21*$B$36/100/$B$33</f>
        <v>0.66146534203472795</v>
      </c>
      <c r="L7" s="16">
        <f t="shared" ref="L7:L15" si="6">K7-K$6</f>
        <v>-0.11544488598842395</v>
      </c>
      <c r="M7" s="17">
        <f t="shared" ref="M7:M15" si="7">K7/K$6*100</f>
        <v>85.140511500000017</v>
      </c>
      <c r="N7" s="11">
        <f>N21*$B$36/100/$B$33</f>
        <v>0.38579875305908407</v>
      </c>
      <c r="O7" s="16">
        <f t="shared" ref="O7:O15" si="8">N7-N$6</f>
        <v>-1.8194565512954952E-2</v>
      </c>
      <c r="P7" s="17">
        <f t="shared" ref="P7:P15" si="9">N7/N$6*100</f>
        <v>95.496320192307707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0.01</v>
      </c>
      <c r="V7" s="261">
        <f>ROUND(H7-'Цены на 03.05.2021'!H7,2)</f>
        <v>0.04</v>
      </c>
      <c r="W7" s="261">
        <f>ROUND(K7-'Цены на 03.05.2021'!K7,2)</f>
        <v>0.01</v>
      </c>
      <c r="X7" s="262">
        <f>ROUND(N7-'Цены на 03.05.2021'!N7,2)</f>
        <v>-0.01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0.60861803985549467</v>
      </c>
      <c r="C8" s="16">
        <f t="shared" si="0"/>
        <v>-0.12944667676649957</v>
      </c>
      <c r="D8" s="17">
        <f t="shared" si="1"/>
        <v>82.461337894736857</v>
      </c>
      <c r="E8" s="11">
        <f>E22*$B$36/100/$B$33</f>
        <v>0.6593137979256497</v>
      </c>
      <c r="F8" s="16">
        <f t="shared" si="2"/>
        <v>-0.1175964300975022</v>
      </c>
      <c r="G8" s="17">
        <f t="shared" si="3"/>
        <v>84.863575499999996</v>
      </c>
      <c r="H8" s="11">
        <f>H22*$B$36/100/$B$33</f>
        <v>0.7395932874956298</v>
      </c>
      <c r="I8" s="16">
        <f t="shared" si="4"/>
        <v>-9.1700656489142829E-2</v>
      </c>
      <c r="J8" s="17">
        <f t="shared" si="5"/>
        <v>88.968925233644853</v>
      </c>
      <c r="K8" s="11">
        <f>K22*$B$36/100/$B$33</f>
        <v>0.63914307190304165</v>
      </c>
      <c r="L8" s="16">
        <f t="shared" si="6"/>
        <v>-0.13776715612011026</v>
      </c>
      <c r="M8" s="17">
        <f t="shared" si="7"/>
        <v>82.267300500000005</v>
      </c>
      <c r="N8" s="11">
        <f>N22*$B$36/100/$B$33</f>
        <v>0.37114135881598886</v>
      </c>
      <c r="O8" s="16">
        <f t="shared" si="8"/>
        <v>-3.2851959756050153E-2</v>
      </c>
      <c r="P8" s="17">
        <f t="shared" si="9"/>
        <v>91.868192307692325</v>
      </c>
      <c r="Q8" s="18" t="s">
        <v>29</v>
      </c>
      <c r="T8" s="261">
        <f>ROUND(B8-'Цены на 03.05.2021'!B8,2)</f>
        <v>0</v>
      </c>
      <c r="U8" s="261">
        <f>ROUND(E8-'Цены на 03.05.2021'!E8,2)</f>
        <v>0.01</v>
      </c>
      <c r="V8" s="261">
        <f>ROUND(H8-'Цены на 03.05.2021'!H8,2)</f>
        <v>0.02</v>
      </c>
      <c r="W8" s="261">
        <f>ROUND(K8-'Цены на 03.05.2021'!K8,2)</f>
        <v>0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0.6166863302645379</v>
      </c>
      <c r="C9" s="16">
        <f t="shared" si="0"/>
        <v>-0.12137838635745635</v>
      </c>
      <c r="D9" s="17">
        <f t="shared" si="1"/>
        <v>83.554506315789482</v>
      </c>
      <c r="E9" s="11">
        <f>E23*$B$36/100/$B$33</f>
        <v>0.66307900011653653</v>
      </c>
      <c r="F9" s="16">
        <f t="shared" si="2"/>
        <v>-0.11383122790661537</v>
      </c>
      <c r="G9" s="17">
        <f t="shared" si="3"/>
        <v>85.3482135</v>
      </c>
      <c r="H9" s="11">
        <f>H23*$B$36/100/$B$33</f>
        <v>0.74766157790467314</v>
      </c>
      <c r="I9" s="16">
        <f t="shared" si="4"/>
        <v>-8.3632366080099496E-2</v>
      </c>
      <c r="J9" s="17">
        <f t="shared" si="5"/>
        <v>89.939495327102804</v>
      </c>
      <c r="K9" s="11">
        <f>K23*$B$36/100/$B$33</f>
        <v>0.65420388066658886</v>
      </c>
      <c r="L9" s="16">
        <f t="shared" si="6"/>
        <v>-0.12270634735656305</v>
      </c>
      <c r="M9" s="17">
        <f t="shared" si="7"/>
        <v>84.205852499999992</v>
      </c>
      <c r="N9" s="11">
        <f>N23*$B$36/100/$B$33</f>
        <v>0.39938037524764008</v>
      </c>
      <c r="O9" s="16">
        <f t="shared" si="8"/>
        <v>-4.6129433243989326E-3</v>
      </c>
      <c r="P9" s="17">
        <f t="shared" si="9"/>
        <v>98.858163461538439</v>
      </c>
      <c r="Q9" s="18" t="s">
        <v>29</v>
      </c>
      <c r="T9" s="261">
        <f>ROUND(B9-'Цены на 03.05.2021'!B9,2)</f>
        <v>0.01</v>
      </c>
      <c r="U9" s="261">
        <f>ROUND(E9-'Цены на 03.05.2021'!E9,2)</f>
        <v>0.02</v>
      </c>
      <c r="V9" s="261">
        <f>ROUND(H9-'Цены на 03.05.2021'!H9,2)</f>
        <v>0.02</v>
      </c>
      <c r="W9" s="261">
        <f>ROUND(K9-'Цены на 03.05.2021'!K9,2)</f>
        <v>0.01</v>
      </c>
      <c r="X9" s="262">
        <f>ROUND(N9-'Цены на 03.05.2021'!N9,2)</f>
        <v>0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0.60740779629413821</v>
      </c>
      <c r="C10" s="16">
        <f t="shared" si="0"/>
        <v>-0.13065692032785603</v>
      </c>
      <c r="D10" s="17">
        <f t="shared" si="1"/>
        <v>82.297362631578949</v>
      </c>
      <c r="E10" s="11">
        <f>E24*$B$36/100/$B$33</f>
        <v>0.64680794779163264</v>
      </c>
      <c r="F10" s="16">
        <f t="shared" si="2"/>
        <v>-0.13010228023151926</v>
      </c>
      <c r="G10" s="17">
        <f t="shared" si="3"/>
        <v>83.253884999999997</v>
      </c>
      <c r="H10" s="11">
        <f>H24*$B$36/100/$B$33</f>
        <v>0.77980026803402869</v>
      </c>
      <c r="I10" s="16">
        <f t="shared" si="4"/>
        <v>-5.1493675950743945E-2</v>
      </c>
      <c r="J10" s="17">
        <f t="shared" si="5"/>
        <v>93.805599532710275</v>
      </c>
      <c r="K10" s="11">
        <f>K24*$B$36/100/$B$33</f>
        <v>0.67464354970283191</v>
      </c>
      <c r="L10" s="16">
        <f t="shared" si="6"/>
        <v>-0.10226667832031999</v>
      </c>
      <c r="M10" s="17">
        <f t="shared" si="7"/>
        <v>86.836744500000009</v>
      </c>
      <c r="N10" s="11">
        <f>N24*$B$36/100/$B$33</f>
        <v>0.39332915744085767</v>
      </c>
      <c r="O10" s="16">
        <f t="shared" si="8"/>
        <v>-1.0664161131181349E-2</v>
      </c>
      <c r="P10" s="17">
        <f t="shared" si="9"/>
        <v>97.360312499999992</v>
      </c>
      <c r="Q10" s="18" t="s">
        <v>29</v>
      </c>
      <c r="T10" s="261">
        <f>ROUND(B10-'Цены на 03.05.2021'!B10,2)</f>
        <v>0.01</v>
      </c>
      <c r="U10" s="261">
        <f>ROUND(E10-'Цены на 03.05.2021'!E10,2)</f>
        <v>0.01</v>
      </c>
      <c r="V10" s="261">
        <f>ROUND(H10-'Цены на 03.05.2021'!H10,2)</f>
        <v>0.02</v>
      </c>
      <c r="W10" s="261">
        <f>ROUND(K10-'Цены на 03.05.2021'!K10,2)</f>
        <v>0</v>
      </c>
      <c r="X10" s="262">
        <f>ROUND(N10-'Цены на 03.05.2021'!N10,2)</f>
        <v>0</v>
      </c>
    </row>
    <row r="11" spans="1:32" s="5" customFormat="1" ht="32.25" thickBot="1" x14ac:dyDescent="0.3">
      <c r="A11" s="98" t="s">
        <v>79</v>
      </c>
      <c r="B11" s="95">
        <f>AVERAGE(B7:B10)</f>
        <v>0.61083681971798165</v>
      </c>
      <c r="C11" s="96">
        <f t="shared" si="0"/>
        <v>-0.12722789690401259</v>
      </c>
      <c r="D11" s="97">
        <f t="shared" si="1"/>
        <v>82.761959210526342</v>
      </c>
      <c r="E11" s="95">
        <f>AVERAGE(E7:E10)</f>
        <v>0.66146534203472784</v>
      </c>
      <c r="F11" s="96">
        <f t="shared" si="2"/>
        <v>-0.11544488598842406</v>
      </c>
      <c r="G11" s="97">
        <f t="shared" si="3"/>
        <v>85.140511499999988</v>
      </c>
      <c r="H11" s="95">
        <f>AVERAGE(H7:H10)</f>
        <v>0.76151214310686388</v>
      </c>
      <c r="I11" s="96">
        <f t="shared" si="4"/>
        <v>-6.9781800877908751E-2</v>
      </c>
      <c r="J11" s="97">
        <f t="shared" si="5"/>
        <v>91.605640654205587</v>
      </c>
      <c r="K11" s="95">
        <f>AVERAGE(K7:K10)</f>
        <v>0.65736396107679762</v>
      </c>
      <c r="L11" s="96">
        <f t="shared" si="6"/>
        <v>-0.11954626694635428</v>
      </c>
      <c r="M11" s="97">
        <f t="shared" si="7"/>
        <v>84.612602250000009</v>
      </c>
      <c r="N11" s="95">
        <f>AVERAGE(N7:N10)</f>
        <v>0.3874124111408927</v>
      </c>
      <c r="O11" s="96">
        <f t="shared" si="8"/>
        <v>-1.6580907431146319E-2</v>
      </c>
      <c r="P11" s="97">
        <f t="shared" si="9"/>
        <v>95.895747115384623</v>
      </c>
      <c r="Q11" s="18"/>
      <c r="T11" s="261">
        <f>ROUND(B11-'Цены на 03.05.2021'!B11,2)</f>
        <v>0.01</v>
      </c>
      <c r="U11" s="261">
        <f>ROUND(E11-'Цены на 03.05.2021'!E11,2)</f>
        <v>0.01</v>
      </c>
      <c r="V11" s="261">
        <f>ROUND(H11-'Цены на 03.05.2021'!H11,2)</f>
        <v>0.03</v>
      </c>
      <c r="W11" s="261">
        <f>ROUND(K11-'Цены на 03.05.2021'!K11,2)</f>
        <v>0.01</v>
      </c>
      <c r="X11" s="262">
        <f>ROUND(N11-'Цены на 03.05.2021'!N11,2)</f>
        <v>0</v>
      </c>
    </row>
    <row r="12" spans="1:32" s="5" customFormat="1" ht="16.5" thickBot="1" x14ac:dyDescent="0.3">
      <c r="A12" s="19" t="s">
        <v>4</v>
      </c>
      <c r="B12" s="11">
        <f>B25*$B$32/100/$B$33</f>
        <v>0.97832688497844067</v>
      </c>
      <c r="C12" s="16">
        <f t="shared" si="0"/>
        <v>0.24026216835644643</v>
      </c>
      <c r="D12" s="17">
        <f t="shared" si="1"/>
        <v>132.55299473684209</v>
      </c>
      <c r="E12" s="11">
        <f>E25*$B$32/100/$B$33</f>
        <v>1.0178404614846754</v>
      </c>
      <c r="F12" s="16">
        <f t="shared" si="2"/>
        <v>0.24093023346152354</v>
      </c>
      <c r="G12" s="17">
        <f t="shared" si="3"/>
        <v>131.011335</v>
      </c>
      <c r="H12" s="11">
        <f>H25*$B$32/100/$B$33</f>
        <v>1.1630894417900011</v>
      </c>
      <c r="I12" s="16">
        <f t="shared" si="4"/>
        <v>0.33179549780522843</v>
      </c>
      <c r="J12" s="17">
        <f t="shared" si="5"/>
        <v>139.91313785046725</v>
      </c>
      <c r="K12" s="11">
        <f>K25*$B$32/100/$B$33</f>
        <v>0.94283783941265586</v>
      </c>
      <c r="L12" s="16">
        <f t="shared" si="6"/>
        <v>0.16592761138950396</v>
      </c>
      <c r="M12" s="17">
        <f t="shared" si="7"/>
        <v>121.35737250000001</v>
      </c>
      <c r="N12" s="11">
        <f>N25*$B$32/100/$B$33</f>
        <v>0.45879652721128067</v>
      </c>
      <c r="O12" s="16">
        <f t="shared" si="8"/>
        <v>5.4803208639241652E-2</v>
      </c>
      <c r="P12" s="17">
        <f t="shared" si="9"/>
        <v>113.56537499999997</v>
      </c>
      <c r="Q12" s="18" t="s">
        <v>33</v>
      </c>
      <c r="T12" s="261">
        <f>ROUND(B12-'Цены на 03.05.2021'!B12,2)</f>
        <v>0.04</v>
      </c>
      <c r="U12" s="261">
        <f>ROUND(E12-'Цены на 03.05.2021'!E12,2)</f>
        <v>0.05</v>
      </c>
      <c r="V12" s="261">
        <f>ROUND(H12-'Цены на 03.05.2021'!H12,2)</f>
        <v>0.06</v>
      </c>
      <c r="W12" s="261">
        <f>ROUND(K12-'Цены на 03.05.2021'!K12,2)</f>
        <v>0.01</v>
      </c>
      <c r="X12" s="262">
        <f>ROUND(N12-'Цены на 03.05.2021'!N12,2)</f>
        <v>0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1.5687623043157362</v>
      </c>
      <c r="F13" s="16">
        <f t="shared" si="2"/>
        <v>0.79185207629258425</v>
      </c>
      <c r="G13" s="17">
        <f t="shared" si="3"/>
        <v>201.92323999999999</v>
      </c>
      <c r="H13" s="11">
        <f>H26*$B$34/$B$33</f>
        <v>1.6398542516412227</v>
      </c>
      <c r="I13" s="16">
        <f t="shared" si="4"/>
        <v>0.80856030765645004</v>
      </c>
      <c r="J13" s="17">
        <f t="shared" si="5"/>
        <v>197.26527102803735</v>
      </c>
      <c r="K13" s="11">
        <f>K26*$B$34/$B$33</f>
        <v>1.4502757254399252</v>
      </c>
      <c r="L13" s="16">
        <f t="shared" si="6"/>
        <v>0.67336549741677332</v>
      </c>
      <c r="M13" s="17">
        <f t="shared" si="7"/>
        <v>186.67223999999999</v>
      </c>
      <c r="N13" s="11">
        <f>N26*$B$34/$B$33</f>
        <v>0.74054111797381805</v>
      </c>
      <c r="O13" s="16">
        <f t="shared" si="8"/>
        <v>0.33654779940177904</v>
      </c>
      <c r="P13" s="17">
        <f t="shared" si="9"/>
        <v>183.30528846153845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0.01</v>
      </c>
      <c r="V13" s="261">
        <f>ROUND(H13-'Цены на 03.05.2021'!H13,2)</f>
        <v>0.01</v>
      </c>
      <c r="W13" s="261">
        <f>ROUND(K13-'Цены на 03.05.2021'!K13,2)</f>
        <v>0.02</v>
      </c>
      <c r="X13" s="262">
        <f>ROUND(N13-'Цены на 03.05.2021'!N13,2)</f>
        <v>0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1.4798973701588782</v>
      </c>
      <c r="F14" s="16">
        <f t="shared" si="2"/>
        <v>0.70298714213572633</v>
      </c>
      <c r="G14" s="17">
        <f t="shared" si="3"/>
        <v>190.48499000000001</v>
      </c>
      <c r="H14" s="11">
        <f>H27*$B$34/$B$33</f>
        <v>1.6564423726838362</v>
      </c>
      <c r="I14" s="16">
        <f t="shared" si="4"/>
        <v>0.82514842869906357</v>
      </c>
      <c r="J14" s="17">
        <f t="shared" si="5"/>
        <v>199.26072897196258</v>
      </c>
      <c r="K14" s="11">
        <f>K27*$B$34/$B$33</f>
        <v>1.3614107912830671</v>
      </c>
      <c r="L14" s="16">
        <f t="shared" si="6"/>
        <v>0.58450056325991517</v>
      </c>
      <c r="M14" s="17">
        <f t="shared" si="7"/>
        <v>175.23398999999998</v>
      </c>
      <c r="N14" s="11">
        <f>N27*$B$34/$B$33</f>
        <v>0.69196162063473554</v>
      </c>
      <c r="O14" s="16">
        <f t="shared" si="8"/>
        <v>0.28796830206269652</v>
      </c>
      <c r="P14" s="17">
        <f t="shared" si="9"/>
        <v>171.28046153846151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-0.08</v>
      </c>
      <c r="V14" s="261">
        <f>ROUND(H14-'Цены на 03.05.2021'!H14,2)</f>
        <v>-0.02</v>
      </c>
      <c r="W14" s="261">
        <f>ROUND(K14-'Цены на 03.05.2021'!K14,2)</f>
        <v>-0.08</v>
      </c>
      <c r="X14" s="262">
        <f>ROUND(N14-'Цены на 03.05.2021'!N14,2)</f>
        <v>0.05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1.4486064561239946</v>
      </c>
      <c r="F15" s="28">
        <f t="shared" si="2"/>
        <v>0.67169622810084273</v>
      </c>
      <c r="G15" s="29">
        <f t="shared" si="3"/>
        <v>186.45737999999997</v>
      </c>
      <c r="H15" s="27">
        <f>H28*$B$35/10/$B$33</f>
        <v>1.5059254166181097</v>
      </c>
      <c r="I15" s="28">
        <f t="shared" si="4"/>
        <v>0.67463147263333711</v>
      </c>
      <c r="J15" s="29">
        <f t="shared" si="5"/>
        <v>181.15438317757005</v>
      </c>
      <c r="K15" s="27">
        <f>K28*$B$35/10/$B$33</f>
        <v>1.4121307539913761</v>
      </c>
      <c r="L15" s="28">
        <f t="shared" si="6"/>
        <v>0.6352205259682242</v>
      </c>
      <c r="M15" s="29">
        <f t="shared" si="7"/>
        <v>181.76240999999999</v>
      </c>
      <c r="N15" s="27">
        <f>N28*$B$35/10/$B$33</f>
        <v>0.62269234354970293</v>
      </c>
      <c r="O15" s="28">
        <f t="shared" si="8"/>
        <v>0.21869902497766391</v>
      </c>
      <c r="P15" s="29">
        <f t="shared" si="9"/>
        <v>154.13431730769233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0.06</v>
      </c>
      <c r="V15" s="261">
        <f>ROUND(H15-'Цены на 03.05.2021'!H15,2)</f>
        <v>0.04</v>
      </c>
      <c r="W15" s="261">
        <f>ROUND(K15-'Цены на 03.05.2021'!K15,2)</f>
        <v>0.04</v>
      </c>
      <c r="X15" s="262">
        <f>ROUND(N15-'Цены на 03.05.2021'!N15,2)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52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52" t="s">
        <v>64</v>
      </c>
      <c r="X19" s="352" t="s">
        <v>64</v>
      </c>
      <c r="AB19" s="3"/>
    </row>
    <row r="20" spans="1:28" s="46" customFormat="1" ht="15.75" x14ac:dyDescent="0.25">
      <c r="A20" s="40" t="s">
        <v>39</v>
      </c>
      <c r="B20" s="41">
        <v>1.9</v>
      </c>
      <c r="C20" s="42" t="s">
        <v>26</v>
      </c>
      <c r="D20" s="43" t="s">
        <v>26</v>
      </c>
      <c r="E20" s="41">
        <v>2</v>
      </c>
      <c r="F20" s="42" t="s">
        <v>26</v>
      </c>
      <c r="G20" s="43" t="s">
        <v>26</v>
      </c>
      <c r="H20" s="304">
        <v>2.14</v>
      </c>
      <c r="I20" s="42" t="s">
        <v>26</v>
      </c>
      <c r="J20" s="43" t="s">
        <v>26</v>
      </c>
      <c r="K20" s="41">
        <v>2</v>
      </c>
      <c r="L20" s="42" t="s">
        <v>26</v>
      </c>
      <c r="M20" s="43" t="s">
        <v>26</v>
      </c>
      <c r="N20" s="48">
        <v>1.04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45.41</v>
      </c>
      <c r="C21" s="49" t="s">
        <v>26</v>
      </c>
      <c r="D21" s="50" t="s">
        <v>26</v>
      </c>
      <c r="E21" s="48">
        <v>50.32</v>
      </c>
      <c r="F21" s="49" t="s">
        <v>26</v>
      </c>
      <c r="G21" s="50" t="s">
        <v>26</v>
      </c>
      <c r="H21" s="48">
        <v>57.93</v>
      </c>
      <c r="I21" s="49" t="s">
        <v>26</v>
      </c>
      <c r="J21" s="50" t="s">
        <v>26</v>
      </c>
      <c r="K21" s="48">
        <v>49.19</v>
      </c>
      <c r="L21" s="49" t="s">
        <v>26</v>
      </c>
      <c r="M21" s="50" t="s">
        <v>26</v>
      </c>
      <c r="N21" s="48">
        <v>28.69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45.26</v>
      </c>
      <c r="C22" s="49" t="s">
        <v>26</v>
      </c>
      <c r="D22" s="50" t="s">
        <v>26</v>
      </c>
      <c r="E22" s="48">
        <v>49.03</v>
      </c>
      <c r="F22" s="49" t="s">
        <v>26</v>
      </c>
      <c r="G22" s="50" t="s">
        <v>26</v>
      </c>
      <c r="H22" s="48">
        <v>55</v>
      </c>
      <c r="I22" s="49" t="s">
        <v>26</v>
      </c>
      <c r="J22" s="50" t="s">
        <v>26</v>
      </c>
      <c r="K22" s="48">
        <v>47.53</v>
      </c>
      <c r="L22" s="49" t="s">
        <v>26</v>
      </c>
      <c r="M22" s="50" t="s">
        <v>26</v>
      </c>
      <c r="N22" s="48">
        <v>27.6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45.86</v>
      </c>
      <c r="C23" s="49" t="s">
        <v>26</v>
      </c>
      <c r="D23" s="50" t="s">
        <v>26</v>
      </c>
      <c r="E23" s="48">
        <v>49.31</v>
      </c>
      <c r="F23" s="49" t="s">
        <v>26</v>
      </c>
      <c r="G23" s="50" t="s">
        <v>26</v>
      </c>
      <c r="H23" s="48">
        <v>55.6</v>
      </c>
      <c r="I23" s="49" t="s">
        <v>26</v>
      </c>
      <c r="J23" s="50" t="s">
        <v>26</v>
      </c>
      <c r="K23" s="48">
        <v>48.65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45.17</v>
      </c>
      <c r="C24" s="49" t="s">
        <v>26</v>
      </c>
      <c r="D24" s="50" t="s">
        <v>26</v>
      </c>
      <c r="E24" s="48">
        <v>48.1</v>
      </c>
      <c r="F24" s="49" t="s">
        <v>26</v>
      </c>
      <c r="G24" s="50" t="s">
        <v>26</v>
      </c>
      <c r="H24" s="48">
        <v>57.99</v>
      </c>
      <c r="I24" s="49" t="s">
        <v>26</v>
      </c>
      <c r="J24" s="50" t="s">
        <v>26</v>
      </c>
      <c r="K24" s="48">
        <v>50.17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26.74</v>
      </c>
      <c r="C25" s="49" t="s">
        <v>26</v>
      </c>
      <c r="D25" s="50" t="s">
        <v>26</v>
      </c>
      <c r="E25" s="48">
        <v>27.82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25.77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1.3240000000000001</v>
      </c>
      <c r="F26" s="49" t="s">
        <v>26</v>
      </c>
      <c r="G26" s="50" t="s">
        <v>26</v>
      </c>
      <c r="H26" s="54">
        <v>1.3839999999999999</v>
      </c>
      <c r="I26" s="49" t="s">
        <v>26</v>
      </c>
      <c r="J26" s="50" t="s">
        <v>26</v>
      </c>
      <c r="K26" s="54">
        <v>1.224</v>
      </c>
      <c r="L26" s="49" t="s">
        <v>26</v>
      </c>
      <c r="M26" s="50" t="s">
        <v>26</v>
      </c>
      <c r="N26" s="54">
        <v>0.625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1.2490000000000001</v>
      </c>
      <c r="F27" s="49" t="s">
        <v>26</v>
      </c>
      <c r="G27" s="50" t="s">
        <v>26</v>
      </c>
      <c r="H27" s="54">
        <v>1.3979999999999999</v>
      </c>
      <c r="I27" s="49" t="s">
        <v>26</v>
      </c>
      <c r="J27" s="50" t="s">
        <v>26</v>
      </c>
      <c r="K27" s="54">
        <v>1.149</v>
      </c>
      <c r="L27" s="49" t="s">
        <v>26</v>
      </c>
      <c r="M27" s="50" t="s">
        <v>26</v>
      </c>
      <c r="N27" s="54">
        <v>0.58399999999999996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5.56</v>
      </c>
      <c r="F28" s="58" t="s">
        <v>26</v>
      </c>
      <c r="G28" s="59" t="s">
        <v>26</v>
      </c>
      <c r="H28" s="94">
        <v>5.78</v>
      </c>
      <c r="I28" s="58" t="s">
        <v>26</v>
      </c>
      <c r="J28" s="59" t="s">
        <v>26</v>
      </c>
      <c r="K28" s="94">
        <v>5.42</v>
      </c>
      <c r="L28" s="58" t="s">
        <v>26</v>
      </c>
      <c r="M28" s="59" t="s">
        <v>26</v>
      </c>
      <c r="N28" s="94">
        <v>2.39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51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9.4184999999999999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2.5743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3.0501999999999998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6.7070999999999996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3.4617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abSelected="1" zoomScale="85" zoomScaleNormal="85" workbookViewId="0">
      <selection activeCell="N20" sqref="N20: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58" t="s">
        <v>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2"/>
      <c r="R1" s="2"/>
    </row>
    <row r="2" spans="1:32" s="3" customFormat="1" ht="16.5" thickBot="1" x14ac:dyDescent="0.25">
      <c r="A2" s="359" t="s">
        <v>17</v>
      </c>
      <c r="B2" s="359"/>
      <c r="C2" s="359"/>
      <c r="D2" s="360">
        <v>44396</v>
      </c>
      <c r="E2" s="360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</row>
    <row r="3" spans="1:32" s="5" customFormat="1" ht="15.75" x14ac:dyDescent="0.25">
      <c r="A3" s="361" t="s">
        <v>0</v>
      </c>
      <c r="B3" s="364" t="s">
        <v>18</v>
      </c>
      <c r="C3" s="365"/>
      <c r="D3" s="366"/>
      <c r="E3" s="364" t="s">
        <v>19</v>
      </c>
      <c r="F3" s="365"/>
      <c r="G3" s="366"/>
      <c r="H3" s="364" t="s">
        <v>2</v>
      </c>
      <c r="I3" s="365"/>
      <c r="J3" s="366"/>
      <c r="K3" s="364" t="s">
        <v>3</v>
      </c>
      <c r="L3" s="365"/>
      <c r="M3" s="366"/>
      <c r="N3" s="364" t="s">
        <v>1</v>
      </c>
      <c r="O3" s="365"/>
      <c r="P3" s="366"/>
      <c r="Q3" s="371" t="s">
        <v>20</v>
      </c>
      <c r="R3" s="4"/>
      <c r="T3" s="221" t="str">
        <f>B3</f>
        <v>АИ-92</v>
      </c>
      <c r="U3" s="221" t="str">
        <f>E3</f>
        <v>АИ-95</v>
      </c>
      <c r="V3" s="221" t="str">
        <f>H3</f>
        <v>АИ-98</v>
      </c>
      <c r="W3" s="221" t="str">
        <f>K3</f>
        <v>ДТ</v>
      </c>
      <c r="X3" s="354" t="str">
        <f>N3</f>
        <v>ПБА</v>
      </c>
    </row>
    <row r="4" spans="1:32" s="5" customFormat="1" ht="15.75" customHeight="1" x14ac:dyDescent="0.25">
      <c r="A4" s="362"/>
      <c r="B4" s="6" t="s">
        <v>21</v>
      </c>
      <c r="C4" s="374" t="s">
        <v>22</v>
      </c>
      <c r="D4" s="375"/>
      <c r="E4" s="6" t="s">
        <v>21</v>
      </c>
      <c r="F4" s="374" t="s">
        <v>22</v>
      </c>
      <c r="G4" s="375"/>
      <c r="H4" s="6" t="s">
        <v>21</v>
      </c>
      <c r="I4" s="374" t="s">
        <v>22</v>
      </c>
      <c r="J4" s="375"/>
      <c r="K4" s="6" t="s">
        <v>21</v>
      </c>
      <c r="L4" s="374" t="s">
        <v>22</v>
      </c>
      <c r="M4" s="375"/>
      <c r="N4" s="6" t="s">
        <v>21</v>
      </c>
      <c r="O4" s="374" t="s">
        <v>22</v>
      </c>
      <c r="P4" s="375"/>
      <c r="Q4" s="372"/>
      <c r="R4" s="4"/>
      <c r="T4" s="388" t="s">
        <v>133</v>
      </c>
      <c r="U4" s="389"/>
      <c r="V4" s="389"/>
      <c r="W4" s="389"/>
      <c r="X4" s="390"/>
    </row>
    <row r="5" spans="1:32" s="5" customFormat="1" ht="16.5" thickBot="1" x14ac:dyDescent="0.3">
      <c r="A5" s="363"/>
      <c r="B5" s="355" t="s">
        <v>23</v>
      </c>
      <c r="C5" s="356" t="s">
        <v>23</v>
      </c>
      <c r="D5" s="357" t="s">
        <v>24</v>
      </c>
      <c r="E5" s="355" t="s">
        <v>23</v>
      </c>
      <c r="F5" s="356" t="s">
        <v>23</v>
      </c>
      <c r="G5" s="357" t="s">
        <v>24</v>
      </c>
      <c r="H5" s="355" t="s">
        <v>23</v>
      </c>
      <c r="I5" s="356" t="s">
        <v>23</v>
      </c>
      <c r="J5" s="357" t="s">
        <v>24</v>
      </c>
      <c r="K5" s="355" t="s">
        <v>23</v>
      </c>
      <c r="L5" s="356" t="s">
        <v>23</v>
      </c>
      <c r="M5" s="357" t="s">
        <v>24</v>
      </c>
      <c r="N5" s="355" t="s">
        <v>23</v>
      </c>
      <c r="O5" s="356" t="s">
        <v>23</v>
      </c>
      <c r="P5" s="357" t="s">
        <v>24</v>
      </c>
      <c r="Q5" s="373"/>
      <c r="R5" s="4"/>
      <c r="T5" s="391" t="s">
        <v>23</v>
      </c>
      <c r="U5" s="392"/>
      <c r="V5" s="392"/>
      <c r="W5" s="392"/>
      <c r="X5" s="393"/>
    </row>
    <row r="6" spans="1:32" s="5" customFormat="1" ht="16.5" thickBot="1" x14ac:dyDescent="0.3">
      <c r="A6" s="10" t="s">
        <v>25</v>
      </c>
      <c r="B6" s="11">
        <f>B20/$B$33</f>
        <v>0.75380850895887597</v>
      </c>
      <c r="C6" s="12" t="s">
        <v>26</v>
      </c>
      <c r="D6" s="13" t="s">
        <v>26</v>
      </c>
      <c r="E6" s="11">
        <f>E20/$B$33</f>
        <v>0.79327492304049252</v>
      </c>
      <c r="F6" s="12" t="s">
        <v>26</v>
      </c>
      <c r="G6" s="13" t="s">
        <v>26</v>
      </c>
      <c r="H6" s="11">
        <f>H20/$B$33</f>
        <v>0.84852790275475576</v>
      </c>
      <c r="I6" s="12" t="s">
        <v>26</v>
      </c>
      <c r="J6" s="13" t="s">
        <v>26</v>
      </c>
      <c r="K6" s="11">
        <f>K20/$B$33</f>
        <v>0.79327492304049252</v>
      </c>
      <c r="L6" s="12" t="s">
        <v>26</v>
      </c>
      <c r="M6" s="13" t="s">
        <v>26</v>
      </c>
      <c r="N6" s="11">
        <f>N20/$B$33</f>
        <v>0.41439734785697374</v>
      </c>
      <c r="O6" s="12" t="s">
        <v>26</v>
      </c>
      <c r="P6" s="13" t="s">
        <v>26</v>
      </c>
      <c r="Q6" s="14" t="s">
        <v>27</v>
      </c>
      <c r="R6" s="4"/>
      <c r="T6" s="261">
        <f>ROUND(B6-'Цены на 03.05.2021'!B6,2)</f>
        <v>0.04</v>
      </c>
      <c r="U6" s="261">
        <f>ROUND(E6-'Цены на 03.05.2021'!E6,2)</f>
        <v>0.04</v>
      </c>
      <c r="V6" s="261">
        <f>ROUND(H6-'Цены на 03.05.2021'!H6,2)</f>
        <v>0.04</v>
      </c>
      <c r="W6" s="261">
        <f>ROUND(K6-'Цены на 03.05.2021'!K6,2)</f>
        <v>0.04</v>
      </c>
      <c r="X6" s="262">
        <f>ROUND(N6-'Цены на 03.05.2021'!N6,2)</f>
        <v>0.02</v>
      </c>
    </row>
    <row r="7" spans="1:32" s="5" customFormat="1" ht="16.5" thickBot="1" x14ac:dyDescent="0.3">
      <c r="A7" s="15" t="s">
        <v>28</v>
      </c>
      <c r="B7" s="11">
        <f>B21*$B$36/100/$B$33</f>
        <v>0.61321152813955337</v>
      </c>
      <c r="C7" s="16">
        <f t="shared" ref="C7:C12" si="0">B7-B$6</f>
        <v>-0.14059698081932259</v>
      </c>
      <c r="D7" s="17">
        <f t="shared" ref="D7:D12" si="1">B7/B$6*100</f>
        <v>81.348448691099492</v>
      </c>
      <c r="E7" s="11">
        <f>E21*$B$36/100/$B$33</f>
        <v>0.67888868103244149</v>
      </c>
      <c r="F7" s="16">
        <f t="shared" ref="F7:F15" si="2">E7-E$6</f>
        <v>-0.11438624200805103</v>
      </c>
      <c r="G7" s="17">
        <f t="shared" ref="G7:G15" si="3">E7/E$6*100</f>
        <v>85.580504477611953</v>
      </c>
      <c r="H7" s="11">
        <f>H21*$B$36/100/$B$33</f>
        <v>0.77935989028336894</v>
      </c>
      <c r="I7" s="16">
        <f t="shared" ref="I7:I15" si="4">H7-H$6</f>
        <v>-6.9168012471386819E-2</v>
      </c>
      <c r="J7" s="17">
        <f t="shared" ref="J7:J15" si="5">H7/H$6*100</f>
        <v>91.848469302325583</v>
      </c>
      <c r="K7" s="11">
        <f>K21*$B$36/100/$B$33</f>
        <v>0.66418886652458775</v>
      </c>
      <c r="L7" s="16">
        <f t="shared" ref="L7:L15" si="6">K7-K$6</f>
        <v>-0.12908605651590477</v>
      </c>
      <c r="M7" s="17">
        <f t="shared" ref="M7:M15" si="7">K7/K$6*100</f>
        <v>83.727450248756242</v>
      </c>
      <c r="N7" s="11">
        <f>N21*$B$36/100/$B$33</f>
        <v>0.38718502249585607</v>
      </c>
      <c r="O7" s="16">
        <f t="shared" ref="O7:O15" si="8">N7-N$6</f>
        <v>-2.7212325361117673E-2</v>
      </c>
      <c r="P7" s="17">
        <f t="shared" ref="P7:P15" si="9">N7/N$6*100</f>
        <v>93.43327714285715</v>
      </c>
      <c r="Q7" s="18" t="s">
        <v>29</v>
      </c>
      <c r="R7" s="4"/>
      <c r="T7" s="261">
        <f>ROUND(B7-'Цены на 03.05.2021'!B7,2)</f>
        <v>0.01</v>
      </c>
      <c r="U7" s="261">
        <f>ROUND(E7-'Цены на 03.05.2021'!E7,2)</f>
        <v>0.02</v>
      </c>
      <c r="V7" s="261">
        <f>ROUND(H7-'Цены на 03.05.2021'!H7,2)</f>
        <v>0.04</v>
      </c>
      <c r="W7" s="261">
        <f>ROUND(K7-'Цены на 03.05.2021'!K7,2)</f>
        <v>0.01</v>
      </c>
      <c r="X7" s="262">
        <f>ROUND(N7-'Цены на 03.05.2021'!N7,2)</f>
        <v>-0.01</v>
      </c>
      <c r="AF7" s="219"/>
    </row>
    <row r="8" spans="1:32" s="5" customFormat="1" ht="16.5" thickBot="1" x14ac:dyDescent="0.3">
      <c r="A8" s="19" t="s">
        <v>30</v>
      </c>
      <c r="B8" s="11">
        <f>B22*$B$36/100/$B$33</f>
        <v>0.61037945378482905</v>
      </c>
      <c r="C8" s="16">
        <f t="shared" si="0"/>
        <v>-0.14342905517404692</v>
      </c>
      <c r="D8" s="17">
        <f t="shared" si="1"/>
        <v>80.972746596858642</v>
      </c>
      <c r="E8" s="11">
        <f>E22*$B$36/100/$B$33</f>
        <v>0.66324484173967957</v>
      </c>
      <c r="F8" s="16">
        <f t="shared" si="2"/>
        <v>-0.13003008130081295</v>
      </c>
      <c r="G8" s="17">
        <f t="shared" si="3"/>
        <v>83.608446766169166</v>
      </c>
      <c r="H8" s="11">
        <f>H22*$B$36/100/$B$33</f>
        <v>0.74159889888704711</v>
      </c>
      <c r="I8" s="16">
        <f t="shared" si="4"/>
        <v>-0.10692900386770865</v>
      </c>
      <c r="J8" s="17">
        <f t="shared" si="5"/>
        <v>87.398292558139516</v>
      </c>
      <c r="K8" s="11">
        <f>K22*$B$36/100/$B$33</f>
        <v>0.64571295287710162</v>
      </c>
      <c r="L8" s="16">
        <f t="shared" si="6"/>
        <v>-0.1475619701633909</v>
      </c>
      <c r="M8" s="17">
        <f t="shared" si="7"/>
        <v>81.398382089552243</v>
      </c>
      <c r="N8" s="11">
        <f>N22*$B$36/100/$B$33</f>
        <v>0.3722154866208856</v>
      </c>
      <c r="O8" s="16">
        <f t="shared" si="8"/>
        <v>-4.2181861236088136E-2</v>
      </c>
      <c r="P8" s="17">
        <f t="shared" si="9"/>
        <v>89.820914285714267</v>
      </c>
      <c r="Q8" s="18" t="s">
        <v>29</v>
      </c>
      <c r="T8" s="261">
        <f>ROUND(B8-'Цены на 03.05.2021'!B8,2)</f>
        <v>0.01</v>
      </c>
      <c r="U8" s="261">
        <f>ROUND(E8-'Цены на 03.05.2021'!E8,2)</f>
        <v>0.01</v>
      </c>
      <c r="V8" s="261">
        <f>ROUND(H8-'Цены на 03.05.2021'!H8,2)</f>
        <v>0.02</v>
      </c>
      <c r="W8" s="261">
        <f>ROUND(K8-'Цены на 03.05.2021'!K8,2)</f>
        <v>0.01</v>
      </c>
      <c r="X8" s="262">
        <f>ROUND(N8-'Цены на 03.05.2021'!N8,2)</f>
        <v>0.01</v>
      </c>
    </row>
    <row r="9" spans="1:32" s="5" customFormat="1" ht="16.5" thickBot="1" x14ac:dyDescent="0.3">
      <c r="A9" s="19" t="s">
        <v>31</v>
      </c>
      <c r="B9" s="11">
        <f>B23*$B$36/100/$B$33</f>
        <v>0.617257348646302</v>
      </c>
      <c r="C9" s="16">
        <f t="shared" si="0"/>
        <v>-0.13655116031257397</v>
      </c>
      <c r="D9" s="17">
        <f t="shared" si="1"/>
        <v>81.885165968586392</v>
      </c>
      <c r="E9" s="11">
        <f>E23*$B$36/100/$B$33</f>
        <v>0.66391914515747097</v>
      </c>
      <c r="F9" s="16">
        <f t="shared" si="2"/>
        <v>-0.12935577788302155</v>
      </c>
      <c r="G9" s="17">
        <f t="shared" si="3"/>
        <v>83.693449253731345</v>
      </c>
      <c r="H9" s="11">
        <f>H23*$B$36/100/$B$33</f>
        <v>0.74982540058410296</v>
      </c>
      <c r="I9" s="16">
        <f t="shared" si="4"/>
        <v>-9.8702502170652795E-2</v>
      </c>
      <c r="J9" s="17">
        <f t="shared" si="5"/>
        <v>88.367795348837205</v>
      </c>
      <c r="K9" s="11">
        <f>K23*$B$36/100/$B$33</f>
        <v>0.65447889730839059</v>
      </c>
      <c r="L9" s="16">
        <f t="shared" si="6"/>
        <v>-0.13879602573210192</v>
      </c>
      <c r="M9" s="17">
        <f t="shared" si="7"/>
        <v>82.503414427860704</v>
      </c>
      <c r="N9" s="11">
        <f>N23*$B$36/100/$B$33</f>
        <v>0.40053623016812689</v>
      </c>
      <c r="O9" s="16">
        <f t="shared" si="8"/>
        <v>-1.3861117688846847E-2</v>
      </c>
      <c r="P9" s="17">
        <f t="shared" si="9"/>
        <v>96.655114285714276</v>
      </c>
      <c r="Q9" s="18" t="s">
        <v>29</v>
      </c>
      <c r="T9" s="261">
        <f>ROUND(B9-'Цены на 03.05.2021'!B9,2)</f>
        <v>0.01</v>
      </c>
      <c r="U9" s="261">
        <f>ROUND(E9-'Цены на 03.05.2021'!E9,2)</f>
        <v>0.02</v>
      </c>
      <c r="V9" s="261">
        <f>ROUND(H9-'Цены на 03.05.2021'!H9,2)</f>
        <v>0.03</v>
      </c>
      <c r="W9" s="261">
        <f>ROUND(K9-'Цены на 03.05.2021'!K9,2)</f>
        <v>0.01</v>
      </c>
      <c r="X9" s="262">
        <f>ROUND(N9-'Цены на 03.05.2021'!N9,2)</f>
        <v>0</v>
      </c>
      <c r="AF9" s="220"/>
    </row>
    <row r="10" spans="1:32" s="5" customFormat="1" ht="16.5" thickBot="1" x14ac:dyDescent="0.3">
      <c r="A10" s="19" t="s">
        <v>32</v>
      </c>
      <c r="B10" s="11">
        <f>B24*$B$36/100/$B$33</f>
        <v>0.60889598626568786</v>
      </c>
      <c r="C10" s="16">
        <f t="shared" si="0"/>
        <v>-0.14491252269318811</v>
      </c>
      <c r="D10" s="17">
        <f t="shared" si="1"/>
        <v>80.77595026178011</v>
      </c>
      <c r="E10" s="11">
        <f>E24*$B$36/100/$B$33</f>
        <v>0.64692669902912625</v>
      </c>
      <c r="F10" s="16">
        <f t="shared" si="2"/>
        <v>-0.14634822401136627</v>
      </c>
      <c r="G10" s="17">
        <f t="shared" si="3"/>
        <v>81.551386567164187</v>
      </c>
      <c r="H10" s="11">
        <f>H24*$B$36/100/$B$33</f>
        <v>0.78205710395453487</v>
      </c>
      <c r="I10" s="16">
        <f t="shared" si="4"/>
        <v>-6.6470798800220887E-2</v>
      </c>
      <c r="J10" s="17">
        <f t="shared" si="5"/>
        <v>92.16633906976746</v>
      </c>
      <c r="K10" s="11">
        <f>K24*$B$36/100/$B$33</f>
        <v>0.67848409898176665</v>
      </c>
      <c r="L10" s="16">
        <f t="shared" si="6"/>
        <v>-0.11479082405872587</v>
      </c>
      <c r="M10" s="17">
        <f t="shared" si="7"/>
        <v>85.529502985074643</v>
      </c>
      <c r="N10" s="11">
        <f>N24*$B$36/100/$B$33</f>
        <v>0.3944674994080038</v>
      </c>
      <c r="O10" s="16">
        <f t="shared" si="8"/>
        <v>-1.9929848448969945E-2</v>
      </c>
      <c r="P10" s="17">
        <f t="shared" si="9"/>
        <v>95.190642857142848</v>
      </c>
      <c r="Q10" s="18" t="s">
        <v>29</v>
      </c>
      <c r="T10" s="261">
        <f>ROUND(B10-'Цены на 03.05.2021'!B10,2)</f>
        <v>0.01</v>
      </c>
      <c r="U10" s="261">
        <f>ROUND(E10-'Цены на 03.05.2021'!E10,2)</f>
        <v>0.01</v>
      </c>
      <c r="V10" s="261">
        <f>ROUND(H10-'Цены на 03.05.2021'!H10,2)</f>
        <v>0.02</v>
      </c>
      <c r="W10" s="261">
        <f>ROUND(K10-'Цены на 03.05.2021'!K10,2)</f>
        <v>0.01</v>
      </c>
      <c r="X10" s="262">
        <f>ROUND(N10-'Цены на 03.05.2021'!N10,2)</f>
        <v>0</v>
      </c>
    </row>
    <row r="11" spans="1:32" s="5" customFormat="1" ht="32.25" thickBot="1" x14ac:dyDescent="0.3">
      <c r="A11" s="98" t="s">
        <v>79</v>
      </c>
      <c r="B11" s="95">
        <f>AVERAGE(B7:B10)</f>
        <v>0.61243607920909304</v>
      </c>
      <c r="C11" s="96">
        <f t="shared" si="0"/>
        <v>-0.14137242974978292</v>
      </c>
      <c r="D11" s="97">
        <f t="shared" si="1"/>
        <v>81.245577879581148</v>
      </c>
      <c r="E11" s="95">
        <f>AVERAGE(E7:E10)</f>
        <v>0.66324484173967957</v>
      </c>
      <c r="F11" s="96">
        <f t="shared" si="2"/>
        <v>-0.13003008130081295</v>
      </c>
      <c r="G11" s="97">
        <f t="shared" si="3"/>
        <v>83.608446766169166</v>
      </c>
      <c r="H11" s="95">
        <f>AVERAGE(H7:H10)</f>
        <v>0.76321032342726336</v>
      </c>
      <c r="I11" s="96">
        <f t="shared" si="4"/>
        <v>-8.5317579327492399E-2</v>
      </c>
      <c r="J11" s="97">
        <f t="shared" si="5"/>
        <v>89.94522406976742</v>
      </c>
      <c r="K11" s="95">
        <f>AVERAGE(K7:K10)</f>
        <v>0.66071620392296171</v>
      </c>
      <c r="L11" s="96">
        <f t="shared" si="6"/>
        <v>-0.13255871911753081</v>
      </c>
      <c r="M11" s="97">
        <f t="shared" si="7"/>
        <v>83.289687437810969</v>
      </c>
      <c r="N11" s="95">
        <f>AVERAGE(N7:N10)</f>
        <v>0.38860105967321806</v>
      </c>
      <c r="O11" s="96">
        <f t="shared" si="8"/>
        <v>-2.5796288183755678E-2</v>
      </c>
      <c r="P11" s="97">
        <f t="shared" si="9"/>
        <v>93.774987142857142</v>
      </c>
      <c r="Q11" s="18"/>
      <c r="T11" s="261">
        <f>ROUND(B11-'Цены на 03.05.2021'!B11,2)</f>
        <v>0.01</v>
      </c>
      <c r="U11" s="261">
        <f>ROUND(E11-'Цены на 03.05.2021'!E11,2)</f>
        <v>0.01</v>
      </c>
      <c r="V11" s="261">
        <f>ROUND(H11-'Цены на 03.05.2021'!H11,2)</f>
        <v>0.03</v>
      </c>
      <c r="W11" s="261">
        <f>ROUND(K11-'Цены на 03.05.2021'!K11,2)</f>
        <v>0.01</v>
      </c>
      <c r="X11" s="262">
        <f>ROUND(N11-'Цены на 03.05.2021'!N11,2)</f>
        <v>0</v>
      </c>
    </row>
    <row r="12" spans="1:32" s="5" customFormat="1" ht="16.5" thickBot="1" x14ac:dyDescent="0.3">
      <c r="A12" s="19" t="s">
        <v>4</v>
      </c>
      <c r="B12" s="11">
        <f>B25*$B$32/100/$B$33</f>
        <v>0.98223962427973799</v>
      </c>
      <c r="C12" s="16">
        <f t="shared" si="0"/>
        <v>0.22843111532086202</v>
      </c>
      <c r="D12" s="17">
        <f t="shared" si="1"/>
        <v>130.30360000000002</v>
      </c>
      <c r="E12" s="11">
        <f>E25*$B$32/100/$B$33</f>
        <v>1.0259518588681031</v>
      </c>
      <c r="F12" s="16">
        <f t="shared" si="2"/>
        <v>0.23267693582761062</v>
      </c>
      <c r="G12" s="17">
        <f t="shared" si="3"/>
        <v>129.33118507462686</v>
      </c>
      <c r="H12" s="11">
        <f>H25*$B$32/100/$B$33</f>
        <v>1.167741124003473</v>
      </c>
      <c r="I12" s="16">
        <f t="shared" si="4"/>
        <v>0.3192132212487172</v>
      </c>
      <c r="J12" s="17">
        <f t="shared" si="5"/>
        <v>137.61964930232554</v>
      </c>
      <c r="K12" s="11">
        <f>K25*$B$32/100/$B$33</f>
        <v>0.94771063225195362</v>
      </c>
      <c r="L12" s="16">
        <f t="shared" si="6"/>
        <v>0.1544357092114611</v>
      </c>
      <c r="M12" s="17">
        <f t="shared" si="7"/>
        <v>119.46811940298507</v>
      </c>
      <c r="N12" s="11">
        <f>N25*$B$32/100/$B$33</f>
        <v>0.47899793195990203</v>
      </c>
      <c r="O12" s="16">
        <f t="shared" si="8"/>
        <v>6.4600584102928293E-2</v>
      </c>
      <c r="P12" s="17">
        <f t="shared" si="9"/>
        <v>115.58904380952377</v>
      </c>
      <c r="Q12" s="18" t="s">
        <v>33</v>
      </c>
      <c r="T12" s="261">
        <f>ROUND(B12-'Цены на 03.05.2021'!B12,2)</f>
        <v>0.05</v>
      </c>
      <c r="U12" s="261">
        <f>ROUND(E12-'Цены на 03.05.2021'!E12,2)</f>
        <v>0.05</v>
      </c>
      <c r="V12" s="261">
        <f>ROUND(H12-'Цены на 03.05.2021'!H12,2)</f>
        <v>0.06</v>
      </c>
      <c r="W12" s="261">
        <f>ROUND(K12-'Цены на 03.05.2021'!K12,2)</f>
        <v>0.01</v>
      </c>
      <c r="X12" s="262">
        <f>ROUND(N12-'Цены на 03.05.2021'!N12,2)</f>
        <v>0.02</v>
      </c>
    </row>
    <row r="13" spans="1:32" s="5" customFormat="1" ht="16.5" thickBot="1" x14ac:dyDescent="0.3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1.5633734312100405</v>
      </c>
      <c r="F13" s="16">
        <f t="shared" si="2"/>
        <v>0.77009850816954795</v>
      </c>
      <c r="G13" s="17">
        <f t="shared" si="3"/>
        <v>197.07838805970152</v>
      </c>
      <c r="H13" s="11">
        <f>H26*$B$34/$B$33</f>
        <v>1.6342211697845135</v>
      </c>
      <c r="I13" s="16">
        <f t="shared" si="4"/>
        <v>0.78569326702975772</v>
      </c>
      <c r="J13" s="17">
        <f t="shared" si="5"/>
        <v>192.59486511627907</v>
      </c>
      <c r="K13" s="11">
        <f>K26*$B$34/$B$33</f>
        <v>1.4452938669192517</v>
      </c>
      <c r="L13" s="16">
        <f t="shared" si="6"/>
        <v>0.65201894387875914</v>
      </c>
      <c r="M13" s="17">
        <f t="shared" si="7"/>
        <v>182.19331343283582</v>
      </c>
      <c r="N13" s="11">
        <f>N26*$B$34/$B$33</f>
        <v>0.74980523324650716</v>
      </c>
      <c r="O13" s="16">
        <f t="shared" si="8"/>
        <v>0.33540788538953342</v>
      </c>
      <c r="P13" s="17">
        <f t="shared" si="9"/>
        <v>180.93871428571427</v>
      </c>
      <c r="Q13" s="18" t="s">
        <v>34</v>
      </c>
      <c r="T13" s="261" t="e">
        <f>ROUND(B13-'Цены на 03.05.2021'!B13,2)</f>
        <v>#VALUE!</v>
      </c>
      <c r="U13" s="261">
        <f>ROUND(E13-'Цены на 03.05.2021'!E13,2)</f>
        <v>0.01</v>
      </c>
      <c r="V13" s="261">
        <f>ROUND(H13-'Цены на 03.05.2021'!H13,2)</f>
        <v>0</v>
      </c>
      <c r="W13" s="261">
        <f>ROUND(K13-'Цены на 03.05.2021'!K13,2)</f>
        <v>0.01</v>
      </c>
      <c r="X13" s="262">
        <f>ROUND(N13-'Цены на 03.05.2021'!N13,2)</f>
        <v>0.01</v>
      </c>
    </row>
    <row r="14" spans="1:32" s="5" customFormat="1" ht="16.5" thickBot="1" x14ac:dyDescent="0.3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1.5574694529955009</v>
      </c>
      <c r="F14" s="16">
        <f t="shared" si="2"/>
        <v>0.76419452995500836</v>
      </c>
      <c r="G14" s="17">
        <f t="shared" si="3"/>
        <v>196.33413432835823</v>
      </c>
      <c r="H14" s="11">
        <f>H27*$B$34/$B$33</f>
        <v>1.7062497040018942</v>
      </c>
      <c r="I14" s="16">
        <f t="shared" si="4"/>
        <v>0.85772180124713848</v>
      </c>
      <c r="J14" s="17">
        <f t="shared" si="5"/>
        <v>201.08351162790697</v>
      </c>
      <c r="K14" s="11">
        <f>K27*$B$34/$B$33</f>
        <v>1.4275819322756336</v>
      </c>
      <c r="L14" s="16">
        <f t="shared" si="6"/>
        <v>0.63430700923514105</v>
      </c>
      <c r="M14" s="17">
        <f t="shared" si="7"/>
        <v>179.96055223880597</v>
      </c>
      <c r="N14" s="11">
        <f>N27*$B$34/$B$33</f>
        <v>0.71201977267345484</v>
      </c>
      <c r="O14" s="16">
        <f t="shared" si="8"/>
        <v>0.2976224248164811</v>
      </c>
      <c r="P14" s="17">
        <f t="shared" si="9"/>
        <v>171.82054285714284</v>
      </c>
      <c r="Q14" s="18" t="s">
        <v>34</v>
      </c>
      <c r="T14" s="261" t="e">
        <f>ROUND(B14-'Цены на 03.05.2021'!B14,2)</f>
        <v>#VALUE!</v>
      </c>
      <c r="U14" s="261">
        <f>ROUND(E14-'Цены на 03.05.2021'!E14,2)</f>
        <v>0</v>
      </c>
      <c r="V14" s="261">
        <f>ROUND(H14-'Цены на 03.05.2021'!H14,2)</f>
        <v>0.03</v>
      </c>
      <c r="W14" s="261">
        <f>ROUND(K14-'Цены на 03.05.2021'!K14,2)</f>
        <v>-0.01</v>
      </c>
      <c r="X14" s="262">
        <f>ROUND(N14-'Цены на 03.05.2021'!N14,2)</f>
        <v>7.0000000000000007E-2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1.4614717025811035</v>
      </c>
      <c r="F15" s="28">
        <f t="shared" si="2"/>
        <v>0.66819677954061096</v>
      </c>
      <c r="G15" s="29">
        <f t="shared" si="3"/>
        <v>184.23268656716419</v>
      </c>
      <c r="H15" s="27">
        <f>H28*$B$35/10/$B$33</f>
        <v>1.5233329386691927</v>
      </c>
      <c r="I15" s="28">
        <f t="shared" si="4"/>
        <v>0.67480503591443697</v>
      </c>
      <c r="J15" s="29">
        <f t="shared" si="5"/>
        <v>179.5265581395349</v>
      </c>
      <c r="K15" s="27">
        <f>K28*$B$35/10/$B$33</f>
        <v>1.3944553634856738</v>
      </c>
      <c r="L15" s="28">
        <f t="shared" si="6"/>
        <v>0.60118044044518126</v>
      </c>
      <c r="M15" s="29">
        <f t="shared" si="7"/>
        <v>175.78462686567167</v>
      </c>
      <c r="N15" s="27">
        <f>N28*$B$35/10/$B$33</f>
        <v>0.62376746388823112</v>
      </c>
      <c r="O15" s="28">
        <f t="shared" si="8"/>
        <v>0.20937011603125738</v>
      </c>
      <c r="P15" s="29">
        <f t="shared" si="9"/>
        <v>150.524</v>
      </c>
      <c r="Q15" s="30" t="s">
        <v>34</v>
      </c>
      <c r="T15" s="261" t="e">
        <f>ROUND(B15-'Цены на 03.05.2021'!B15,2)</f>
        <v>#VALUE!</v>
      </c>
      <c r="U15" s="261">
        <f>ROUND(E15-'Цены на 03.05.2021'!E15,2)</f>
        <v>7.0000000000000007E-2</v>
      </c>
      <c r="V15" s="261">
        <f>ROUND(H15-'Цены на 03.05.2021'!H15,2)</f>
        <v>0.06</v>
      </c>
      <c r="W15" s="261">
        <f>ROUND(K15-'Цены на 03.05.2021'!K15,2)</f>
        <v>0.03</v>
      </c>
      <c r="X15" s="262">
        <f>ROUND(N15-'Цены на 03.05.2021'!N15,2)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67" t="s">
        <v>18</v>
      </c>
      <c r="C19" s="368"/>
      <c r="D19" s="369"/>
      <c r="E19" s="367" t="s">
        <v>19</v>
      </c>
      <c r="F19" s="368"/>
      <c r="G19" s="369"/>
      <c r="H19" s="367" t="s">
        <v>81</v>
      </c>
      <c r="I19" s="368"/>
      <c r="J19" s="369"/>
      <c r="K19" s="367" t="s">
        <v>3</v>
      </c>
      <c r="L19" s="368"/>
      <c r="M19" s="369"/>
      <c r="N19" s="367" t="s">
        <v>1</v>
      </c>
      <c r="O19" s="368"/>
      <c r="P19" s="369"/>
      <c r="Q19" s="39" t="s">
        <v>37</v>
      </c>
      <c r="R19" s="352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52" t="s">
        <v>64</v>
      </c>
      <c r="X19" s="352" t="s">
        <v>64</v>
      </c>
      <c r="AB19" s="3"/>
    </row>
    <row r="20" spans="1:28" s="46" customFormat="1" ht="15.75" x14ac:dyDescent="0.25">
      <c r="A20" s="40" t="s">
        <v>39</v>
      </c>
      <c r="B20" s="41">
        <v>1.91</v>
      </c>
      <c r="C20" s="42" t="s">
        <v>26</v>
      </c>
      <c r="D20" s="43" t="s">
        <v>26</v>
      </c>
      <c r="E20" s="41">
        <v>2.0099999999999998</v>
      </c>
      <c r="F20" s="42" t="s">
        <v>26</v>
      </c>
      <c r="G20" s="43" t="s">
        <v>26</v>
      </c>
      <c r="H20" s="304">
        <v>2.15</v>
      </c>
      <c r="I20" s="42" t="s">
        <v>26</v>
      </c>
      <c r="J20" s="43" t="s">
        <v>26</v>
      </c>
      <c r="K20" s="41">
        <v>2.0099999999999998</v>
      </c>
      <c r="L20" s="42" t="s">
        <v>26</v>
      </c>
      <c r="M20" s="43" t="s">
        <v>26</v>
      </c>
      <c r="N20" s="48">
        <v>1.05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45.47</v>
      </c>
      <c r="C21" s="49" t="s">
        <v>26</v>
      </c>
      <c r="D21" s="50" t="s">
        <v>26</v>
      </c>
      <c r="E21" s="48">
        <v>50.34</v>
      </c>
      <c r="F21" s="49" t="s">
        <v>26</v>
      </c>
      <c r="G21" s="50" t="s">
        <v>26</v>
      </c>
      <c r="H21" s="48">
        <v>57.79</v>
      </c>
      <c r="I21" s="49" t="s">
        <v>26</v>
      </c>
      <c r="J21" s="50" t="s">
        <v>26</v>
      </c>
      <c r="K21" s="48">
        <v>49.25</v>
      </c>
      <c r="L21" s="49" t="s">
        <v>26</v>
      </c>
      <c r="M21" s="50" t="s">
        <v>26</v>
      </c>
      <c r="N21" s="48">
        <v>28.71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45.26</v>
      </c>
      <c r="C22" s="49" t="s">
        <v>26</v>
      </c>
      <c r="D22" s="50" t="s">
        <v>26</v>
      </c>
      <c r="E22" s="48">
        <v>49.18</v>
      </c>
      <c r="F22" s="49" t="s">
        <v>26</v>
      </c>
      <c r="G22" s="50" t="s">
        <v>26</v>
      </c>
      <c r="H22" s="48">
        <v>54.99</v>
      </c>
      <c r="I22" s="49" t="s">
        <v>26</v>
      </c>
      <c r="J22" s="50" t="s">
        <v>26</v>
      </c>
      <c r="K22" s="48">
        <v>47.88</v>
      </c>
      <c r="L22" s="49" t="s">
        <v>26</v>
      </c>
      <c r="M22" s="50" t="s">
        <v>26</v>
      </c>
      <c r="N22" s="48">
        <v>27.6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45.77</v>
      </c>
      <c r="C23" s="49" t="s">
        <v>26</v>
      </c>
      <c r="D23" s="50" t="s">
        <v>26</v>
      </c>
      <c r="E23" s="48">
        <v>49.23</v>
      </c>
      <c r="F23" s="49" t="s">
        <v>26</v>
      </c>
      <c r="G23" s="50" t="s">
        <v>26</v>
      </c>
      <c r="H23" s="48">
        <v>55.6</v>
      </c>
      <c r="I23" s="49" t="s">
        <v>26</v>
      </c>
      <c r="J23" s="50" t="s">
        <v>26</v>
      </c>
      <c r="K23" s="48">
        <v>48.53</v>
      </c>
      <c r="L23" s="49" t="s">
        <v>26</v>
      </c>
      <c r="M23" s="50" t="s">
        <v>26</v>
      </c>
      <c r="N23" s="48">
        <v>29.7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45.15</v>
      </c>
      <c r="C24" s="49" t="s">
        <v>26</v>
      </c>
      <c r="D24" s="50" t="s">
        <v>26</v>
      </c>
      <c r="E24" s="48">
        <v>47.97</v>
      </c>
      <c r="F24" s="49" t="s">
        <v>26</v>
      </c>
      <c r="G24" s="50" t="s">
        <v>26</v>
      </c>
      <c r="H24" s="48">
        <v>57.99</v>
      </c>
      <c r="I24" s="49" t="s">
        <v>26</v>
      </c>
      <c r="J24" s="50" t="s">
        <v>26</v>
      </c>
      <c r="K24" s="48">
        <v>50.31</v>
      </c>
      <c r="L24" s="49" t="s">
        <v>26</v>
      </c>
      <c r="M24" s="50" t="s">
        <v>26</v>
      </c>
      <c r="N24" s="48">
        <v>29.25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26.74</v>
      </c>
      <c r="C25" s="49" t="s">
        <v>26</v>
      </c>
      <c r="D25" s="50" t="s">
        <v>26</v>
      </c>
      <c r="E25" s="48">
        <v>27.93</v>
      </c>
      <c r="F25" s="49" t="s">
        <v>26</v>
      </c>
      <c r="G25" s="50" t="s">
        <v>26</v>
      </c>
      <c r="H25" s="48">
        <v>31.79</v>
      </c>
      <c r="I25" s="49" t="s">
        <v>26</v>
      </c>
      <c r="J25" s="50" t="s">
        <v>26</v>
      </c>
      <c r="K25" s="48">
        <v>25.8</v>
      </c>
      <c r="L25" s="49" t="s">
        <v>26</v>
      </c>
      <c r="M25" s="50" t="s">
        <v>26</v>
      </c>
      <c r="N25" s="48">
        <v>13.04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1.3240000000000001</v>
      </c>
      <c r="F26" s="49" t="s">
        <v>26</v>
      </c>
      <c r="G26" s="50" t="s">
        <v>26</v>
      </c>
      <c r="H26" s="54">
        <v>1.3839999999999999</v>
      </c>
      <c r="I26" s="49" t="s">
        <v>26</v>
      </c>
      <c r="J26" s="50" t="s">
        <v>26</v>
      </c>
      <c r="K26" s="54">
        <v>1.224</v>
      </c>
      <c r="L26" s="49" t="s">
        <v>26</v>
      </c>
      <c r="M26" s="50" t="s">
        <v>26</v>
      </c>
      <c r="N26" s="54">
        <v>0.63500000000000001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1.319</v>
      </c>
      <c r="F27" s="49" t="s">
        <v>26</v>
      </c>
      <c r="G27" s="50" t="s">
        <v>26</v>
      </c>
      <c r="H27" s="54">
        <v>1.4450000000000001</v>
      </c>
      <c r="I27" s="49" t="s">
        <v>26</v>
      </c>
      <c r="J27" s="50" t="s">
        <v>26</v>
      </c>
      <c r="K27" s="54">
        <v>1.2090000000000001</v>
      </c>
      <c r="L27" s="49" t="s">
        <v>26</v>
      </c>
      <c r="M27" s="50" t="s">
        <v>26</v>
      </c>
      <c r="N27" s="54">
        <v>0.60299999999999998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5.67</v>
      </c>
      <c r="F28" s="58" t="s">
        <v>26</v>
      </c>
      <c r="G28" s="59" t="s">
        <v>26</v>
      </c>
      <c r="H28" s="94">
        <v>5.91</v>
      </c>
      <c r="I28" s="58" t="s">
        <v>26</v>
      </c>
      <c r="J28" s="59" t="s">
        <v>26</v>
      </c>
      <c r="K28" s="94">
        <v>5.41</v>
      </c>
      <c r="L28" s="58" t="s">
        <v>26</v>
      </c>
      <c r="M28" s="59" t="s">
        <v>26</v>
      </c>
      <c r="N28" s="94">
        <v>2.42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70" t="s">
        <v>49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51" t="s">
        <v>51</v>
      </c>
      <c r="C31" s="376" t="s">
        <v>37</v>
      </c>
      <c r="D31" s="376"/>
      <c r="E31" s="377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9.3073999999999995</v>
      </c>
      <c r="C32" s="378" t="s">
        <v>53</v>
      </c>
      <c r="D32" s="379"/>
      <c r="E32" s="380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2.5337999999999998</v>
      </c>
      <c r="C33" s="381"/>
      <c r="D33" s="382"/>
      <c r="E33" s="383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2.9918999999999998</v>
      </c>
      <c r="C34" s="381"/>
      <c r="D34" s="382"/>
      <c r="E34" s="383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6.5309999999999997</v>
      </c>
      <c r="C35" s="381"/>
      <c r="D35" s="382"/>
      <c r="E35" s="383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319">
        <v>3.4171</v>
      </c>
      <c r="C36" s="384"/>
      <c r="D36" s="385"/>
      <c r="E36" s="386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87" t="s">
        <v>80</v>
      </c>
      <c r="B38" s="387"/>
      <c r="C38" s="387"/>
      <c r="D38" s="387"/>
      <c r="E38" s="387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T4:X4"/>
    <mergeCell ref="T5:X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528"/>
  <sheetViews>
    <sheetView workbookViewId="0">
      <pane ySplit="1" topLeftCell="A2" activePane="bottomLeft" state="frozen"/>
      <selection activeCell="K1" sqref="K1"/>
      <selection pane="bottomLeft" activeCell="AC80" sqref="AC80"/>
    </sheetView>
  </sheetViews>
  <sheetFormatPr defaultRowHeight="15" x14ac:dyDescent="0.25"/>
  <cols>
    <col min="1" max="1" width="108.7109375" customWidth="1"/>
    <col min="2" max="2" width="15.140625" style="208" customWidth="1"/>
    <col min="3" max="3" width="10.7109375" customWidth="1"/>
    <col min="4" max="5" width="12.85546875" customWidth="1"/>
    <col min="6" max="12" width="9.140625" customWidth="1"/>
    <col min="13" max="13" width="13.28515625" customWidth="1"/>
    <col min="14" max="15" width="9.140625" customWidth="1"/>
    <col min="16" max="16" width="12.28515625" customWidth="1"/>
    <col min="17" max="17" width="7.5703125" customWidth="1"/>
    <col min="18" max="20" width="9.140625" customWidth="1"/>
    <col min="22" max="25" width="9.140625" customWidth="1"/>
    <col min="26" max="26" width="8.7109375" customWidth="1"/>
    <col min="27" max="27" width="14" customWidth="1"/>
    <col min="28" max="30" width="9.140625" customWidth="1"/>
    <col min="32" max="35" width="9.140625" customWidth="1"/>
    <col min="37" max="37" width="9.140625" customWidth="1"/>
    <col min="38" max="38" width="7.85546875" customWidth="1"/>
    <col min="39" max="39" width="9.140625" customWidth="1"/>
    <col min="41" max="43" width="9.140625" customWidth="1"/>
    <col min="45" max="47" width="9.140625" customWidth="1"/>
    <col min="49" max="49" width="0" hidden="1" customWidth="1"/>
  </cols>
  <sheetData>
    <row r="1" spans="1:49" x14ac:dyDescent="0.25">
      <c r="B1" s="348" t="s">
        <v>82</v>
      </c>
      <c r="C1" s="349" t="s">
        <v>83</v>
      </c>
      <c r="D1" s="349" t="s">
        <v>84</v>
      </c>
      <c r="E1" s="349" t="s">
        <v>85</v>
      </c>
      <c r="F1" s="349" t="s">
        <v>86</v>
      </c>
      <c r="G1" s="349" t="s">
        <v>87</v>
      </c>
      <c r="H1" s="349" t="s">
        <v>88</v>
      </c>
      <c r="I1" s="349" t="s">
        <v>89</v>
      </c>
      <c r="J1" s="349" t="s">
        <v>90</v>
      </c>
      <c r="K1" s="349" t="s">
        <v>91</v>
      </c>
      <c r="L1" s="349" t="s">
        <v>92</v>
      </c>
      <c r="M1" s="349" t="s">
        <v>93</v>
      </c>
      <c r="N1" s="349" t="s">
        <v>94</v>
      </c>
      <c r="O1" s="349" t="s">
        <v>95</v>
      </c>
      <c r="P1" s="349" t="s">
        <v>96</v>
      </c>
      <c r="Q1" s="349" t="s">
        <v>97</v>
      </c>
      <c r="R1" s="349" t="s">
        <v>98</v>
      </c>
      <c r="S1" s="349" t="s">
        <v>99</v>
      </c>
      <c r="T1" s="349" t="s">
        <v>100</v>
      </c>
      <c r="U1" s="349" t="s">
        <v>101</v>
      </c>
      <c r="V1" s="349" t="s">
        <v>102</v>
      </c>
      <c r="W1" s="349" t="s">
        <v>103</v>
      </c>
      <c r="X1" s="349" t="s">
        <v>104</v>
      </c>
      <c r="Y1" s="349" t="s">
        <v>105</v>
      </c>
      <c r="Z1" s="349" t="s">
        <v>106</v>
      </c>
      <c r="AA1" s="349" t="s">
        <v>107</v>
      </c>
      <c r="AB1" s="349" t="s">
        <v>108</v>
      </c>
      <c r="AC1" s="349" t="s">
        <v>109</v>
      </c>
      <c r="AD1" s="349" t="s">
        <v>110</v>
      </c>
      <c r="AE1" s="349" t="s">
        <v>111</v>
      </c>
      <c r="AF1" s="349" t="s">
        <v>112</v>
      </c>
      <c r="AG1" s="349" t="s">
        <v>113</v>
      </c>
      <c r="AH1" s="349" t="s">
        <v>114</v>
      </c>
      <c r="AI1" s="349" t="s">
        <v>115</v>
      </c>
      <c r="AJ1" s="349" t="s">
        <v>116</v>
      </c>
      <c r="AK1" s="349" t="s">
        <v>117</v>
      </c>
      <c r="AL1" s="349" t="s">
        <v>118</v>
      </c>
      <c r="AM1" s="349" t="s">
        <v>119</v>
      </c>
      <c r="AN1" s="349" t="s">
        <v>120</v>
      </c>
      <c r="AO1" s="349" t="s">
        <v>121</v>
      </c>
      <c r="AP1" s="349" t="s">
        <v>122</v>
      </c>
      <c r="AQ1" s="349" t="s">
        <v>123</v>
      </c>
      <c r="AR1" s="349" t="s">
        <v>124</v>
      </c>
      <c r="AS1" s="349" t="s">
        <v>125</v>
      </c>
      <c r="AT1" s="349" t="s">
        <v>126</v>
      </c>
      <c r="AU1" s="349" t="s">
        <v>127</v>
      </c>
      <c r="AV1" s="349" t="s">
        <v>128</v>
      </c>
      <c r="AW1" s="349" t="s">
        <v>129</v>
      </c>
    </row>
    <row r="2" spans="1:49" ht="15.75" x14ac:dyDescent="0.25">
      <c r="A2" s="207" t="str">
        <f>INDEX(Оглавление, ROW())</f>
        <v>[Цены на приграничных АЗС.xlsm]Цены на 13.01.2020</v>
      </c>
      <c r="B2" s="348">
        <f t="shared" ref="B2:B65" ca="1" si="0">INDIRECT("'"&amp;$A2&amp;"'"&amp;"!D2")</f>
        <v>43843</v>
      </c>
      <c r="C2" s="350">
        <f t="shared" ref="C2:C65" ca="1" si="1">INDIRECT("'"&amp;$A2&amp;"'"&amp;"!$b$32")</f>
        <v>8.8558000000000003</v>
      </c>
      <c r="D2" s="350">
        <f t="shared" ref="D2:D65" ca="1" si="2">INDIRECT("'"&amp;$A2&amp;"'"&amp;"!$b$33")</f>
        <v>2.1193</v>
      </c>
      <c r="E2" s="350">
        <f t="shared" ref="E2:E65" ca="1" si="3">INDIRECT("'"&amp;$A2&amp;"'"&amp;"!$b$34")</f>
        <v>2.3532000000000002</v>
      </c>
      <c r="F2" s="350">
        <f t="shared" ref="F2:F65" ca="1" si="4">INDIRECT("'"&amp;$A2&amp;"'"&amp;"!$b$35")</f>
        <v>5.5374999999999996</v>
      </c>
      <c r="G2" s="350">
        <f t="shared" ref="G2:G65" ca="1" si="5">INDIRECT("'"&amp;$A2&amp;"'"&amp;"!$b$36")</f>
        <v>3.4603000000000002</v>
      </c>
      <c r="H2" s="350">
        <f t="shared" ref="H2:H65" ca="1" si="6">INDIRECT("'"&amp;$A2&amp;"'"&amp;"!$b$20")</f>
        <v>1.66</v>
      </c>
      <c r="I2" s="350">
        <f t="shared" ref="I2:I65" ca="1" si="7">INDIRECT("'"&amp;$A2&amp;"'"&amp;"!$e$20")</f>
        <v>1.76</v>
      </c>
      <c r="J2" s="350">
        <f t="shared" ref="J2:J65" ca="1" si="8">INDIRECT("'"&amp;$A2&amp;"'"&amp;"!$h$20")</f>
        <v>1.89</v>
      </c>
      <c r="K2" s="350">
        <f t="shared" ref="K2:K65" ca="1" si="9">INDIRECT("'"&amp;$A2&amp;"'"&amp;"!$k$20")</f>
        <v>1.76</v>
      </c>
      <c r="L2" s="350">
        <f t="shared" ref="L2:L65" ca="1" si="10">INDIRECT("'"&amp;$A2&amp;"'"&amp;"!$n$20")</f>
        <v>0.93</v>
      </c>
      <c r="M2" s="350">
        <f t="shared" ref="M2:M65" ca="1" si="11">INDIRECT("'"&amp;$A2&amp;"'"&amp;"!$b$21")</f>
        <v>42.42</v>
      </c>
      <c r="N2" s="350">
        <f t="shared" ref="N2:N65" ca="1" si="12">INDIRECT("'"&amp;$A2&amp;"'"&amp;"!$e$21")</f>
        <v>46.64</v>
      </c>
      <c r="O2" s="350">
        <f t="shared" ref="O2:O65" ca="1" si="13">INDIRECT("'"&amp;$A2&amp;"'"&amp;"!$h$21")</f>
        <v>51.49</v>
      </c>
      <c r="P2" s="350">
        <f t="shared" ref="P2:P65" ca="1" si="14">INDIRECT("'"&amp;$A2&amp;"'"&amp;"!$k$21")</f>
        <v>47.06</v>
      </c>
      <c r="Q2" s="350">
        <f t="shared" ref="Q2:Q65" ca="1" si="15">INDIRECT("'"&amp;$A2&amp;"'"&amp;"!$n$21")</f>
        <v>23.96</v>
      </c>
      <c r="R2" s="350">
        <f t="shared" ref="R2:R65" ca="1" si="16">INDIRECT("'"&amp;$A2&amp;"'"&amp;"!$b$22")</f>
        <v>41.89</v>
      </c>
      <c r="S2" s="350">
        <f t="shared" ref="S2:S65" ca="1" si="17">INDIRECT("'"&amp;$A2&amp;"'"&amp;"!$e$22")</f>
        <v>45.09</v>
      </c>
      <c r="T2" s="350">
        <f t="shared" ref="T2:T65" ca="1" si="18">INDIRECT("'"&amp;$A2&amp;"'"&amp;"!$h$22")</f>
        <v>51.25</v>
      </c>
      <c r="U2" s="350">
        <f t="shared" ref="U2:U65" ca="1" si="19">INDIRECT("'"&amp;$A2&amp;"'"&amp;"!$k$22")</f>
        <v>47.81</v>
      </c>
      <c r="V2" s="350">
        <f t="shared" ref="V2:V65" ca="1" si="20">INDIRECT("'"&amp;$A2&amp;"'"&amp;"!$n$22")</f>
        <v>23.4</v>
      </c>
      <c r="W2" s="350">
        <f t="shared" ref="W2:W65" ca="1" si="21">INDIRECT("'"&amp;$A2&amp;"'"&amp;"!$b$23")</f>
        <v>42.35</v>
      </c>
      <c r="X2" s="350">
        <f t="shared" ref="X2:X65" ca="1" si="22">INDIRECT("'"&amp;$A2&amp;"'"&amp;"!$e$23")</f>
        <v>45.57</v>
      </c>
      <c r="Y2" s="350">
        <f t="shared" ref="Y2:Y65" ca="1" si="23">INDIRECT("'"&amp;$A2&amp;"'"&amp;"!$h$23")</f>
        <v>50.6</v>
      </c>
      <c r="Z2" s="350">
        <f t="shared" ref="Z2:Z65" ca="1" si="24">INDIRECT("'"&amp;$A2&amp;"'"&amp;"!$k$23")</f>
        <v>47.73</v>
      </c>
      <c r="AA2" s="350">
        <f t="shared" ref="AA2:AA65" ca="1" si="25">INDIRECT("'"&amp;$A2&amp;"'"&amp;"!$n$23")</f>
        <v>23.75</v>
      </c>
      <c r="AB2" s="350">
        <f t="shared" ref="AB2:AB65" ca="1" si="26">INDIRECT("'"&amp;$A2&amp;"'"&amp;"!$b$24")</f>
        <v>42.06</v>
      </c>
      <c r="AC2" s="350">
        <f t="shared" ref="AC2:AC65" ca="1" si="27">INDIRECT("'"&amp;$A2&amp;"'"&amp;"!$e$24")</f>
        <v>45.11</v>
      </c>
      <c r="AD2" s="350">
        <f t="shared" ref="AD2:AD65" ca="1" si="28">INDIRECT("'"&amp;$A2&amp;"'"&amp;"!$h$24")</f>
        <v>52.49</v>
      </c>
      <c r="AE2" s="350">
        <f t="shared" ref="AE2:AE65" ca="1" si="29">INDIRECT("'"&amp;$A2&amp;"'"&amp;"!$k$24")</f>
        <v>48.17</v>
      </c>
      <c r="AF2" s="350">
        <f t="shared" ref="AF2:AF65" ca="1" si="30">INDIRECT("'"&amp;$A2&amp;"'"&amp;"!$n$24")</f>
        <v>23</v>
      </c>
      <c r="AG2" s="350">
        <f t="shared" ref="AG2:AG65" ca="1" si="31">INDIRECT("'"&amp;$A2&amp;"'"&amp;"!$b$25")</f>
        <v>25.95</v>
      </c>
      <c r="AH2" s="350">
        <f t="shared" ref="AH2:AH65" ca="1" si="32">INDIRECT("'"&amp;$A2&amp;"'"&amp;"!$e$25")</f>
        <v>26.95</v>
      </c>
      <c r="AI2" s="350">
        <f t="shared" ref="AI2:AI65" ca="1" si="33">INDIRECT("'"&amp;$A2&amp;"'"&amp;"!$h$25")</f>
        <v>30.7</v>
      </c>
      <c r="AJ2" s="350">
        <f t="shared" ref="AJ2:AJ65" ca="1" si="34">INDIRECT("'"&amp;$A2&amp;"'"&amp;"!$k$25")</f>
        <v>26.63</v>
      </c>
      <c r="AK2" s="350">
        <f t="shared" ref="AK2:AK65" ca="1" si="35">INDIRECT("'"&amp;$A2&amp;"'"&amp;"!$n$25")</f>
        <v>12.39</v>
      </c>
      <c r="AL2" s="350">
        <f t="shared" ref="AL2:AL65" ca="1" si="36">INDIRECT("'"&amp;$A2&amp;"'"&amp;"!$e$26")</f>
        <v>1.3029999999999999</v>
      </c>
      <c r="AM2" s="350">
        <f t="shared" ref="AM2:AM65" ca="1" si="37">INDIRECT("'"&amp;$A2&amp;"'"&amp;"!$h$26")</f>
        <v>1.3580000000000001</v>
      </c>
      <c r="AN2" s="350">
        <f t="shared" ref="AN2:AN65" ca="1" si="38">INDIRECT("'"&amp;$A2&amp;"'"&amp;"!$k$26")</f>
        <v>1.2330000000000001</v>
      </c>
      <c r="AO2" s="350">
        <f t="shared" ref="AO2:AO65" ca="1" si="39">INDIRECT("'"&amp;$A2&amp;"'"&amp;"!$n$26")</f>
        <v>0.59699999999999998</v>
      </c>
      <c r="AP2" s="350">
        <f t="shared" ref="AP2:AP65" ca="1" si="40">INDIRECT("'"&amp;$A2&amp;"'"&amp;"!$e$27")</f>
        <v>1.2150000000000001</v>
      </c>
      <c r="AQ2" s="350">
        <f t="shared" ref="AQ2:AQ65" ca="1" si="41">INDIRECT("'"&amp;$A2&amp;"'"&amp;"!$h$27")</f>
        <v>1.294</v>
      </c>
      <c r="AR2" s="350">
        <f t="shared" ref="AR2:AR65" ca="1" si="42">INDIRECT("'"&amp;$A2&amp;"'"&amp;"!$k$27")</f>
        <v>1.155</v>
      </c>
      <c r="AS2" s="350">
        <f t="shared" ref="AS2:AS65" ca="1" si="43">INDIRECT("'"&amp;$A2&amp;"'"&amp;"!$n$27")</f>
        <v>0.59</v>
      </c>
      <c r="AT2" s="350">
        <f t="shared" ref="AT2:AT65" ca="1" si="44">INDIRECT("'"&amp;$A2&amp;"'"&amp;"!$e$28")</f>
        <v>4.97</v>
      </c>
      <c r="AU2" s="350">
        <f t="shared" ref="AU2:AU65" ca="1" si="45">INDIRECT("'"&amp;$A2&amp;"'"&amp;"!$h$28")</f>
        <v>5.26</v>
      </c>
      <c r="AV2" s="350">
        <f t="shared" ref="AV2:AV65" ca="1" si="46">INDIRECT("'"&amp;$A2&amp;"'"&amp;"!$k$28")</f>
        <v>5.22</v>
      </c>
      <c r="AW2" s="350">
        <f t="shared" ref="AW2:AW48" ca="1" si="47">INDIRECT("'"&amp;$A2&amp;"'"&amp;"!$n$28")</f>
        <v>2.39</v>
      </c>
    </row>
    <row r="3" spans="1:49" ht="15.75" x14ac:dyDescent="0.25">
      <c r="A3" s="207" t="str">
        <f>INDEX(Оглавление, ROW())</f>
        <v>[Цены на приграничных АЗС.xlsm]Цены на 20.01.2020</v>
      </c>
      <c r="B3" s="348">
        <f t="shared" ca="1" si="0"/>
        <v>43850</v>
      </c>
      <c r="C3" s="350">
        <f t="shared" ca="1" si="1"/>
        <v>8.7193000000000005</v>
      </c>
      <c r="D3" s="350">
        <f t="shared" ca="1" si="2"/>
        <v>2.1204999999999998</v>
      </c>
      <c r="E3" s="350">
        <f t="shared" ca="1" si="3"/>
        <v>2.3517999999999999</v>
      </c>
      <c r="F3" s="350">
        <f t="shared" ca="1" si="4"/>
        <v>5.5400999999999998</v>
      </c>
      <c r="G3" s="350">
        <f t="shared" ca="1" si="5"/>
        <v>3.4489000000000001</v>
      </c>
      <c r="H3" s="350">
        <f t="shared" ca="1" si="6"/>
        <v>1.67</v>
      </c>
      <c r="I3" s="350">
        <f t="shared" ca="1" si="7"/>
        <v>1.77</v>
      </c>
      <c r="J3" s="350">
        <f t="shared" ca="1" si="8"/>
        <v>1.9</v>
      </c>
      <c r="K3" s="350">
        <f t="shared" ca="1" si="9"/>
        <v>1.77</v>
      </c>
      <c r="L3" s="350">
        <f t="shared" ca="1" si="10"/>
        <v>0.93</v>
      </c>
      <c r="M3" s="350">
        <f t="shared" ca="1" si="11"/>
        <v>42.43</v>
      </c>
      <c r="N3" s="350">
        <f t="shared" ca="1" si="12"/>
        <v>46.62</v>
      </c>
      <c r="O3" s="350">
        <f t="shared" ca="1" si="13"/>
        <v>51.49</v>
      </c>
      <c r="P3" s="350">
        <f t="shared" ca="1" si="14"/>
        <v>47.12</v>
      </c>
      <c r="Q3" s="350">
        <f t="shared" ca="1" si="15"/>
        <v>23.97</v>
      </c>
      <c r="R3" s="350">
        <f t="shared" ca="1" si="16"/>
        <v>42.29</v>
      </c>
      <c r="S3" s="350">
        <f t="shared" ca="1" si="17"/>
        <v>45.43</v>
      </c>
      <c r="T3" s="350">
        <f t="shared" ca="1" si="18"/>
        <v>51.25</v>
      </c>
      <c r="U3" s="350">
        <f t="shared" ca="1" si="19"/>
        <v>46.89</v>
      </c>
      <c r="V3" s="350">
        <f t="shared" ca="1" si="20"/>
        <v>23.3</v>
      </c>
      <c r="W3" s="350">
        <f t="shared" ca="1" si="21"/>
        <v>42.75</v>
      </c>
      <c r="X3" s="350">
        <f t="shared" ca="1" si="22"/>
        <v>45.99</v>
      </c>
      <c r="Y3" s="350">
        <f t="shared" ca="1" si="23"/>
        <v>50.6</v>
      </c>
      <c r="Z3" s="350">
        <f t="shared" ca="1" si="24"/>
        <v>47.18</v>
      </c>
      <c r="AA3" s="350">
        <f t="shared" ca="1" si="25"/>
        <v>23.75</v>
      </c>
      <c r="AB3" s="350">
        <f t="shared" ca="1" si="26"/>
        <v>42.01</v>
      </c>
      <c r="AC3" s="350">
        <f t="shared" ca="1" si="27"/>
        <v>45.04</v>
      </c>
      <c r="AD3" s="350">
        <f t="shared" ca="1" si="28"/>
        <v>52.49</v>
      </c>
      <c r="AE3" s="350">
        <f t="shared" ca="1" si="29"/>
        <v>47.76</v>
      </c>
      <c r="AF3" s="350">
        <f t="shared" ca="1" si="30"/>
        <v>23</v>
      </c>
      <c r="AG3" s="350">
        <f t="shared" ca="1" si="31"/>
        <v>25.95</v>
      </c>
      <c r="AH3" s="350">
        <f t="shared" ca="1" si="32"/>
        <v>26.95</v>
      </c>
      <c r="AI3" s="350">
        <f t="shared" ca="1" si="33"/>
        <v>30.7</v>
      </c>
      <c r="AJ3" s="350">
        <f t="shared" ca="1" si="34"/>
        <v>26.6</v>
      </c>
      <c r="AK3" s="350">
        <f t="shared" ca="1" si="35"/>
        <v>12.39</v>
      </c>
      <c r="AL3" s="350">
        <f t="shared" ca="1" si="36"/>
        <v>1.296</v>
      </c>
      <c r="AM3" s="350">
        <f t="shared" ca="1" si="37"/>
        <v>1.3240000000000001</v>
      </c>
      <c r="AN3" s="350">
        <f t="shared" ca="1" si="38"/>
        <v>1.1990000000000001</v>
      </c>
      <c r="AO3" s="350">
        <f t="shared" ca="1" si="39"/>
        <v>0.59699999999999998</v>
      </c>
      <c r="AP3" s="350">
        <f t="shared" ca="1" si="40"/>
        <v>1.2150000000000001</v>
      </c>
      <c r="AQ3" s="350">
        <f t="shared" ca="1" si="41"/>
        <v>1.284</v>
      </c>
      <c r="AR3" s="350">
        <f t="shared" ca="1" si="42"/>
        <v>1.125</v>
      </c>
      <c r="AS3" s="350">
        <f t="shared" ca="1" si="43"/>
        <v>0.57299999999999995</v>
      </c>
      <c r="AT3" s="350">
        <f t="shared" ca="1" si="44"/>
        <v>4.96</v>
      </c>
      <c r="AU3" s="350">
        <f t="shared" ca="1" si="45"/>
        <v>5.17</v>
      </c>
      <c r="AV3" s="350">
        <f t="shared" ca="1" si="46"/>
        <v>5.2</v>
      </c>
      <c r="AW3" s="350">
        <f t="shared" ca="1" si="47"/>
        <v>2.36</v>
      </c>
    </row>
    <row r="4" spans="1:49" ht="15.75" x14ac:dyDescent="0.25">
      <c r="A4" s="207" t="str">
        <f>INDEX(Оглавление, ROW())</f>
        <v>[Цены на приграничных АЗС.xlsm]Цены на 27.01.2020</v>
      </c>
      <c r="B4" s="348">
        <f t="shared" ca="1" si="0"/>
        <v>43850</v>
      </c>
      <c r="C4" s="350">
        <f t="shared" ca="1" si="1"/>
        <v>8.6218000000000004</v>
      </c>
      <c r="D4" s="350">
        <f t="shared" ca="1" si="2"/>
        <v>2.1200999999999999</v>
      </c>
      <c r="E4" s="350">
        <f t="shared" ca="1" si="3"/>
        <v>2.339</v>
      </c>
      <c r="F4" s="350">
        <f t="shared" ca="1" si="4"/>
        <v>5.4751000000000003</v>
      </c>
      <c r="G4" s="350">
        <f t="shared" ca="1" si="5"/>
        <v>3.3982000000000001</v>
      </c>
      <c r="H4" s="350">
        <f t="shared" ca="1" si="6"/>
        <v>1.68</v>
      </c>
      <c r="I4" s="350">
        <f t="shared" ca="1" si="7"/>
        <v>1.78</v>
      </c>
      <c r="J4" s="350">
        <f t="shared" ca="1" si="8"/>
        <v>1.91</v>
      </c>
      <c r="K4" s="350">
        <f t="shared" ca="1" si="9"/>
        <v>1.78</v>
      </c>
      <c r="L4" s="350">
        <f t="shared" ca="1" si="10"/>
        <v>0.94</v>
      </c>
      <c r="M4" s="350">
        <f t="shared" ca="1" si="11"/>
        <v>42.42</v>
      </c>
      <c r="N4" s="350">
        <f t="shared" ca="1" si="12"/>
        <v>46.63</v>
      </c>
      <c r="O4" s="350">
        <f t="shared" ca="1" si="13"/>
        <v>51.49</v>
      </c>
      <c r="P4" s="350">
        <f t="shared" ca="1" si="14"/>
        <v>47.1</v>
      </c>
      <c r="Q4" s="350">
        <f t="shared" ca="1" si="15"/>
        <v>23.64</v>
      </c>
      <c r="R4" s="350">
        <f t="shared" ca="1" si="16"/>
        <v>42.28</v>
      </c>
      <c r="S4" s="350">
        <f t="shared" ca="1" si="17"/>
        <v>45.41</v>
      </c>
      <c r="T4" s="350">
        <f t="shared" ca="1" si="18"/>
        <v>51.25</v>
      </c>
      <c r="U4" s="350">
        <f t="shared" ca="1" si="19"/>
        <v>47.01</v>
      </c>
      <c r="V4" s="350">
        <f t="shared" ca="1" si="20"/>
        <v>23.3</v>
      </c>
      <c r="W4" s="350">
        <f t="shared" ca="1" si="21"/>
        <v>42.75</v>
      </c>
      <c r="X4" s="350">
        <f t="shared" ca="1" si="22"/>
        <v>45.99</v>
      </c>
      <c r="Y4" s="350">
        <f t="shared" ca="1" si="23"/>
        <v>50.8</v>
      </c>
      <c r="Z4" s="350">
        <f t="shared" ca="1" si="24"/>
        <v>47.37</v>
      </c>
      <c r="AA4" s="350">
        <f t="shared" ca="1" si="25"/>
        <v>23.75</v>
      </c>
      <c r="AB4" s="350">
        <f t="shared" ca="1" si="26"/>
        <v>42.02</v>
      </c>
      <c r="AC4" s="350">
        <f t="shared" ca="1" si="27"/>
        <v>44.94</v>
      </c>
      <c r="AD4" s="350">
        <f t="shared" ca="1" si="28"/>
        <v>52.49</v>
      </c>
      <c r="AE4" s="350">
        <f t="shared" ca="1" si="29"/>
        <v>47.72</v>
      </c>
      <c r="AF4" s="350">
        <f t="shared" ca="1" si="30"/>
        <v>22.25</v>
      </c>
      <c r="AG4" s="350">
        <f t="shared" ca="1" si="31"/>
        <v>25.95</v>
      </c>
      <c r="AH4" s="350">
        <f t="shared" ca="1" si="32"/>
        <v>26.95</v>
      </c>
      <c r="AI4" s="350">
        <f t="shared" ca="1" si="33"/>
        <v>30.64</v>
      </c>
      <c r="AJ4" s="350">
        <f t="shared" ca="1" si="34"/>
        <v>26.38</v>
      </c>
      <c r="AK4" s="350">
        <f t="shared" ca="1" si="35"/>
        <v>12.39</v>
      </c>
      <c r="AL4" s="350">
        <f t="shared" ca="1" si="36"/>
        <v>1.3120000000000001</v>
      </c>
      <c r="AM4" s="350">
        <f t="shared" ca="1" si="37"/>
        <v>1.367</v>
      </c>
      <c r="AN4" s="350">
        <f t="shared" ca="1" si="38"/>
        <v>1.242</v>
      </c>
      <c r="AO4" s="350">
        <f t="shared" ca="1" si="39"/>
        <v>0.59099999999999997</v>
      </c>
      <c r="AP4" s="350">
        <f t="shared" ca="1" si="40"/>
        <v>1.1990000000000001</v>
      </c>
      <c r="AQ4" s="350">
        <f t="shared" ca="1" si="41"/>
        <v>1.274</v>
      </c>
      <c r="AR4" s="350">
        <f t="shared" ca="1" si="42"/>
        <v>1.105</v>
      </c>
      <c r="AS4" s="350">
        <f t="shared" ca="1" si="43"/>
        <v>0.57299999999999995</v>
      </c>
      <c r="AT4" s="350">
        <f t="shared" ca="1" si="44"/>
        <v>4.93</v>
      </c>
      <c r="AU4" s="350">
        <f t="shared" ca="1" si="45"/>
        <v>5.18</v>
      </c>
      <c r="AV4" s="350">
        <f t="shared" ca="1" si="46"/>
        <v>5.14</v>
      </c>
      <c r="AW4" s="350">
        <f t="shared" ca="1" si="47"/>
        <v>2.33</v>
      </c>
    </row>
    <row r="5" spans="1:49" ht="15.75" x14ac:dyDescent="0.25">
      <c r="A5" s="207" t="str">
        <f>INDEX(Оглавление, ROW())</f>
        <v>[Цены на приграничных АЗС.xlsm]Цены на 03.02.2020</v>
      </c>
      <c r="B5" s="348">
        <f t="shared" ca="1" si="0"/>
        <v>43864</v>
      </c>
      <c r="C5" s="350">
        <f t="shared" ca="1" si="1"/>
        <v>8.5391999999999992</v>
      </c>
      <c r="D5" s="350">
        <f t="shared" ca="1" si="2"/>
        <v>2.1379999999999999</v>
      </c>
      <c r="E5" s="350">
        <f t="shared" ca="1" si="3"/>
        <v>2.3569</v>
      </c>
      <c r="F5" s="350">
        <f t="shared" ca="1" si="4"/>
        <v>5.4820000000000002</v>
      </c>
      <c r="G5" s="350">
        <f t="shared" ca="1" si="5"/>
        <v>3.3856999999999999</v>
      </c>
      <c r="H5" s="350">
        <f t="shared" ca="1" si="6"/>
        <v>1.69</v>
      </c>
      <c r="I5" s="350">
        <f t="shared" ca="1" si="7"/>
        <v>1.79</v>
      </c>
      <c r="J5" s="350">
        <f t="shared" ca="1" si="8"/>
        <v>1.92</v>
      </c>
      <c r="K5" s="350">
        <f t="shared" ca="1" si="9"/>
        <v>1.79</v>
      </c>
      <c r="L5" s="350">
        <f t="shared" ca="1" si="10"/>
        <v>0.94</v>
      </c>
      <c r="M5" s="350">
        <f t="shared" ca="1" si="11"/>
        <v>42.41</v>
      </c>
      <c r="N5" s="350">
        <f t="shared" ca="1" si="12"/>
        <v>46.65</v>
      </c>
      <c r="O5" s="350">
        <f t="shared" ca="1" si="13"/>
        <v>51.49</v>
      </c>
      <c r="P5" s="350">
        <f t="shared" ca="1" si="14"/>
        <v>47.06</v>
      </c>
      <c r="Q5" s="350">
        <f t="shared" ca="1" si="15"/>
        <v>23.44</v>
      </c>
      <c r="R5" s="350">
        <f t="shared" ca="1" si="16"/>
        <v>42.17</v>
      </c>
      <c r="S5" s="350">
        <f t="shared" ca="1" si="17"/>
        <v>45.43</v>
      </c>
      <c r="T5" s="350">
        <f t="shared" ca="1" si="18"/>
        <v>51.25</v>
      </c>
      <c r="U5" s="350">
        <f t="shared" ca="1" si="19"/>
        <v>47.23</v>
      </c>
      <c r="V5" s="350">
        <f t="shared" ca="1" si="20"/>
        <v>23.4</v>
      </c>
      <c r="W5" s="350">
        <f t="shared" ca="1" si="21"/>
        <v>42.92</v>
      </c>
      <c r="X5" s="350">
        <f t="shared" ca="1" si="22"/>
        <v>46.1</v>
      </c>
      <c r="Y5" s="350">
        <f t="shared" ca="1" si="23"/>
        <v>50.8</v>
      </c>
      <c r="Z5" s="350">
        <f t="shared" ca="1" si="24"/>
        <v>47.5</v>
      </c>
      <c r="AA5" s="350">
        <f t="shared" ca="1" si="25"/>
        <v>23.75</v>
      </c>
      <c r="AB5" s="350">
        <f t="shared" ca="1" si="26"/>
        <v>42.2</v>
      </c>
      <c r="AC5" s="350">
        <f t="shared" ca="1" si="27"/>
        <v>45.23</v>
      </c>
      <c r="AD5" s="350">
        <f t="shared" ca="1" si="28"/>
        <v>52.49</v>
      </c>
      <c r="AE5" s="350">
        <f t="shared" ca="1" si="29"/>
        <v>48.42</v>
      </c>
      <c r="AF5" s="350">
        <f t="shared" ca="1" si="30"/>
        <v>22.05</v>
      </c>
      <c r="AG5" s="350">
        <f t="shared" ca="1" si="31"/>
        <v>25.95</v>
      </c>
      <c r="AH5" s="350">
        <f t="shared" ca="1" si="32"/>
        <v>26.95</v>
      </c>
      <c r="AI5" s="350">
        <f t="shared" ca="1" si="33"/>
        <v>30.64</v>
      </c>
      <c r="AJ5" s="350">
        <f t="shared" ca="1" si="34"/>
        <v>26.38</v>
      </c>
      <c r="AK5" s="350">
        <f t="shared" ca="1" si="35"/>
        <v>12.29</v>
      </c>
      <c r="AL5" s="350">
        <f t="shared" ca="1" si="36"/>
        <v>1.2569999999999999</v>
      </c>
      <c r="AM5" s="350">
        <f t="shared" ca="1" si="37"/>
        <v>1.3120000000000001</v>
      </c>
      <c r="AN5" s="350">
        <f t="shared" ca="1" si="38"/>
        <v>1.1970000000000001</v>
      </c>
      <c r="AO5" s="350">
        <f t="shared" ca="1" si="39"/>
        <v>0.59099999999999997</v>
      </c>
      <c r="AP5" s="350">
        <f t="shared" ca="1" si="40"/>
        <v>1.2050000000000001</v>
      </c>
      <c r="AQ5" s="350">
        <f t="shared" ca="1" si="41"/>
        <v>1.274</v>
      </c>
      <c r="AR5" s="350">
        <f t="shared" ca="1" si="42"/>
        <v>1.105</v>
      </c>
      <c r="AS5" s="350">
        <f t="shared" ca="1" si="43"/>
        <v>0.53300000000000003</v>
      </c>
      <c r="AT5" s="350">
        <f t="shared" ca="1" si="44"/>
        <v>4.91</v>
      </c>
      <c r="AU5" s="350">
        <f t="shared" ca="1" si="45"/>
        <v>5.1100000000000003</v>
      </c>
      <c r="AV5" s="350">
        <f t="shared" ca="1" si="46"/>
        <v>5.13</v>
      </c>
      <c r="AW5" s="350">
        <f t="shared" ca="1" si="47"/>
        <v>2.3199999999999998</v>
      </c>
    </row>
    <row r="6" spans="1:49" ht="15.75" x14ac:dyDescent="0.25">
      <c r="A6" s="207" t="str">
        <f>INDEX(Оглавление, ROW())</f>
        <v>[Цены на приграничных АЗС.xlsm]Цены на 10.02.2020</v>
      </c>
      <c r="B6" s="348">
        <f t="shared" ca="1" si="0"/>
        <v>43871</v>
      </c>
      <c r="C6" s="350">
        <f t="shared" ca="1" si="1"/>
        <v>8.8689</v>
      </c>
      <c r="D6" s="350">
        <f t="shared" ca="1" si="2"/>
        <v>2.1762000000000001</v>
      </c>
      <c r="E6" s="350">
        <f t="shared" ca="1" si="3"/>
        <v>2.3856999999999999</v>
      </c>
      <c r="F6" s="350">
        <f t="shared" ca="1" si="4"/>
        <v>5.5861000000000001</v>
      </c>
      <c r="G6" s="350">
        <f t="shared" ca="1" si="5"/>
        <v>3.4268999999999998</v>
      </c>
      <c r="H6" s="350">
        <f t="shared" ca="1" si="6"/>
        <v>1.7</v>
      </c>
      <c r="I6" s="350">
        <f t="shared" ca="1" si="7"/>
        <v>1.8</v>
      </c>
      <c r="J6" s="350">
        <f t="shared" ca="1" si="8"/>
        <v>1.93</v>
      </c>
      <c r="K6" s="350">
        <f t="shared" ca="1" si="9"/>
        <v>1.8</v>
      </c>
      <c r="L6" s="350">
        <f t="shared" ca="1" si="10"/>
        <v>0.94</v>
      </c>
      <c r="M6" s="350">
        <f t="shared" ca="1" si="11"/>
        <v>42.42</v>
      </c>
      <c r="N6" s="350">
        <f t="shared" ca="1" si="12"/>
        <v>46.65</v>
      </c>
      <c r="O6" s="350">
        <f t="shared" ca="1" si="13"/>
        <v>51.49</v>
      </c>
      <c r="P6" s="350">
        <f t="shared" ca="1" si="14"/>
        <v>47.08</v>
      </c>
      <c r="Q6" s="350">
        <f t="shared" ca="1" si="15"/>
        <v>23.53</v>
      </c>
      <c r="R6" s="350">
        <f t="shared" ca="1" si="16"/>
        <v>42.1</v>
      </c>
      <c r="S6" s="350">
        <f t="shared" ca="1" si="17"/>
        <v>45.26</v>
      </c>
      <c r="T6" s="350">
        <f t="shared" ca="1" si="18"/>
        <v>51.25</v>
      </c>
      <c r="U6" s="350">
        <f t="shared" ca="1" si="19"/>
        <v>47.53</v>
      </c>
      <c r="V6" s="350">
        <f t="shared" ca="1" si="20"/>
        <v>23.3</v>
      </c>
      <c r="W6" s="350">
        <f t="shared" ca="1" si="21"/>
        <v>42.86</v>
      </c>
      <c r="X6" s="350">
        <f t="shared" ca="1" si="22"/>
        <v>46.03</v>
      </c>
      <c r="Y6" s="350">
        <f t="shared" ca="1" si="23"/>
        <v>50.8</v>
      </c>
      <c r="Z6" s="350">
        <f t="shared" ca="1" si="24"/>
        <v>47.51</v>
      </c>
      <c r="AA6" s="350">
        <f t="shared" ca="1" si="25"/>
        <v>23.75</v>
      </c>
      <c r="AB6" s="350">
        <f t="shared" ca="1" si="26"/>
        <v>42.03</v>
      </c>
      <c r="AC6" s="350">
        <f t="shared" ca="1" si="27"/>
        <v>45.01</v>
      </c>
      <c r="AD6" s="350">
        <f t="shared" ca="1" si="28"/>
        <v>52.49</v>
      </c>
      <c r="AE6" s="350">
        <f t="shared" ca="1" si="29"/>
        <v>47.91</v>
      </c>
      <c r="AF6" s="350">
        <f t="shared" ca="1" si="30"/>
        <v>22.25</v>
      </c>
      <c r="AG6" s="350">
        <f t="shared" ca="1" si="31"/>
        <v>25.79</v>
      </c>
      <c r="AH6" s="350">
        <f t="shared" ca="1" si="32"/>
        <v>27.44</v>
      </c>
      <c r="AI6" s="350">
        <f t="shared" ca="1" si="33"/>
        <v>30.64</v>
      </c>
      <c r="AJ6" s="350">
        <f t="shared" ca="1" si="34"/>
        <v>26.14</v>
      </c>
      <c r="AK6" s="350">
        <f t="shared" ca="1" si="35"/>
        <v>11.77</v>
      </c>
      <c r="AL6" s="350">
        <f t="shared" ca="1" si="36"/>
        <v>1.2170000000000001</v>
      </c>
      <c r="AM6" s="350">
        <f t="shared" ca="1" si="37"/>
        <v>1.272</v>
      </c>
      <c r="AN6" s="350">
        <f t="shared" ca="1" si="38"/>
        <v>1.157</v>
      </c>
      <c r="AO6" s="350">
        <f t="shared" ca="1" si="39"/>
        <v>0.59099999999999997</v>
      </c>
      <c r="AP6" s="350">
        <f t="shared" ca="1" si="40"/>
        <v>1.1890000000000001</v>
      </c>
      <c r="AQ6" s="350">
        <f t="shared" ca="1" si="41"/>
        <v>1.284</v>
      </c>
      <c r="AR6" s="350">
        <f t="shared" ca="1" si="42"/>
        <v>1.075</v>
      </c>
      <c r="AS6" s="350">
        <f t="shared" ca="1" si="43"/>
        <v>0.53300000000000003</v>
      </c>
      <c r="AT6" s="350">
        <f t="shared" ca="1" si="44"/>
        <v>4.9000000000000004</v>
      </c>
      <c r="AU6" s="350">
        <f t="shared" ca="1" si="45"/>
        <v>5.1100000000000003</v>
      </c>
      <c r="AV6" s="350">
        <f t="shared" ca="1" si="46"/>
        <v>5.0999999999999996</v>
      </c>
      <c r="AW6" s="350">
        <f t="shared" ca="1" si="47"/>
        <v>2.27</v>
      </c>
    </row>
    <row r="7" spans="1:49" ht="15.75" x14ac:dyDescent="0.25">
      <c r="A7" s="207" t="str">
        <f>INDEX(Оглавление, ROW())</f>
        <v>[Цены на приграничных АЗС.xlsm]Цены на 17.02.2020</v>
      </c>
      <c r="B7" s="348">
        <f t="shared" ca="1" si="0"/>
        <v>43878</v>
      </c>
      <c r="C7" s="350">
        <f t="shared" ca="1" si="1"/>
        <v>8.9922000000000004</v>
      </c>
      <c r="D7" s="350">
        <f t="shared" ca="1" si="2"/>
        <v>2.1985999999999999</v>
      </c>
      <c r="E7" s="350">
        <f t="shared" ca="1" si="3"/>
        <v>2.383</v>
      </c>
      <c r="F7" s="350">
        <f t="shared" ca="1" si="4"/>
        <v>5.6228999999999996</v>
      </c>
      <c r="G7" s="350">
        <f t="shared" ca="1" si="5"/>
        <v>3.4651000000000001</v>
      </c>
      <c r="H7" s="350">
        <f t="shared" ca="1" si="6"/>
        <v>1.71</v>
      </c>
      <c r="I7" s="350">
        <f t="shared" ca="1" si="7"/>
        <v>1.81</v>
      </c>
      <c r="J7" s="350">
        <f t="shared" ca="1" si="8"/>
        <v>1.94</v>
      </c>
      <c r="K7" s="350">
        <f t="shared" ca="1" si="9"/>
        <v>1.81</v>
      </c>
      <c r="L7" s="350">
        <f t="shared" ca="1" si="10"/>
        <v>0.95</v>
      </c>
      <c r="M7" s="350">
        <f t="shared" ca="1" si="11"/>
        <v>42.43</v>
      </c>
      <c r="N7" s="350">
        <f t="shared" ca="1" si="12"/>
        <v>46.65</v>
      </c>
      <c r="O7" s="350">
        <f t="shared" ca="1" si="13"/>
        <v>51.49</v>
      </c>
      <c r="P7" s="350">
        <f t="shared" ca="1" si="14"/>
        <v>47.13</v>
      </c>
      <c r="Q7" s="350">
        <f t="shared" ca="1" si="15"/>
        <v>22.99</v>
      </c>
      <c r="R7" s="350">
        <f t="shared" ca="1" si="16"/>
        <v>42.28</v>
      </c>
      <c r="S7" s="350">
        <f t="shared" ca="1" si="17"/>
        <v>45.41</v>
      </c>
      <c r="T7" s="350">
        <f t="shared" ca="1" si="18"/>
        <v>51.25</v>
      </c>
      <c r="U7" s="350">
        <f t="shared" ca="1" si="19"/>
        <v>47.03</v>
      </c>
      <c r="V7" s="350">
        <f t="shared" ca="1" si="20"/>
        <v>23.3</v>
      </c>
      <c r="W7" s="350">
        <f t="shared" ca="1" si="21"/>
        <v>42.87</v>
      </c>
      <c r="X7" s="350">
        <f t="shared" ca="1" si="22"/>
        <v>46.05</v>
      </c>
      <c r="Y7" s="350">
        <f t="shared" ca="1" si="23"/>
        <v>50.8</v>
      </c>
      <c r="Z7" s="350">
        <f t="shared" ca="1" si="24"/>
        <v>47.54</v>
      </c>
      <c r="AA7" s="350">
        <f t="shared" ca="1" si="25"/>
        <v>23.75</v>
      </c>
      <c r="AB7" s="350">
        <f t="shared" ca="1" si="26"/>
        <v>42.03</v>
      </c>
      <c r="AC7" s="350">
        <f t="shared" ca="1" si="27"/>
        <v>45.08</v>
      </c>
      <c r="AD7" s="350">
        <f t="shared" ca="1" si="28"/>
        <v>52.49</v>
      </c>
      <c r="AE7" s="350">
        <f t="shared" ca="1" si="29"/>
        <v>47.96</v>
      </c>
      <c r="AF7" s="350">
        <f t="shared" ca="1" si="30"/>
        <v>22.38</v>
      </c>
      <c r="AG7" s="350">
        <f t="shared" ca="1" si="31"/>
        <v>25.69</v>
      </c>
      <c r="AH7" s="350">
        <f t="shared" ca="1" si="32"/>
        <v>27.44</v>
      </c>
      <c r="AI7" s="350">
        <f t="shared" ca="1" si="33"/>
        <v>30.54</v>
      </c>
      <c r="AJ7" s="350">
        <f t="shared" ca="1" si="34"/>
        <v>26.14</v>
      </c>
      <c r="AK7" s="350">
        <f t="shared" ca="1" si="35"/>
        <v>11.37</v>
      </c>
      <c r="AL7" s="350">
        <f t="shared" ca="1" si="36"/>
        <v>1.117</v>
      </c>
      <c r="AM7" s="350">
        <f t="shared" ca="1" si="37"/>
        <v>1.232</v>
      </c>
      <c r="AN7" s="350">
        <f t="shared" ca="1" si="38"/>
        <v>1.117</v>
      </c>
      <c r="AO7" s="350">
        <f t="shared" ca="1" si="39"/>
        <v>0.59099999999999997</v>
      </c>
      <c r="AP7" s="350">
        <f t="shared" ca="1" si="40"/>
        <v>1.1890000000000001</v>
      </c>
      <c r="AQ7" s="350">
        <f t="shared" ca="1" si="41"/>
        <v>1.274</v>
      </c>
      <c r="AR7" s="350">
        <f t="shared" ca="1" si="42"/>
        <v>1.075</v>
      </c>
      <c r="AS7" s="350">
        <f t="shared" ca="1" si="43"/>
        <v>0.52300000000000002</v>
      </c>
      <c r="AT7" s="350">
        <f t="shared" ca="1" si="44"/>
        <v>4.8899999999999997</v>
      </c>
      <c r="AU7" s="350">
        <f t="shared" ca="1" si="45"/>
        <v>5.13</v>
      </c>
      <c r="AV7" s="350">
        <f t="shared" ca="1" si="46"/>
        <v>5.0599999999999996</v>
      </c>
      <c r="AW7" s="350">
        <f t="shared" ca="1" si="47"/>
        <v>2.2200000000000002</v>
      </c>
    </row>
    <row r="8" spans="1:49" ht="15.75" x14ac:dyDescent="0.25">
      <c r="A8" s="207" t="str">
        <f>INDEX(Оглавление, ROW())</f>
        <v>[Цены на приграничных АЗС.xlsm]Цены на 24.02.2020</v>
      </c>
      <c r="B8" s="348">
        <f t="shared" ca="1" si="0"/>
        <v>43885</v>
      </c>
      <c r="C8" s="350">
        <f t="shared" ca="1" si="1"/>
        <v>9.0379000000000005</v>
      </c>
      <c r="D8" s="350">
        <f t="shared" ca="1" si="2"/>
        <v>2.2120000000000002</v>
      </c>
      <c r="E8" s="350">
        <f t="shared" ca="1" si="3"/>
        <v>2.3885000000000001</v>
      </c>
      <c r="F8" s="350">
        <f t="shared" ca="1" si="4"/>
        <v>5.5830000000000002</v>
      </c>
      <c r="G8" s="350">
        <f t="shared" ca="1" si="5"/>
        <v>3.4401000000000002</v>
      </c>
      <c r="H8" s="350">
        <f t="shared" ca="1" si="6"/>
        <v>1.72</v>
      </c>
      <c r="I8" s="350">
        <f t="shared" ca="1" si="7"/>
        <v>1.82</v>
      </c>
      <c r="J8" s="350">
        <f t="shared" ca="1" si="8"/>
        <v>1.95</v>
      </c>
      <c r="K8" s="350">
        <f t="shared" ca="1" si="9"/>
        <v>1.82</v>
      </c>
      <c r="L8" s="350">
        <f t="shared" ca="1" si="10"/>
        <v>0.95</v>
      </c>
      <c r="M8" s="350">
        <f t="shared" ca="1" si="11"/>
        <v>42.44</v>
      </c>
      <c r="N8" s="350">
        <f t="shared" ca="1" si="12"/>
        <v>46.63</v>
      </c>
      <c r="O8" s="350">
        <f t="shared" ca="1" si="13"/>
        <v>51.49</v>
      </c>
      <c r="P8" s="350">
        <f t="shared" ca="1" si="14"/>
        <v>47.13</v>
      </c>
      <c r="Q8" s="350">
        <f t="shared" ca="1" si="15"/>
        <v>22.85</v>
      </c>
      <c r="R8" s="350">
        <f t="shared" ca="1" si="16"/>
        <v>42.27</v>
      </c>
      <c r="S8" s="350">
        <f t="shared" ca="1" si="17"/>
        <v>45.64</v>
      </c>
      <c r="T8" s="350">
        <f t="shared" ca="1" si="18"/>
        <v>51.25</v>
      </c>
      <c r="U8" s="350">
        <f t="shared" ca="1" si="19"/>
        <v>47.06</v>
      </c>
      <c r="V8" s="350">
        <f t="shared" ca="1" si="20"/>
        <v>22.9</v>
      </c>
      <c r="W8" s="350">
        <f t="shared" ca="1" si="21"/>
        <v>42.91</v>
      </c>
      <c r="X8" s="350">
        <f t="shared" ca="1" si="22"/>
        <v>46.06</v>
      </c>
      <c r="Y8" s="350">
        <f t="shared" ca="1" si="23"/>
        <v>51</v>
      </c>
      <c r="Z8" s="350">
        <f t="shared" ca="1" si="24"/>
        <v>47.38</v>
      </c>
      <c r="AA8" s="350">
        <f t="shared" ca="1" si="25"/>
        <v>23.75</v>
      </c>
      <c r="AB8" s="350">
        <f t="shared" ca="1" si="26"/>
        <v>42.01</v>
      </c>
      <c r="AC8" s="350">
        <f t="shared" ca="1" si="27"/>
        <v>45.01</v>
      </c>
      <c r="AD8" s="350">
        <f t="shared" ca="1" si="28"/>
        <v>52.49</v>
      </c>
      <c r="AE8" s="350">
        <f t="shared" ca="1" si="29"/>
        <v>47.91</v>
      </c>
      <c r="AF8" s="350">
        <f t="shared" ca="1" si="30"/>
        <v>22.25</v>
      </c>
      <c r="AG8" s="350">
        <f t="shared" ca="1" si="31"/>
        <v>25.69</v>
      </c>
      <c r="AH8" s="350">
        <f t="shared" ca="1" si="32"/>
        <v>27.44</v>
      </c>
      <c r="AI8" s="350">
        <f t="shared" ca="1" si="33"/>
        <v>30.54</v>
      </c>
      <c r="AJ8" s="350">
        <f t="shared" ca="1" si="34"/>
        <v>26.14</v>
      </c>
      <c r="AK8" s="350">
        <f t="shared" ca="1" si="35"/>
        <v>10.87</v>
      </c>
      <c r="AL8" s="350">
        <f t="shared" ca="1" si="36"/>
        <v>1.204</v>
      </c>
      <c r="AM8" s="350">
        <f t="shared" ca="1" si="37"/>
        <v>1.2589999999999999</v>
      </c>
      <c r="AN8" s="350">
        <f t="shared" ca="1" si="38"/>
        <v>1.1339999999999999</v>
      </c>
      <c r="AO8" s="350">
        <f t="shared" ca="1" si="39"/>
        <v>0.55300000000000005</v>
      </c>
      <c r="AP8" s="350">
        <f t="shared" ca="1" si="40"/>
        <v>1.1890000000000001</v>
      </c>
      <c r="AQ8" s="350">
        <f t="shared" ca="1" si="41"/>
        <v>1.274</v>
      </c>
      <c r="AR8" s="350">
        <f t="shared" ca="1" si="42"/>
        <v>1.075</v>
      </c>
      <c r="AS8" s="350">
        <f t="shared" ca="1" si="43"/>
        <v>0.52300000000000002</v>
      </c>
      <c r="AT8" s="350">
        <f t="shared" ca="1" si="44"/>
        <v>4.8499999999999996</v>
      </c>
      <c r="AU8" s="350">
        <f t="shared" ca="1" si="45"/>
        <v>5.16</v>
      </c>
      <c r="AV8" s="350">
        <f t="shared" ca="1" si="46"/>
        <v>5.04</v>
      </c>
      <c r="AW8" s="350">
        <f t="shared" ca="1" si="47"/>
        <v>2.17</v>
      </c>
    </row>
    <row r="9" spans="1:49" ht="15.75" x14ac:dyDescent="0.25">
      <c r="A9" s="207" t="str">
        <f>INDEX(Оглавление, ROW())</f>
        <v>[Цены на приграничных АЗС.xlsm]Цены на 02.03.2020</v>
      </c>
      <c r="B9" s="348">
        <f t="shared" ca="1" si="0"/>
        <v>43892</v>
      </c>
      <c r="C9" s="350">
        <f t="shared" ca="1" si="1"/>
        <v>9.109</v>
      </c>
      <c r="D9" s="350">
        <f t="shared" ca="1" si="2"/>
        <v>2.2391000000000001</v>
      </c>
      <c r="E9" s="350">
        <f t="shared" ca="1" si="3"/>
        <v>2.4674999999999998</v>
      </c>
      <c r="F9" s="350">
        <f t="shared" ca="1" si="4"/>
        <v>5.7046000000000001</v>
      </c>
      <c r="G9" s="350">
        <f t="shared" ca="1" si="5"/>
        <v>3.3405999999999998</v>
      </c>
      <c r="H9" s="350">
        <f t="shared" ca="1" si="6"/>
        <v>1.73</v>
      </c>
      <c r="I9" s="350">
        <f t="shared" ca="1" si="7"/>
        <v>1.83</v>
      </c>
      <c r="J9" s="350">
        <f t="shared" ca="1" si="8"/>
        <v>1.96</v>
      </c>
      <c r="K9" s="350">
        <f t="shared" ca="1" si="9"/>
        <v>1.83</v>
      </c>
      <c r="L9" s="350">
        <f t="shared" ca="1" si="10"/>
        <v>0.96</v>
      </c>
      <c r="M9" s="350">
        <f t="shared" ca="1" si="11"/>
        <v>42.44</v>
      </c>
      <c r="N9" s="350">
        <f t="shared" ca="1" si="12"/>
        <v>46.66</v>
      </c>
      <c r="O9" s="350">
        <f t="shared" ca="1" si="13"/>
        <v>51.49</v>
      </c>
      <c r="P9" s="350">
        <f t="shared" ca="1" si="14"/>
        <v>47.12</v>
      </c>
      <c r="Q9" s="350">
        <f t="shared" ca="1" si="15"/>
        <v>22.3</v>
      </c>
      <c r="R9" s="350">
        <f t="shared" ca="1" si="16"/>
        <v>42.29</v>
      </c>
      <c r="S9" s="350">
        <f t="shared" ca="1" si="17"/>
        <v>45.57</v>
      </c>
      <c r="T9" s="350">
        <f t="shared" ca="1" si="18"/>
        <v>51.25</v>
      </c>
      <c r="U9" s="350">
        <f t="shared" ca="1" si="19"/>
        <v>47.05</v>
      </c>
      <c r="V9" s="350">
        <f t="shared" ca="1" si="20"/>
        <v>23.3</v>
      </c>
      <c r="W9" s="350">
        <f t="shared" ca="1" si="21"/>
        <v>42.91</v>
      </c>
      <c r="X9" s="350">
        <f t="shared" ca="1" si="22"/>
        <v>46.06</v>
      </c>
      <c r="Y9" s="350">
        <f t="shared" ca="1" si="23"/>
        <v>51</v>
      </c>
      <c r="Z9" s="350">
        <f t="shared" ca="1" si="24"/>
        <v>47.42</v>
      </c>
      <c r="AA9" s="350">
        <f t="shared" ca="1" si="25"/>
        <v>23.75</v>
      </c>
      <c r="AB9" s="350">
        <f t="shared" ca="1" si="26"/>
        <v>42.01</v>
      </c>
      <c r="AC9" s="350">
        <f t="shared" ca="1" si="27"/>
        <v>45.02</v>
      </c>
      <c r="AD9" s="350">
        <f t="shared" ca="1" si="28"/>
        <v>52.49</v>
      </c>
      <c r="AE9" s="350">
        <f t="shared" ca="1" si="29"/>
        <v>47.93</v>
      </c>
      <c r="AF9" s="350">
        <f t="shared" ca="1" si="30"/>
        <v>21.75</v>
      </c>
      <c r="AG9" s="350">
        <f t="shared" ca="1" si="31"/>
        <v>25.65</v>
      </c>
      <c r="AH9" s="350">
        <f t="shared" ca="1" si="32"/>
        <v>26.74</v>
      </c>
      <c r="AI9" s="350">
        <f t="shared" ca="1" si="33"/>
        <v>30.54</v>
      </c>
      <c r="AJ9" s="350">
        <f t="shared" ca="1" si="34"/>
        <v>24.99</v>
      </c>
      <c r="AK9" s="350">
        <f t="shared" ca="1" si="35"/>
        <v>10.79</v>
      </c>
      <c r="AL9" s="350">
        <f t="shared" ca="1" si="36"/>
        <v>1.204</v>
      </c>
      <c r="AM9" s="350">
        <f t="shared" ca="1" si="37"/>
        <v>1.2589999999999999</v>
      </c>
      <c r="AN9" s="350">
        <f t="shared" ca="1" si="38"/>
        <v>1.1339999999999999</v>
      </c>
      <c r="AO9" s="350">
        <f t="shared" ca="1" si="39"/>
        <v>0.55300000000000005</v>
      </c>
      <c r="AP9" s="350">
        <f t="shared" ca="1" si="40"/>
        <v>1.1659999999999999</v>
      </c>
      <c r="AQ9" s="350">
        <f t="shared" ca="1" si="41"/>
        <v>1.264</v>
      </c>
      <c r="AR9" s="350">
        <f t="shared" ca="1" si="42"/>
        <v>1.069</v>
      </c>
      <c r="AS9" s="350">
        <f t="shared" ca="1" si="43"/>
        <v>0.51300000000000001</v>
      </c>
      <c r="AT9" s="350">
        <f t="shared" ca="1" si="44"/>
        <v>4.83</v>
      </c>
      <c r="AU9" s="350">
        <f t="shared" ca="1" si="45"/>
        <v>5.0999999999999996</v>
      </c>
      <c r="AV9" s="350">
        <f t="shared" ca="1" si="46"/>
        <v>4.97</v>
      </c>
      <c r="AW9" s="350">
        <f t="shared" ca="1" si="47"/>
        <v>2.13</v>
      </c>
    </row>
    <row r="10" spans="1:49" ht="15.75" x14ac:dyDescent="0.25">
      <c r="A10" s="207" t="str">
        <f>INDEX(Оглавление, ROW())</f>
        <v>[Цены на приграничных АЗС.xlsm]Цены на 09.03.2020</v>
      </c>
      <c r="B10" s="348">
        <f t="shared" ca="1" si="0"/>
        <v>43899</v>
      </c>
      <c r="C10" s="350">
        <f t="shared" ca="1" si="1"/>
        <v>8.9789999999999992</v>
      </c>
      <c r="D10" s="350">
        <f t="shared" ca="1" si="2"/>
        <v>2.2395999999999998</v>
      </c>
      <c r="E10" s="350">
        <f t="shared" ca="1" si="3"/>
        <v>2.5177999999999998</v>
      </c>
      <c r="F10" s="350">
        <f t="shared" ca="1" si="4"/>
        <v>5.8574000000000002</v>
      </c>
      <c r="G10" s="350">
        <f t="shared" ca="1" si="5"/>
        <v>3.3214999999999999</v>
      </c>
      <c r="H10" s="350">
        <f t="shared" ca="1" si="6"/>
        <v>1.73</v>
      </c>
      <c r="I10" s="350">
        <f t="shared" ca="1" si="7"/>
        <v>1.83</v>
      </c>
      <c r="J10" s="350">
        <f t="shared" ca="1" si="8"/>
        <v>1.96</v>
      </c>
      <c r="K10" s="350">
        <f t="shared" ca="1" si="9"/>
        <v>1.83</v>
      </c>
      <c r="L10" s="350">
        <f t="shared" ca="1" si="10"/>
        <v>0.96</v>
      </c>
      <c r="M10" s="350">
        <f t="shared" ca="1" si="11"/>
        <v>42.4</v>
      </c>
      <c r="N10" s="350">
        <f t="shared" ca="1" si="12"/>
        <v>46.59</v>
      </c>
      <c r="O10" s="350">
        <f t="shared" ca="1" si="13"/>
        <v>51.49</v>
      </c>
      <c r="P10" s="350">
        <f t="shared" ca="1" si="14"/>
        <v>47.04</v>
      </c>
      <c r="Q10" s="350">
        <f t="shared" ca="1" si="15"/>
        <v>22.11</v>
      </c>
      <c r="R10" s="350">
        <f t="shared" ca="1" si="16"/>
        <v>42.28</v>
      </c>
      <c r="S10" s="350">
        <f t="shared" ca="1" si="17"/>
        <v>45.55</v>
      </c>
      <c r="T10" s="350">
        <f t="shared" ca="1" si="18"/>
        <v>51.25</v>
      </c>
      <c r="U10" s="350">
        <f t="shared" ca="1" si="19"/>
        <v>47.04</v>
      </c>
      <c r="V10" s="350">
        <f t="shared" ca="1" si="20"/>
        <v>23.3</v>
      </c>
      <c r="W10" s="350">
        <f t="shared" ca="1" si="21"/>
        <v>42.91</v>
      </c>
      <c r="X10" s="350">
        <f t="shared" ca="1" si="22"/>
        <v>46.06</v>
      </c>
      <c r="Y10" s="350">
        <f t="shared" ca="1" si="23"/>
        <v>51</v>
      </c>
      <c r="Z10" s="350">
        <f t="shared" ca="1" si="24"/>
        <v>47.25</v>
      </c>
      <c r="AA10" s="350">
        <f t="shared" ca="1" si="25"/>
        <v>23.75</v>
      </c>
      <c r="AB10" s="350">
        <f t="shared" ca="1" si="26"/>
        <v>42.03</v>
      </c>
      <c r="AC10" s="350">
        <f t="shared" ca="1" si="27"/>
        <v>45.04</v>
      </c>
      <c r="AD10" s="350">
        <f t="shared" ca="1" si="28"/>
        <v>52.49</v>
      </c>
      <c r="AE10" s="350">
        <f t="shared" ca="1" si="29"/>
        <v>47.9</v>
      </c>
      <c r="AF10" s="350">
        <f t="shared" ca="1" si="30"/>
        <v>23</v>
      </c>
      <c r="AG10" s="350">
        <f t="shared" ca="1" si="31"/>
        <v>25.25</v>
      </c>
      <c r="AH10" s="350">
        <f t="shared" ca="1" si="32"/>
        <v>26.74</v>
      </c>
      <c r="AI10" s="350">
        <f t="shared" ca="1" si="33"/>
        <v>30.54</v>
      </c>
      <c r="AJ10" s="350">
        <f t="shared" ca="1" si="34"/>
        <v>24.49</v>
      </c>
      <c r="AK10" s="350">
        <f t="shared" ca="1" si="35"/>
        <v>10.79</v>
      </c>
      <c r="AL10" s="350">
        <f t="shared" ca="1" si="36"/>
        <v>1.194</v>
      </c>
      <c r="AM10" s="350">
        <f t="shared" ca="1" si="37"/>
        <v>1.2589999999999999</v>
      </c>
      <c r="AN10" s="350">
        <f t="shared" ca="1" si="38"/>
        <v>1.1140000000000001</v>
      </c>
      <c r="AO10" s="350">
        <f t="shared" ca="1" si="39"/>
        <v>0.52500000000000002</v>
      </c>
      <c r="AP10" s="350">
        <f t="shared" ca="1" si="40"/>
        <v>1.175</v>
      </c>
      <c r="AQ10" s="350">
        <f t="shared" ca="1" si="41"/>
        <v>1.264</v>
      </c>
      <c r="AR10" s="350">
        <f t="shared" ca="1" si="42"/>
        <v>1.0549999999999999</v>
      </c>
      <c r="AS10" s="350">
        <f t="shared" ca="1" si="43"/>
        <v>0.503</v>
      </c>
      <c r="AT10" s="350">
        <f t="shared" ca="1" si="44"/>
        <v>4.76</v>
      </c>
      <c r="AU10" s="350">
        <f t="shared" ca="1" si="45"/>
        <v>4.9800000000000004</v>
      </c>
      <c r="AV10" s="350">
        <f t="shared" ca="1" si="46"/>
        <v>4.8899999999999997</v>
      </c>
      <c r="AW10" s="350">
        <f t="shared" ca="1" si="47"/>
        <v>2.0699999999999998</v>
      </c>
    </row>
    <row r="11" spans="1:49" ht="15.75" x14ac:dyDescent="0.25">
      <c r="A11" s="207" t="str">
        <f>INDEX(Оглавление, ROW())</f>
        <v>[Цены на приграничных АЗС.xlsm]Цены на 10.03.2020</v>
      </c>
      <c r="B11" s="348">
        <f t="shared" ca="1" si="0"/>
        <v>43900</v>
      </c>
      <c r="C11" s="350">
        <f t="shared" ca="1" si="1"/>
        <v>9.4010999999999996</v>
      </c>
      <c r="D11" s="350">
        <f t="shared" ca="1" si="2"/>
        <v>2.3517999999999999</v>
      </c>
      <c r="E11" s="350">
        <f t="shared" ca="1" si="3"/>
        <v>2.6749999999999998</v>
      </c>
      <c r="F11" s="350">
        <f t="shared" ca="1" si="4"/>
        <v>6.2077</v>
      </c>
      <c r="G11" s="350">
        <f t="shared" ca="1" si="5"/>
        <v>3.1627999999999998</v>
      </c>
      <c r="H11" s="350">
        <f t="shared" ca="1" si="6"/>
        <v>1.73</v>
      </c>
      <c r="I11" s="350">
        <f t="shared" ca="1" si="7"/>
        <v>1.83</v>
      </c>
      <c r="J11" s="350">
        <f t="shared" ca="1" si="8"/>
        <v>1.96</v>
      </c>
      <c r="K11" s="350">
        <f t="shared" ca="1" si="9"/>
        <v>1.83</v>
      </c>
      <c r="L11" s="350">
        <f t="shared" ca="1" si="10"/>
        <v>0.96</v>
      </c>
      <c r="M11" s="350">
        <f t="shared" ca="1" si="11"/>
        <v>42.4</v>
      </c>
      <c r="N11" s="350">
        <f t="shared" ca="1" si="12"/>
        <v>46.59</v>
      </c>
      <c r="O11" s="350">
        <f t="shared" ca="1" si="13"/>
        <v>51.49</v>
      </c>
      <c r="P11" s="350">
        <f t="shared" ca="1" si="14"/>
        <v>47.04</v>
      </c>
      <c r="Q11" s="350">
        <f t="shared" ca="1" si="15"/>
        <v>22.11</v>
      </c>
      <c r="R11" s="350">
        <f t="shared" ca="1" si="16"/>
        <v>42.28</v>
      </c>
      <c r="S11" s="350">
        <f t="shared" ca="1" si="17"/>
        <v>45.55</v>
      </c>
      <c r="T11" s="350">
        <f t="shared" ca="1" si="18"/>
        <v>51.25</v>
      </c>
      <c r="U11" s="350">
        <f t="shared" ca="1" si="19"/>
        <v>47.04</v>
      </c>
      <c r="V11" s="350">
        <f t="shared" ca="1" si="20"/>
        <v>23.3</v>
      </c>
      <c r="W11" s="350">
        <f t="shared" ca="1" si="21"/>
        <v>42.91</v>
      </c>
      <c r="X11" s="350">
        <f t="shared" ca="1" si="22"/>
        <v>46.06</v>
      </c>
      <c r="Y11" s="350">
        <f t="shared" ca="1" si="23"/>
        <v>51</v>
      </c>
      <c r="Z11" s="350">
        <f t="shared" ca="1" si="24"/>
        <v>47.25</v>
      </c>
      <c r="AA11" s="350">
        <f t="shared" ca="1" si="25"/>
        <v>23.75</v>
      </c>
      <c r="AB11" s="350">
        <f t="shared" ca="1" si="26"/>
        <v>42.03</v>
      </c>
      <c r="AC11" s="350">
        <f t="shared" ca="1" si="27"/>
        <v>45.04</v>
      </c>
      <c r="AD11" s="350">
        <f t="shared" ca="1" si="28"/>
        <v>52.49</v>
      </c>
      <c r="AE11" s="350">
        <f t="shared" ca="1" si="29"/>
        <v>47.9</v>
      </c>
      <c r="AF11" s="350">
        <f t="shared" ca="1" si="30"/>
        <v>23</v>
      </c>
      <c r="AG11" s="350">
        <f t="shared" ca="1" si="31"/>
        <v>25.25</v>
      </c>
      <c r="AH11" s="350">
        <f t="shared" ca="1" si="32"/>
        <v>26.74</v>
      </c>
      <c r="AI11" s="350">
        <f t="shared" ca="1" si="33"/>
        <v>30.54</v>
      </c>
      <c r="AJ11" s="350">
        <f t="shared" ca="1" si="34"/>
        <v>24.49</v>
      </c>
      <c r="AK11" s="350">
        <f t="shared" ca="1" si="35"/>
        <v>10.79</v>
      </c>
      <c r="AL11" s="350">
        <f t="shared" ca="1" si="36"/>
        <v>1.194</v>
      </c>
      <c r="AM11" s="350">
        <f t="shared" ca="1" si="37"/>
        <v>1.2589999999999999</v>
      </c>
      <c r="AN11" s="350">
        <f t="shared" ca="1" si="38"/>
        <v>1.1140000000000001</v>
      </c>
      <c r="AO11" s="350">
        <f t="shared" ca="1" si="39"/>
        <v>0.52500000000000002</v>
      </c>
      <c r="AP11" s="350">
        <f t="shared" ca="1" si="40"/>
        <v>1.175</v>
      </c>
      <c r="AQ11" s="350">
        <f t="shared" ca="1" si="41"/>
        <v>1.264</v>
      </c>
      <c r="AR11" s="350">
        <f t="shared" ca="1" si="42"/>
        <v>1.0549999999999999</v>
      </c>
      <c r="AS11" s="350">
        <f t="shared" ca="1" si="43"/>
        <v>0.503</v>
      </c>
      <c r="AT11" s="350">
        <f t="shared" ca="1" si="44"/>
        <v>4.76</v>
      </c>
      <c r="AU11" s="350">
        <f t="shared" ca="1" si="45"/>
        <v>4.9800000000000004</v>
      </c>
      <c r="AV11" s="350">
        <f t="shared" ca="1" si="46"/>
        <v>4.8899999999999997</v>
      </c>
      <c r="AW11" s="350">
        <f t="shared" ca="1" si="47"/>
        <v>2.0699999999999998</v>
      </c>
    </row>
    <row r="12" spans="1:49" ht="15.75" x14ac:dyDescent="0.25">
      <c r="A12" s="207" t="str">
        <f>INDEX(Оглавление, ROW())</f>
        <v>[Цены на приграничных АЗС.xlsm]Цены на 16.03.2020</v>
      </c>
      <c r="B12" s="348">
        <f t="shared" ca="1" si="0"/>
        <v>43906</v>
      </c>
      <c r="C12" s="350">
        <f t="shared" ca="1" si="1"/>
        <v>8.9852000000000007</v>
      </c>
      <c r="D12" s="350">
        <f t="shared" ca="1" si="2"/>
        <v>2.3401999999999998</v>
      </c>
      <c r="E12" s="350">
        <f t="shared" ca="1" si="3"/>
        <v>2.6147999999999998</v>
      </c>
      <c r="F12" s="350">
        <f t="shared" ca="1" si="4"/>
        <v>5.9855</v>
      </c>
      <c r="G12" s="350">
        <f t="shared" ca="1" si="5"/>
        <v>3.1958000000000002</v>
      </c>
      <c r="H12" s="350">
        <f t="shared" ca="1" si="6"/>
        <v>1.73</v>
      </c>
      <c r="I12" s="350">
        <f t="shared" ca="1" si="7"/>
        <v>1.83</v>
      </c>
      <c r="J12" s="350">
        <f t="shared" ca="1" si="8"/>
        <v>1.96</v>
      </c>
      <c r="K12" s="350">
        <f t="shared" ca="1" si="9"/>
        <v>1.83</v>
      </c>
      <c r="L12" s="350">
        <f t="shared" ca="1" si="10"/>
        <v>0.96</v>
      </c>
      <c r="M12" s="350">
        <f t="shared" ca="1" si="11"/>
        <v>42.44</v>
      </c>
      <c r="N12" s="350">
        <f t="shared" ca="1" si="12"/>
        <v>46.64</v>
      </c>
      <c r="O12" s="350">
        <f t="shared" ca="1" si="13"/>
        <v>51.49</v>
      </c>
      <c r="P12" s="350">
        <f t="shared" ca="1" si="14"/>
        <v>47.1</v>
      </c>
      <c r="Q12" s="350">
        <f t="shared" ca="1" si="15"/>
        <v>22.08</v>
      </c>
      <c r="R12" s="350">
        <f t="shared" ca="1" si="16"/>
        <v>42.31</v>
      </c>
      <c r="S12" s="350">
        <f t="shared" ca="1" si="17"/>
        <v>45.6</v>
      </c>
      <c r="T12" s="350">
        <f t="shared" ca="1" si="18"/>
        <v>51.8</v>
      </c>
      <c r="U12" s="350">
        <f t="shared" ca="1" si="19"/>
        <v>46.99</v>
      </c>
      <c r="V12" s="350">
        <f t="shared" ca="1" si="20"/>
        <v>22.9</v>
      </c>
      <c r="W12" s="350">
        <f t="shared" ca="1" si="21"/>
        <v>42.9</v>
      </c>
      <c r="X12" s="350">
        <f t="shared" ca="1" si="22"/>
        <v>46.06</v>
      </c>
      <c r="Y12" s="350">
        <f t="shared" ca="1" si="23"/>
        <v>51</v>
      </c>
      <c r="Z12" s="350">
        <f t="shared" ca="1" si="24"/>
        <v>46.98</v>
      </c>
      <c r="AA12" s="350">
        <f t="shared" ca="1" si="25"/>
        <v>23.75</v>
      </c>
      <c r="AB12" s="350">
        <f t="shared" ca="1" si="26"/>
        <v>42.03</v>
      </c>
      <c r="AC12" s="350">
        <f t="shared" ca="1" si="27"/>
        <v>45.04</v>
      </c>
      <c r="AD12" s="350">
        <f t="shared" ca="1" si="28"/>
        <v>52.49</v>
      </c>
      <c r="AE12" s="350">
        <f t="shared" ca="1" si="29"/>
        <v>47.9</v>
      </c>
      <c r="AF12" s="350">
        <f t="shared" ca="1" si="30"/>
        <v>22.13</v>
      </c>
      <c r="AG12" s="350">
        <f t="shared" ca="1" si="31"/>
        <v>25.25</v>
      </c>
      <c r="AH12" s="350">
        <f t="shared" ca="1" si="32"/>
        <v>26.49</v>
      </c>
      <c r="AI12" s="350">
        <f t="shared" ca="1" si="33"/>
        <v>30.54</v>
      </c>
      <c r="AJ12" s="350">
        <f t="shared" ca="1" si="34"/>
        <v>24.49</v>
      </c>
      <c r="AK12" s="350">
        <f t="shared" ca="1" si="35"/>
        <v>10.79</v>
      </c>
      <c r="AL12" s="350">
        <f t="shared" ca="1" si="36"/>
        <v>1.1739999999999999</v>
      </c>
      <c r="AM12" s="350">
        <f t="shared" ca="1" si="37"/>
        <v>1.2390000000000001</v>
      </c>
      <c r="AN12" s="350">
        <f t="shared" ca="1" si="38"/>
        <v>1.077</v>
      </c>
      <c r="AO12" s="350">
        <f t="shared" ca="1" si="39"/>
        <v>0.53500000000000003</v>
      </c>
      <c r="AP12" s="350">
        <f t="shared" ca="1" si="40"/>
        <v>1.085</v>
      </c>
      <c r="AQ12" s="350">
        <f t="shared" ca="1" si="41"/>
        <v>1.1639999999999999</v>
      </c>
      <c r="AR12" s="350">
        <f t="shared" ca="1" si="42"/>
        <v>0.98499999999999999</v>
      </c>
      <c r="AS12" s="350">
        <f t="shared" ca="1" si="43"/>
        <v>0.503</v>
      </c>
      <c r="AT12" s="350">
        <f t="shared" ca="1" si="44"/>
        <v>4.6900000000000004</v>
      </c>
      <c r="AU12" s="350">
        <f t="shared" ca="1" si="45"/>
        <v>4.96</v>
      </c>
      <c r="AV12" s="350">
        <f t="shared" ca="1" si="46"/>
        <v>4.79</v>
      </c>
      <c r="AW12" s="350">
        <f t="shared" ca="1" si="47"/>
        <v>2.02</v>
      </c>
    </row>
    <row r="13" spans="1:49" ht="15.75" x14ac:dyDescent="0.25">
      <c r="A13" s="207" t="str">
        <f>INDEX(Оглавление, ROW())</f>
        <v>[Цены на приграничных АЗС.xlsm]Цены на 23.03.2020</v>
      </c>
      <c r="B13" s="348">
        <f t="shared" ca="1" si="0"/>
        <v>43913</v>
      </c>
      <c r="C13" s="350">
        <f t="shared" ca="1" si="1"/>
        <v>9.1989000000000001</v>
      </c>
      <c r="D13" s="350">
        <f t="shared" ca="1" si="2"/>
        <v>2.5590999999999999</v>
      </c>
      <c r="E13" s="350">
        <f t="shared" ca="1" si="3"/>
        <v>2.7621000000000002</v>
      </c>
      <c r="F13" s="350">
        <f t="shared" ca="1" si="4"/>
        <v>5.9855</v>
      </c>
      <c r="G13" s="350">
        <f t="shared" ca="1" si="5"/>
        <v>3.2759999999999998</v>
      </c>
      <c r="H13" s="350">
        <f t="shared" ca="1" si="6"/>
        <v>1.73</v>
      </c>
      <c r="I13" s="350">
        <f t="shared" ca="1" si="7"/>
        <v>1.83</v>
      </c>
      <c r="J13" s="350">
        <f t="shared" ca="1" si="8"/>
        <v>1.96</v>
      </c>
      <c r="K13" s="350">
        <f t="shared" ca="1" si="9"/>
        <v>1.83</v>
      </c>
      <c r="L13" s="350">
        <f t="shared" ca="1" si="10"/>
        <v>0.96</v>
      </c>
      <c r="M13" s="350">
        <f t="shared" ca="1" si="11"/>
        <v>42.41</v>
      </c>
      <c r="N13" s="350">
        <f t="shared" ca="1" si="12"/>
        <v>46.59</v>
      </c>
      <c r="O13" s="350">
        <f t="shared" ca="1" si="13"/>
        <v>51.49</v>
      </c>
      <c r="P13" s="350">
        <f t="shared" ca="1" si="14"/>
        <v>47.03</v>
      </c>
      <c r="Q13" s="350">
        <f t="shared" ca="1" si="15"/>
        <v>22.17</v>
      </c>
      <c r="R13" s="350">
        <f t="shared" ca="1" si="16"/>
        <v>42.26</v>
      </c>
      <c r="S13" s="350">
        <f t="shared" ca="1" si="17"/>
        <v>45.54</v>
      </c>
      <c r="T13" s="350">
        <f t="shared" ca="1" si="18"/>
        <v>51.8</v>
      </c>
      <c r="U13" s="350">
        <f t="shared" ca="1" si="19"/>
        <v>47</v>
      </c>
      <c r="V13" s="350">
        <f t="shared" ca="1" si="20"/>
        <v>23.3</v>
      </c>
      <c r="W13" s="350">
        <f t="shared" ca="1" si="21"/>
        <v>42.91</v>
      </c>
      <c r="X13" s="350">
        <f t="shared" ca="1" si="22"/>
        <v>46.06</v>
      </c>
      <c r="Y13" s="350">
        <f t="shared" ca="1" si="23"/>
        <v>51</v>
      </c>
      <c r="Z13" s="350">
        <f t="shared" ca="1" si="24"/>
        <v>46.67</v>
      </c>
      <c r="AA13" s="350">
        <f t="shared" ca="1" si="25"/>
        <v>23.75</v>
      </c>
      <c r="AB13" s="350">
        <f t="shared" ca="1" si="26"/>
        <v>42</v>
      </c>
      <c r="AC13" s="350">
        <f t="shared" ca="1" si="27"/>
        <v>45.01</v>
      </c>
      <c r="AD13" s="350">
        <f t="shared" ca="1" si="28"/>
        <v>52.49</v>
      </c>
      <c r="AE13" s="350">
        <f t="shared" ca="1" si="29"/>
        <v>47.91</v>
      </c>
      <c r="AF13" s="350">
        <f t="shared" ca="1" si="30"/>
        <v>21.75</v>
      </c>
      <c r="AG13" s="350">
        <f t="shared" ca="1" si="31"/>
        <v>25.25</v>
      </c>
      <c r="AH13" s="350">
        <f t="shared" ca="1" si="32"/>
        <v>26.49</v>
      </c>
      <c r="AI13" s="350">
        <f t="shared" ca="1" si="33"/>
        <v>30.54</v>
      </c>
      <c r="AJ13" s="350">
        <f t="shared" ca="1" si="34"/>
        <v>24.49</v>
      </c>
      <c r="AK13" s="350">
        <f t="shared" ca="1" si="35"/>
        <v>10.79</v>
      </c>
      <c r="AL13" s="350">
        <f t="shared" ca="1" si="36"/>
        <v>1.1639999999999999</v>
      </c>
      <c r="AM13" s="350">
        <f t="shared" ca="1" si="37"/>
        <v>1.2290000000000001</v>
      </c>
      <c r="AN13" s="350">
        <f t="shared" ca="1" si="38"/>
        <v>1.0640000000000001</v>
      </c>
      <c r="AO13" s="350">
        <f t="shared" ca="1" si="39"/>
        <v>0.52500000000000002</v>
      </c>
      <c r="AP13" s="350">
        <f t="shared" ca="1" si="40"/>
        <v>1.0549999999999999</v>
      </c>
      <c r="AQ13" s="350">
        <f t="shared" ca="1" si="41"/>
        <v>1.1339999999999999</v>
      </c>
      <c r="AR13" s="350">
        <f t="shared" ca="1" si="42"/>
        <v>0.95499999999999996</v>
      </c>
      <c r="AS13" s="350">
        <f t="shared" ca="1" si="43"/>
        <v>0.49299999999999999</v>
      </c>
      <c r="AT13" s="350">
        <f t="shared" ca="1" si="44"/>
        <v>4.42</v>
      </c>
      <c r="AU13" s="350">
        <f t="shared" ca="1" si="45"/>
        <v>4.63</v>
      </c>
      <c r="AV13" s="350">
        <f t="shared" ca="1" si="46"/>
        <v>4.55</v>
      </c>
      <c r="AW13" s="350">
        <f t="shared" ca="1" si="47"/>
        <v>1.95</v>
      </c>
    </row>
    <row r="14" spans="1:49" ht="15.75" x14ac:dyDescent="0.25">
      <c r="A14" s="207" t="str">
        <f>INDEX(Оглавление, ROW())</f>
        <v>[Цены на приграничных АЗС.xlsm]Цены на 30.03.2020</v>
      </c>
      <c r="B14" s="348">
        <f t="shared" ca="1" si="0"/>
        <v>43920</v>
      </c>
      <c r="C14" s="350">
        <f t="shared" ca="1" si="1"/>
        <v>9.1716999999999995</v>
      </c>
      <c r="D14" s="350">
        <f t="shared" ca="1" si="2"/>
        <v>2.5754000000000001</v>
      </c>
      <c r="E14" s="350">
        <f t="shared" ca="1" si="3"/>
        <v>2.8371</v>
      </c>
      <c r="F14" s="350">
        <f t="shared" ca="1" si="4"/>
        <v>6.2602000000000002</v>
      </c>
      <c r="G14" s="350">
        <f t="shared" ca="1" si="5"/>
        <v>3.3121</v>
      </c>
      <c r="H14" s="350">
        <f t="shared" ca="1" si="6"/>
        <v>1.73</v>
      </c>
      <c r="I14" s="350">
        <f t="shared" ca="1" si="7"/>
        <v>1.83</v>
      </c>
      <c r="J14" s="350">
        <f t="shared" ca="1" si="8"/>
        <v>1.96</v>
      </c>
      <c r="K14" s="350">
        <f t="shared" ca="1" si="9"/>
        <v>1.83</v>
      </c>
      <c r="L14" s="350">
        <f t="shared" ca="1" si="10"/>
        <v>0.96</v>
      </c>
      <c r="M14" s="350">
        <f t="shared" ca="1" si="11"/>
        <v>42.42</v>
      </c>
      <c r="N14" s="350">
        <f t="shared" ca="1" si="12"/>
        <v>46.62</v>
      </c>
      <c r="O14" s="350">
        <f t="shared" ca="1" si="13"/>
        <v>51.49</v>
      </c>
      <c r="P14" s="350">
        <f t="shared" ca="1" si="14"/>
        <v>47.06</v>
      </c>
      <c r="Q14" s="350">
        <f t="shared" ca="1" si="15"/>
        <v>21.65</v>
      </c>
      <c r="R14" s="350">
        <f t="shared" ca="1" si="16"/>
        <v>42.27</v>
      </c>
      <c r="S14" s="350">
        <f t="shared" ca="1" si="17"/>
        <v>45.53</v>
      </c>
      <c r="T14" s="350">
        <f t="shared" ca="1" si="18"/>
        <v>51.8</v>
      </c>
      <c r="U14" s="350">
        <f t="shared" ca="1" si="19"/>
        <v>46.85</v>
      </c>
      <c r="V14" s="350">
        <f t="shared" ca="1" si="20"/>
        <v>23.3</v>
      </c>
      <c r="W14" s="350">
        <f t="shared" ca="1" si="21"/>
        <v>42.91</v>
      </c>
      <c r="X14" s="350">
        <f t="shared" ca="1" si="22"/>
        <v>46.06</v>
      </c>
      <c r="Y14" s="350">
        <f t="shared" ca="1" si="23"/>
        <v>51</v>
      </c>
      <c r="Z14" s="350">
        <f t="shared" ca="1" si="24"/>
        <v>46.52</v>
      </c>
      <c r="AA14" s="350">
        <f t="shared" ca="1" si="25"/>
        <v>23.75</v>
      </c>
      <c r="AB14" s="350">
        <f t="shared" ca="1" si="26"/>
        <v>42</v>
      </c>
      <c r="AC14" s="350">
        <f t="shared" ca="1" si="27"/>
        <v>45.01</v>
      </c>
      <c r="AD14" s="350">
        <f t="shared" ca="1" si="28"/>
        <v>52.49</v>
      </c>
      <c r="AE14" s="350">
        <f t="shared" ca="1" si="29"/>
        <v>47.91</v>
      </c>
      <c r="AF14" s="350">
        <f t="shared" ca="1" si="30"/>
        <v>21.75</v>
      </c>
      <c r="AG14" s="350">
        <f t="shared" ca="1" si="31"/>
        <v>25</v>
      </c>
      <c r="AH14" s="350">
        <f t="shared" ca="1" si="32"/>
        <v>25.7</v>
      </c>
      <c r="AI14" s="350">
        <f t="shared" ca="1" si="33"/>
        <v>29.89</v>
      </c>
      <c r="AJ14" s="350">
        <f t="shared" ca="1" si="34"/>
        <v>24.05</v>
      </c>
      <c r="AK14" s="350">
        <f t="shared" ca="1" si="35"/>
        <v>10.79</v>
      </c>
      <c r="AL14" s="350">
        <f t="shared" ca="1" si="36"/>
        <v>1.1140000000000001</v>
      </c>
      <c r="AM14" s="350">
        <f t="shared" ca="1" si="37"/>
        <v>1.179</v>
      </c>
      <c r="AN14" s="350">
        <f t="shared" ca="1" si="38"/>
        <v>0.98399999999999999</v>
      </c>
      <c r="AO14" s="350">
        <f t="shared" ca="1" si="39"/>
        <v>0.505</v>
      </c>
      <c r="AP14" s="350">
        <f t="shared" ca="1" si="40"/>
        <v>1.0449999999999999</v>
      </c>
      <c r="AQ14" s="350">
        <f t="shared" ca="1" si="41"/>
        <v>1.1240000000000001</v>
      </c>
      <c r="AR14" s="350">
        <f t="shared" ca="1" si="42"/>
        <v>0.94299999999999995</v>
      </c>
      <c r="AS14" s="350">
        <f t="shared" ca="1" si="43"/>
        <v>0.46300000000000002</v>
      </c>
      <c r="AT14" s="350">
        <f t="shared" ca="1" si="44"/>
        <v>4.16</v>
      </c>
      <c r="AU14" s="350">
        <f t="shared" ca="1" si="45"/>
        <v>4.42</v>
      </c>
      <c r="AV14" s="350">
        <f t="shared" ca="1" si="46"/>
        <v>4.29</v>
      </c>
      <c r="AW14" s="350">
        <f t="shared" ca="1" si="47"/>
        <v>1.88</v>
      </c>
    </row>
    <row r="15" spans="1:49" ht="15.75" x14ac:dyDescent="0.25">
      <c r="A15" s="207" t="str">
        <f>INDEX(Оглавление, ROW())</f>
        <v>[Цены на приграничных АЗС.xlsm]Цены на 06.04.2020</v>
      </c>
      <c r="B15" s="348">
        <f t="shared" ca="1" si="0"/>
        <v>43927</v>
      </c>
      <c r="C15" s="350">
        <f t="shared" ca="1" si="1"/>
        <v>9.3636999999999997</v>
      </c>
      <c r="D15" s="350">
        <f t="shared" ca="1" si="2"/>
        <v>2.5722</v>
      </c>
      <c r="E15" s="350">
        <f t="shared" ca="1" si="3"/>
        <v>2.7797000000000001</v>
      </c>
      <c r="F15" s="350">
        <f t="shared" ca="1" si="4"/>
        <v>6.0644</v>
      </c>
      <c r="G15" s="350">
        <f t="shared" ca="1" si="5"/>
        <v>3.3586</v>
      </c>
      <c r="H15" s="350">
        <f t="shared" ca="1" si="6"/>
        <v>1.73</v>
      </c>
      <c r="I15" s="350">
        <f t="shared" ca="1" si="7"/>
        <v>1.83</v>
      </c>
      <c r="J15" s="350">
        <f t="shared" ca="1" si="8"/>
        <v>1.96</v>
      </c>
      <c r="K15" s="350">
        <f t="shared" ca="1" si="9"/>
        <v>1.83</v>
      </c>
      <c r="L15" s="350">
        <f t="shared" ca="1" si="10"/>
        <v>0.96</v>
      </c>
      <c r="M15" s="350">
        <f t="shared" ca="1" si="11"/>
        <v>42.42</v>
      </c>
      <c r="N15" s="350">
        <f t="shared" ca="1" si="12"/>
        <v>46.6</v>
      </c>
      <c r="O15" s="350">
        <f t="shared" ca="1" si="13"/>
        <v>51.49</v>
      </c>
      <c r="P15" s="350">
        <f t="shared" ca="1" si="14"/>
        <v>47.12</v>
      </c>
      <c r="Q15" s="350">
        <f t="shared" ca="1" si="15"/>
        <v>21.67</v>
      </c>
      <c r="R15" s="350">
        <f t="shared" ca="1" si="16"/>
        <v>42.28</v>
      </c>
      <c r="S15" s="350">
        <f t="shared" ca="1" si="17"/>
        <v>45.56</v>
      </c>
      <c r="T15" s="350">
        <f t="shared" ca="1" si="18"/>
        <v>51.8</v>
      </c>
      <c r="U15" s="350">
        <f t="shared" ca="1" si="19"/>
        <v>46.31</v>
      </c>
      <c r="V15" s="350">
        <f t="shared" ca="1" si="20"/>
        <v>23.4</v>
      </c>
      <c r="W15" s="350">
        <f t="shared" ca="1" si="21"/>
        <v>42.88</v>
      </c>
      <c r="X15" s="350">
        <f t="shared" ca="1" si="22"/>
        <v>46.06</v>
      </c>
      <c r="Y15" s="350">
        <f t="shared" ca="1" si="23"/>
        <v>51</v>
      </c>
      <c r="Z15" s="350">
        <f t="shared" ca="1" si="24"/>
        <v>46.17</v>
      </c>
      <c r="AA15" s="350">
        <f t="shared" ca="1" si="25"/>
        <v>23.75</v>
      </c>
      <c r="AB15" s="350">
        <f t="shared" ca="1" si="26"/>
        <v>42</v>
      </c>
      <c r="AC15" s="350">
        <f t="shared" ca="1" si="27"/>
        <v>45.01</v>
      </c>
      <c r="AD15" s="350">
        <f t="shared" ca="1" si="28"/>
        <v>52.49</v>
      </c>
      <c r="AE15" s="350">
        <f t="shared" ca="1" si="29"/>
        <v>47.91</v>
      </c>
      <c r="AF15" s="350">
        <f t="shared" ca="1" si="30"/>
        <v>21.75</v>
      </c>
      <c r="AG15" s="350">
        <f t="shared" ca="1" si="31"/>
        <v>24.25</v>
      </c>
      <c r="AH15" s="350">
        <f t="shared" ca="1" si="32"/>
        <v>25.45</v>
      </c>
      <c r="AI15" s="350">
        <f t="shared" ca="1" si="33"/>
        <v>29.54</v>
      </c>
      <c r="AJ15" s="350">
        <f t="shared" ca="1" si="34"/>
        <v>23.5</v>
      </c>
      <c r="AK15" s="350">
        <f t="shared" ca="1" si="35"/>
        <v>10.74</v>
      </c>
      <c r="AL15" s="350">
        <f t="shared" ca="1" si="36"/>
        <v>0.97399999999999998</v>
      </c>
      <c r="AM15" s="350">
        <f t="shared" ca="1" si="37"/>
        <v>1.0389999999999999</v>
      </c>
      <c r="AN15" s="350">
        <f t="shared" ca="1" si="38"/>
        <v>0.874</v>
      </c>
      <c r="AO15" s="350">
        <f t="shared" ca="1" si="39"/>
        <v>0.49</v>
      </c>
      <c r="AP15" s="350">
        <f t="shared" ca="1" si="40"/>
        <v>0.95499999999999996</v>
      </c>
      <c r="AQ15" s="350">
        <f t="shared" ca="1" si="41"/>
        <v>1.034</v>
      </c>
      <c r="AR15" s="350">
        <f t="shared" ca="1" si="42"/>
        <v>0.91900000000000004</v>
      </c>
      <c r="AS15" s="350">
        <f t="shared" ca="1" si="43"/>
        <v>0.40899999999999997</v>
      </c>
      <c r="AT15" s="350">
        <f t="shared" ca="1" si="44"/>
        <v>4.01</v>
      </c>
      <c r="AU15" s="350">
        <f t="shared" ca="1" si="45"/>
        <v>4.28</v>
      </c>
      <c r="AV15" s="350">
        <f t="shared" ca="1" si="46"/>
        <v>4.16</v>
      </c>
      <c r="AW15" s="350">
        <f t="shared" ca="1" si="47"/>
        <v>1.82</v>
      </c>
    </row>
    <row r="16" spans="1:49" ht="15.75" x14ac:dyDescent="0.25">
      <c r="A16" s="207" t="str">
        <f>INDEX(Оглавление, ROW())</f>
        <v>[Цены на приграничных АЗС.xlsm]Цены на 13.04.2020</v>
      </c>
      <c r="B16" s="348">
        <f t="shared" ca="1" si="0"/>
        <v>43934</v>
      </c>
      <c r="C16" s="350">
        <f t="shared" ca="1" si="1"/>
        <v>9.1067</v>
      </c>
      <c r="D16" s="350">
        <f t="shared" ca="1" si="2"/>
        <v>2.4752000000000001</v>
      </c>
      <c r="E16" s="350">
        <f t="shared" ca="1" si="3"/>
        <v>2.706</v>
      </c>
      <c r="F16" s="350">
        <f t="shared" ca="1" si="4"/>
        <v>5.9595000000000002</v>
      </c>
      <c r="G16" s="350">
        <f t="shared" ca="1" si="5"/>
        <v>3.3571</v>
      </c>
      <c r="H16" s="350">
        <f t="shared" ca="1" si="6"/>
        <v>1.72</v>
      </c>
      <c r="I16" s="350">
        <f t="shared" ca="1" si="7"/>
        <v>1.82</v>
      </c>
      <c r="J16" s="350">
        <f t="shared" ca="1" si="8"/>
        <v>1.95</v>
      </c>
      <c r="K16" s="350">
        <f t="shared" ca="1" si="9"/>
        <v>1.82</v>
      </c>
      <c r="L16" s="350">
        <f t="shared" ca="1" si="10"/>
        <v>0.96</v>
      </c>
      <c r="M16" s="350">
        <f t="shared" ca="1" si="11"/>
        <v>42.35</v>
      </c>
      <c r="N16" s="350">
        <f t="shared" ca="1" si="12"/>
        <v>46.56</v>
      </c>
      <c r="O16" s="350">
        <f t="shared" ca="1" si="13"/>
        <v>51.49</v>
      </c>
      <c r="P16" s="350">
        <f t="shared" ca="1" si="14"/>
        <v>46.93</v>
      </c>
      <c r="Q16" s="350">
        <f t="shared" ca="1" si="15"/>
        <v>20.98</v>
      </c>
      <c r="R16" s="350">
        <f t="shared" ca="1" si="16"/>
        <v>41.74</v>
      </c>
      <c r="S16" s="350">
        <f t="shared" ca="1" si="17"/>
        <v>44.9</v>
      </c>
      <c r="T16" s="350">
        <f t="shared" ca="1" si="18"/>
        <v>51.8</v>
      </c>
      <c r="U16" s="350">
        <f t="shared" ca="1" si="19"/>
        <v>46.12</v>
      </c>
      <c r="V16" s="350">
        <f t="shared" ca="1" si="20"/>
        <v>23.4</v>
      </c>
      <c r="W16" s="350">
        <f t="shared" ca="1" si="21"/>
        <v>42.44</v>
      </c>
      <c r="X16" s="350">
        <f t="shared" ca="1" si="22"/>
        <v>45.67</v>
      </c>
      <c r="Y16" s="350">
        <f t="shared" ca="1" si="23"/>
        <v>51</v>
      </c>
      <c r="Z16" s="350">
        <f t="shared" ca="1" si="24"/>
        <v>46.03</v>
      </c>
      <c r="AA16" s="350">
        <f t="shared" ca="1" si="25"/>
        <v>23.75</v>
      </c>
      <c r="AB16" s="350">
        <f t="shared" ca="1" si="26"/>
        <v>42</v>
      </c>
      <c r="AC16" s="350">
        <f t="shared" ca="1" si="27"/>
        <v>45.01</v>
      </c>
      <c r="AD16" s="350">
        <f t="shared" ca="1" si="28"/>
        <v>52.49</v>
      </c>
      <c r="AE16" s="350">
        <f t="shared" ca="1" si="29"/>
        <v>47.89</v>
      </c>
      <c r="AF16" s="350">
        <f t="shared" ca="1" si="30"/>
        <v>21.75</v>
      </c>
      <c r="AG16" s="350">
        <f t="shared" ca="1" si="31"/>
        <v>24.25</v>
      </c>
      <c r="AH16" s="350">
        <f t="shared" ca="1" si="32"/>
        <v>25.45</v>
      </c>
      <c r="AI16" s="350">
        <f t="shared" ca="1" si="33"/>
        <v>29.54</v>
      </c>
      <c r="AJ16" s="350">
        <f t="shared" ca="1" si="34"/>
        <v>23.5</v>
      </c>
      <c r="AK16" s="350">
        <f t="shared" ca="1" si="35"/>
        <v>10.24</v>
      </c>
      <c r="AL16" s="350">
        <f t="shared" ca="1" si="36"/>
        <v>0.91700000000000004</v>
      </c>
      <c r="AM16" s="350">
        <f t="shared" ca="1" si="37"/>
        <v>0.98199999999999998</v>
      </c>
      <c r="AN16" s="350">
        <f t="shared" ca="1" si="38"/>
        <v>0.86699999999999999</v>
      </c>
      <c r="AO16" s="350">
        <f t="shared" ca="1" si="39"/>
        <v>0.48</v>
      </c>
      <c r="AP16" s="350">
        <f t="shared" ca="1" si="40"/>
        <v>0.94499999999999995</v>
      </c>
      <c r="AQ16" s="350">
        <f t="shared" ca="1" si="41"/>
        <v>1.024</v>
      </c>
      <c r="AR16" s="350">
        <f t="shared" ca="1" si="42"/>
        <v>0.90500000000000003</v>
      </c>
      <c r="AS16" s="350">
        <f t="shared" ca="1" si="43"/>
        <v>0.42299999999999999</v>
      </c>
      <c r="AT16" s="350">
        <f t="shared" ca="1" si="44"/>
        <v>3.99</v>
      </c>
      <c r="AU16" s="350">
        <f t="shared" ca="1" si="45"/>
        <v>4.29</v>
      </c>
      <c r="AV16" s="350">
        <f t="shared" ca="1" si="46"/>
        <v>4.1399999999999997</v>
      </c>
      <c r="AW16" s="350">
        <f t="shared" ca="1" si="47"/>
        <v>1.76</v>
      </c>
    </row>
    <row r="17" spans="1:49" ht="15.75" x14ac:dyDescent="0.25">
      <c r="A17" s="207" t="str">
        <f>INDEX(Оглавление, ROW())</f>
        <v>[Цены на приграничных АЗС.xlsm]Цены на 20.04.2020</v>
      </c>
      <c r="B17" s="348">
        <f t="shared" ca="1" si="0"/>
        <v>43941</v>
      </c>
      <c r="C17" s="350">
        <f t="shared" ca="1" si="1"/>
        <v>9.0328999999999997</v>
      </c>
      <c r="D17" s="350">
        <f t="shared" ca="1" si="2"/>
        <v>2.4449999999999998</v>
      </c>
      <c r="E17" s="350">
        <f t="shared" ca="1" si="3"/>
        <v>2.6488999999999998</v>
      </c>
      <c r="F17" s="350">
        <f t="shared" ca="1" si="4"/>
        <v>5.8343999999999996</v>
      </c>
      <c r="G17" s="350">
        <f t="shared" ca="1" si="5"/>
        <v>3.3048999999999999</v>
      </c>
      <c r="H17" s="350">
        <f t="shared" ca="1" si="6"/>
        <v>1.71</v>
      </c>
      <c r="I17" s="350">
        <f t="shared" ca="1" si="7"/>
        <v>1.81</v>
      </c>
      <c r="J17" s="350">
        <f t="shared" ca="1" si="8"/>
        <v>1.94</v>
      </c>
      <c r="K17" s="350">
        <f t="shared" ca="1" si="9"/>
        <v>1.81</v>
      </c>
      <c r="L17" s="350">
        <f t="shared" ca="1" si="10"/>
        <v>0.95</v>
      </c>
      <c r="M17" s="350">
        <f t="shared" ca="1" si="11"/>
        <v>42.31</v>
      </c>
      <c r="N17" s="350">
        <f t="shared" ca="1" si="12"/>
        <v>46.51</v>
      </c>
      <c r="O17" s="350">
        <f t="shared" ca="1" si="13"/>
        <v>51.49</v>
      </c>
      <c r="P17" s="350">
        <f t="shared" ca="1" si="14"/>
        <v>46.83</v>
      </c>
      <c r="Q17" s="350">
        <f t="shared" ca="1" si="15"/>
        <v>20.69</v>
      </c>
      <c r="R17" s="350">
        <f t="shared" ca="1" si="16"/>
        <v>41.84</v>
      </c>
      <c r="S17" s="350">
        <f t="shared" ca="1" si="17"/>
        <v>45.05</v>
      </c>
      <c r="T17" s="350">
        <f t="shared" ca="1" si="18"/>
        <v>51.8</v>
      </c>
      <c r="U17" s="350">
        <f t="shared" ca="1" si="19"/>
        <v>46.16</v>
      </c>
      <c r="V17" s="350">
        <f t="shared" ca="1" si="20"/>
        <v>23.4</v>
      </c>
      <c r="W17" s="350">
        <f t="shared" ca="1" si="21"/>
        <v>42.84</v>
      </c>
      <c r="X17" s="350">
        <f t="shared" ca="1" si="22"/>
        <v>46.02</v>
      </c>
      <c r="Y17" s="350">
        <f t="shared" ca="1" si="23"/>
        <v>51</v>
      </c>
      <c r="Z17" s="350">
        <f t="shared" ca="1" si="24"/>
        <v>46.08</v>
      </c>
      <c r="AA17" s="350">
        <f t="shared" ca="1" si="25"/>
        <v>23.75</v>
      </c>
      <c r="AB17" s="350">
        <f t="shared" ca="1" si="26"/>
        <v>42</v>
      </c>
      <c r="AC17" s="350">
        <f t="shared" ca="1" si="27"/>
        <v>45.01</v>
      </c>
      <c r="AD17" s="350">
        <f t="shared" ca="1" si="28"/>
        <v>52.49</v>
      </c>
      <c r="AE17" s="350">
        <f t="shared" ca="1" si="29"/>
        <v>47.91</v>
      </c>
      <c r="AF17" s="350">
        <f t="shared" ca="1" si="30"/>
        <v>21.75</v>
      </c>
      <c r="AG17" s="350">
        <f t="shared" ca="1" si="31"/>
        <v>23.5</v>
      </c>
      <c r="AH17" s="350">
        <f t="shared" ca="1" si="32"/>
        <v>25.2</v>
      </c>
      <c r="AI17" s="350">
        <f t="shared" ca="1" si="33"/>
        <v>29.54</v>
      </c>
      <c r="AJ17" s="350">
        <f t="shared" ca="1" si="34"/>
        <v>23.25</v>
      </c>
      <c r="AK17" s="350">
        <f t="shared" ca="1" si="35"/>
        <v>10.09</v>
      </c>
      <c r="AL17" s="350">
        <f t="shared" ca="1" si="36"/>
        <v>0.92400000000000004</v>
      </c>
      <c r="AM17" s="350">
        <f t="shared" ca="1" si="37"/>
        <v>0.97899999999999998</v>
      </c>
      <c r="AN17" s="350">
        <f t="shared" ca="1" si="38"/>
        <v>0.89700000000000002</v>
      </c>
      <c r="AO17" s="350">
        <f t="shared" ca="1" si="39"/>
        <v>0.48</v>
      </c>
      <c r="AP17" s="350">
        <f t="shared" ca="1" si="40"/>
        <v>0.94499999999999995</v>
      </c>
      <c r="AQ17" s="350">
        <f t="shared" ca="1" si="41"/>
        <v>1.024</v>
      </c>
      <c r="AR17" s="350">
        <f t="shared" ca="1" si="42"/>
        <v>0.89500000000000002</v>
      </c>
      <c r="AS17" s="350">
        <f t="shared" ca="1" si="43"/>
        <v>0.39900000000000002</v>
      </c>
      <c r="AT17" s="350">
        <f t="shared" ca="1" si="44"/>
        <v>3.93</v>
      </c>
      <c r="AU17" s="350">
        <f t="shared" ca="1" si="45"/>
        <v>4.2300000000000004</v>
      </c>
      <c r="AV17" s="350">
        <f t="shared" ca="1" si="46"/>
        <v>4.0999999999999996</v>
      </c>
      <c r="AW17" s="350">
        <f t="shared" ca="1" si="47"/>
        <v>1.72</v>
      </c>
    </row>
    <row r="18" spans="1:49" ht="15.75" x14ac:dyDescent="0.25">
      <c r="A18" s="207" t="str">
        <f>INDEX(Оглавление, ROW())</f>
        <v>[Цены на приграничных АЗС.xlsm]Цены на 29.04.2020</v>
      </c>
      <c r="B18" s="348">
        <f t="shared" ca="1" si="0"/>
        <v>43950</v>
      </c>
      <c r="C18" s="350">
        <f t="shared" ca="1" si="1"/>
        <v>9.0753000000000004</v>
      </c>
      <c r="D18" s="350">
        <f t="shared" ca="1" si="2"/>
        <v>2.4630000000000001</v>
      </c>
      <c r="E18" s="350">
        <f t="shared" ca="1" si="3"/>
        <v>2.6469999999999998</v>
      </c>
      <c r="F18" s="350">
        <f t="shared" ca="1" si="4"/>
        <v>5.8540999999999999</v>
      </c>
      <c r="G18" s="350">
        <f t="shared" ca="1" si="5"/>
        <v>3.2972999999999999</v>
      </c>
      <c r="H18" s="350">
        <f t="shared" ca="1" si="6"/>
        <v>1.7</v>
      </c>
      <c r="I18" s="350">
        <f t="shared" ca="1" si="7"/>
        <v>1.8</v>
      </c>
      <c r="J18" s="350">
        <f t="shared" ca="1" si="8"/>
        <v>1.93</v>
      </c>
      <c r="K18" s="350">
        <f t="shared" ca="1" si="9"/>
        <v>1.8</v>
      </c>
      <c r="L18" s="350">
        <f t="shared" ca="1" si="10"/>
        <v>0.95</v>
      </c>
      <c r="M18" s="350">
        <f t="shared" ca="1" si="11"/>
        <v>42.4</v>
      </c>
      <c r="N18" s="350">
        <f t="shared" ca="1" si="12"/>
        <v>46.6</v>
      </c>
      <c r="O18" s="350">
        <f t="shared" ca="1" si="13"/>
        <v>51.49</v>
      </c>
      <c r="P18" s="350">
        <f t="shared" ca="1" si="14"/>
        <v>47.08</v>
      </c>
      <c r="Q18" s="350">
        <f t="shared" ca="1" si="15"/>
        <v>20.49</v>
      </c>
      <c r="R18" s="350">
        <f t="shared" ca="1" si="16"/>
        <v>42.25</v>
      </c>
      <c r="S18" s="350">
        <f t="shared" ca="1" si="17"/>
        <v>45.55</v>
      </c>
      <c r="T18" s="350">
        <f t="shared" ca="1" si="18"/>
        <v>51.8</v>
      </c>
      <c r="U18" s="350">
        <f t="shared" ca="1" si="19"/>
        <v>46.28</v>
      </c>
      <c r="V18" s="350">
        <f t="shared" ca="1" si="20"/>
        <v>23.4</v>
      </c>
      <c r="W18" s="350">
        <f t="shared" ca="1" si="21"/>
        <v>42.9</v>
      </c>
      <c r="X18" s="350">
        <f t="shared" ca="1" si="22"/>
        <v>46.07</v>
      </c>
      <c r="Y18" s="350">
        <f t="shared" ca="1" si="23"/>
        <v>51</v>
      </c>
      <c r="Z18" s="350">
        <f t="shared" ca="1" si="24"/>
        <v>45.95</v>
      </c>
      <c r="AA18" s="350">
        <f t="shared" ca="1" si="25"/>
        <v>23.75</v>
      </c>
      <c r="AB18" s="350">
        <f t="shared" ca="1" si="26"/>
        <v>42</v>
      </c>
      <c r="AC18" s="350">
        <f t="shared" ca="1" si="27"/>
        <v>45.01</v>
      </c>
      <c r="AD18" s="350">
        <f t="shared" ca="1" si="28"/>
        <v>52.49</v>
      </c>
      <c r="AE18" s="350">
        <f t="shared" ca="1" si="29"/>
        <v>47.91</v>
      </c>
      <c r="AF18" s="350">
        <f t="shared" ca="1" si="30"/>
        <v>21.75</v>
      </c>
      <c r="AG18" s="350">
        <f t="shared" ca="1" si="31"/>
        <v>23.5</v>
      </c>
      <c r="AH18" s="350">
        <f t="shared" ca="1" si="32"/>
        <v>24.2</v>
      </c>
      <c r="AI18" s="350">
        <f t="shared" ca="1" si="33"/>
        <v>29.54</v>
      </c>
      <c r="AJ18" s="350">
        <f t="shared" ca="1" si="34"/>
        <v>23</v>
      </c>
      <c r="AK18" s="350">
        <f t="shared" ca="1" si="35"/>
        <v>14.5</v>
      </c>
      <c r="AL18" s="350">
        <f t="shared" ca="1" si="36"/>
        <v>0.97399999999999998</v>
      </c>
      <c r="AM18" s="350">
        <f t="shared" ca="1" si="37"/>
        <v>1.034</v>
      </c>
      <c r="AN18" s="350">
        <f t="shared" ca="1" si="38"/>
        <v>0.91400000000000003</v>
      </c>
      <c r="AO18" s="350">
        <f t="shared" ca="1" si="39"/>
        <v>0.45</v>
      </c>
      <c r="AP18" s="350">
        <f t="shared" ca="1" si="40"/>
        <v>0.90500000000000003</v>
      </c>
      <c r="AQ18" s="350">
        <f t="shared" ca="1" si="41"/>
        <v>0.98399999999999999</v>
      </c>
      <c r="AR18" s="350">
        <f t="shared" ca="1" si="42"/>
        <v>0.84499999999999997</v>
      </c>
      <c r="AS18" s="350">
        <f t="shared" ca="1" si="43"/>
        <v>0.38900000000000001</v>
      </c>
      <c r="AT18" s="350">
        <f t="shared" ca="1" si="44"/>
        <v>3.85</v>
      </c>
      <c r="AU18" s="350">
        <f t="shared" ca="1" si="45"/>
        <v>4.26</v>
      </c>
      <c r="AV18" s="350">
        <f t="shared" ca="1" si="46"/>
        <v>4</v>
      </c>
      <c r="AW18" s="350">
        <f t="shared" ca="1" si="47"/>
        <v>1.62</v>
      </c>
    </row>
    <row r="19" spans="1:49" ht="15.75" x14ac:dyDescent="0.25">
      <c r="A19" s="207" t="str">
        <f>INDEX(Оглавление, ROW())</f>
        <v>[Цены на приграничных АЗС.xlsm]Цены на 04.05.2020</v>
      </c>
      <c r="B19" s="348">
        <f t="shared" ca="1" si="0"/>
        <v>43955</v>
      </c>
      <c r="C19" s="350">
        <f t="shared" ca="1" si="1"/>
        <v>8.9601000000000006</v>
      </c>
      <c r="D19" s="350">
        <f t="shared" ca="1" si="2"/>
        <v>2.4142999999999999</v>
      </c>
      <c r="E19" s="350">
        <f t="shared" ca="1" si="3"/>
        <v>2.6261000000000001</v>
      </c>
      <c r="F19" s="350">
        <f t="shared" ca="1" si="4"/>
        <v>5.7773000000000003</v>
      </c>
      <c r="G19" s="350">
        <f t="shared" ca="1" si="5"/>
        <v>3.3188</v>
      </c>
      <c r="H19" s="350">
        <f t="shared" ca="1" si="6"/>
        <v>1.69</v>
      </c>
      <c r="I19" s="350">
        <f t="shared" ca="1" si="7"/>
        <v>1.79</v>
      </c>
      <c r="J19" s="350">
        <f t="shared" ca="1" si="8"/>
        <v>1.92</v>
      </c>
      <c r="K19" s="350">
        <f t="shared" ca="1" si="9"/>
        <v>1.79</v>
      </c>
      <c r="L19" s="350">
        <f t="shared" ca="1" si="10"/>
        <v>0.94</v>
      </c>
      <c r="M19" s="350">
        <f t="shared" ca="1" si="11"/>
        <v>42.4</v>
      </c>
      <c r="N19" s="350">
        <f t="shared" ca="1" si="12"/>
        <v>46.6</v>
      </c>
      <c r="O19" s="350">
        <f t="shared" ca="1" si="13"/>
        <v>51.49</v>
      </c>
      <c r="P19" s="350">
        <f t="shared" ca="1" si="14"/>
        <v>47.08</v>
      </c>
      <c r="Q19" s="350">
        <f t="shared" ca="1" si="15"/>
        <v>20.49</v>
      </c>
      <c r="R19" s="350">
        <f t="shared" ca="1" si="16"/>
        <v>42.25</v>
      </c>
      <c r="S19" s="350">
        <f t="shared" ca="1" si="17"/>
        <v>45.55</v>
      </c>
      <c r="T19" s="350">
        <f t="shared" ca="1" si="18"/>
        <v>51.8</v>
      </c>
      <c r="U19" s="350">
        <f t="shared" ca="1" si="19"/>
        <v>46.28</v>
      </c>
      <c r="V19" s="350">
        <f t="shared" ca="1" si="20"/>
        <v>23.4</v>
      </c>
      <c r="W19" s="350">
        <f t="shared" ca="1" si="21"/>
        <v>42.9</v>
      </c>
      <c r="X19" s="350">
        <f t="shared" ca="1" si="22"/>
        <v>46.07</v>
      </c>
      <c r="Y19" s="350">
        <f t="shared" ca="1" si="23"/>
        <v>51</v>
      </c>
      <c r="Z19" s="350">
        <f t="shared" ca="1" si="24"/>
        <v>45.95</v>
      </c>
      <c r="AA19" s="350">
        <f t="shared" ca="1" si="25"/>
        <v>23.75</v>
      </c>
      <c r="AB19" s="350">
        <f t="shared" ca="1" si="26"/>
        <v>42</v>
      </c>
      <c r="AC19" s="350">
        <f t="shared" ca="1" si="27"/>
        <v>45.01</v>
      </c>
      <c r="AD19" s="350">
        <f t="shared" ca="1" si="28"/>
        <v>52.49</v>
      </c>
      <c r="AE19" s="350">
        <f t="shared" ca="1" si="29"/>
        <v>47.91</v>
      </c>
      <c r="AF19" s="350">
        <f t="shared" ca="1" si="30"/>
        <v>21.75</v>
      </c>
      <c r="AG19" s="350">
        <f t="shared" ca="1" si="31"/>
        <v>22.75</v>
      </c>
      <c r="AH19" s="350">
        <f t="shared" ca="1" si="32"/>
        <v>23.45</v>
      </c>
      <c r="AI19" s="350">
        <f t="shared" ca="1" si="33"/>
        <v>29.54</v>
      </c>
      <c r="AJ19" s="350">
        <f t="shared" ca="1" si="34"/>
        <v>22.25</v>
      </c>
      <c r="AK19" s="350">
        <f t="shared" ca="1" si="35"/>
        <v>14.25</v>
      </c>
      <c r="AL19" s="350">
        <f t="shared" ca="1" si="36"/>
        <v>0.97399999999999998</v>
      </c>
      <c r="AM19" s="350">
        <f t="shared" ca="1" si="37"/>
        <v>1.034</v>
      </c>
      <c r="AN19" s="350">
        <f t="shared" ca="1" si="38"/>
        <v>0.91400000000000003</v>
      </c>
      <c r="AO19" s="350">
        <f t="shared" ca="1" si="39"/>
        <v>0.45</v>
      </c>
      <c r="AP19" s="350">
        <f t="shared" ca="1" si="40"/>
        <v>0.90500000000000003</v>
      </c>
      <c r="AQ19" s="350">
        <f t="shared" ca="1" si="41"/>
        <v>0.98399999999999999</v>
      </c>
      <c r="AR19" s="350">
        <f t="shared" ca="1" si="42"/>
        <v>0.84499999999999997</v>
      </c>
      <c r="AS19" s="350">
        <f t="shared" ca="1" si="43"/>
        <v>0.38900000000000001</v>
      </c>
      <c r="AT19" s="350">
        <f t="shared" ca="1" si="44"/>
        <v>3.85</v>
      </c>
      <c r="AU19" s="350">
        <f t="shared" ca="1" si="45"/>
        <v>4.26</v>
      </c>
      <c r="AV19" s="350">
        <f t="shared" ca="1" si="46"/>
        <v>4</v>
      </c>
      <c r="AW19" s="350">
        <f t="shared" ca="1" si="47"/>
        <v>1.62</v>
      </c>
    </row>
    <row r="20" spans="1:49" ht="15.75" x14ac:dyDescent="0.25">
      <c r="A20" s="207" t="str">
        <f>INDEX(Оглавление, ROW())</f>
        <v>[Цены на приграничных АЗС.xlsm]Цены на 11.05.2020</v>
      </c>
      <c r="B20" s="348">
        <f t="shared" ca="1" si="0"/>
        <v>43962</v>
      </c>
      <c r="C20" s="350">
        <f t="shared" ca="1" si="1"/>
        <v>9.0984999999999996</v>
      </c>
      <c r="D20" s="350">
        <f t="shared" ca="1" si="2"/>
        <v>2.4415</v>
      </c>
      <c r="E20" s="350">
        <f t="shared" ca="1" si="3"/>
        <v>2.6427</v>
      </c>
      <c r="F20" s="350">
        <f t="shared" ca="1" si="4"/>
        <v>5.8070000000000004</v>
      </c>
      <c r="G20" s="350">
        <f t="shared" ca="1" si="5"/>
        <v>3.3048999999999999</v>
      </c>
      <c r="H20" s="350">
        <f t="shared" ca="1" si="6"/>
        <v>1.68</v>
      </c>
      <c r="I20" s="350">
        <f t="shared" ca="1" si="7"/>
        <v>1.78</v>
      </c>
      <c r="J20" s="350">
        <f t="shared" ca="1" si="8"/>
        <v>1.92</v>
      </c>
      <c r="K20" s="350">
        <f t="shared" ca="1" si="9"/>
        <v>1.78</v>
      </c>
      <c r="L20" s="350">
        <f t="shared" ca="1" si="10"/>
        <v>0.94</v>
      </c>
      <c r="M20" s="350">
        <f t="shared" ca="1" si="11"/>
        <v>42.43</v>
      </c>
      <c r="N20" s="350">
        <f t="shared" ca="1" si="12"/>
        <v>46.62</v>
      </c>
      <c r="O20" s="350">
        <f t="shared" ca="1" si="13"/>
        <v>51.49</v>
      </c>
      <c r="P20" s="350">
        <f t="shared" ca="1" si="14"/>
        <v>47.09</v>
      </c>
      <c r="Q20" s="350">
        <f t="shared" ca="1" si="15"/>
        <v>20.49</v>
      </c>
      <c r="R20" s="350">
        <f t="shared" ca="1" si="16"/>
        <v>42.26</v>
      </c>
      <c r="S20" s="350">
        <f t="shared" ca="1" si="17"/>
        <v>45.52</v>
      </c>
      <c r="T20" s="350">
        <f t="shared" ca="1" si="18"/>
        <v>51.8</v>
      </c>
      <c r="U20" s="350">
        <f t="shared" ca="1" si="19"/>
        <v>46.26</v>
      </c>
      <c r="V20" s="350">
        <f t="shared" ca="1" si="20"/>
        <v>23.4</v>
      </c>
      <c r="W20" s="350">
        <f t="shared" ca="1" si="21"/>
        <v>42.91</v>
      </c>
      <c r="X20" s="350">
        <f t="shared" ca="1" si="22"/>
        <v>46.03</v>
      </c>
      <c r="Y20" s="350">
        <f t="shared" ca="1" si="23"/>
        <v>51</v>
      </c>
      <c r="Z20" s="350">
        <f t="shared" ca="1" si="24"/>
        <v>45.94</v>
      </c>
      <c r="AA20" s="350">
        <f t="shared" ca="1" si="25"/>
        <v>23.75</v>
      </c>
      <c r="AB20" s="350">
        <f t="shared" ca="1" si="26"/>
        <v>42</v>
      </c>
      <c r="AC20" s="350">
        <f t="shared" ca="1" si="27"/>
        <v>45.01</v>
      </c>
      <c r="AD20" s="350">
        <f t="shared" ca="1" si="28"/>
        <v>52.49</v>
      </c>
      <c r="AE20" s="350">
        <f t="shared" ca="1" si="29"/>
        <v>47.91</v>
      </c>
      <c r="AF20" s="350">
        <f t="shared" ca="1" si="30"/>
        <v>21.75</v>
      </c>
      <c r="AG20" s="350">
        <f t="shared" ca="1" si="31"/>
        <v>22.5</v>
      </c>
      <c r="AH20" s="350">
        <f t="shared" ca="1" si="32"/>
        <v>23.7</v>
      </c>
      <c r="AI20" s="350">
        <f t="shared" ca="1" si="33"/>
        <v>29.54</v>
      </c>
      <c r="AJ20" s="350">
        <f t="shared" ca="1" si="34"/>
        <v>22</v>
      </c>
      <c r="AK20" s="350">
        <f t="shared" ca="1" si="35"/>
        <v>9.59</v>
      </c>
      <c r="AL20" s="350">
        <f t="shared" ca="1" si="36"/>
        <v>0.95699999999999996</v>
      </c>
      <c r="AM20" s="350">
        <f t="shared" ca="1" si="37"/>
        <v>1.002</v>
      </c>
      <c r="AN20" s="350">
        <f t="shared" ca="1" si="38"/>
        <v>0.88700000000000001</v>
      </c>
      <c r="AO20" s="350">
        <f t="shared" ca="1" si="39"/>
        <v>0.45</v>
      </c>
      <c r="AP20" s="350">
        <f t="shared" ca="1" si="40"/>
        <v>0.93300000000000005</v>
      </c>
      <c r="AQ20" s="350">
        <f t="shared" ca="1" si="41"/>
        <v>1.014</v>
      </c>
      <c r="AR20" s="350">
        <f t="shared" ca="1" si="42"/>
        <v>0.82299999999999995</v>
      </c>
      <c r="AS20" s="350">
        <f t="shared" ca="1" si="43"/>
        <v>0.379</v>
      </c>
      <c r="AT20" s="350">
        <f t="shared" ca="1" si="44"/>
        <v>3.77</v>
      </c>
      <c r="AU20" s="350">
        <f t="shared" ca="1" si="45"/>
        <v>4.05</v>
      </c>
      <c r="AV20" s="350">
        <f t="shared" ca="1" si="46"/>
        <v>3.9</v>
      </c>
      <c r="AW20" s="350">
        <f t="shared" ca="1" si="47"/>
        <v>1.6</v>
      </c>
    </row>
    <row r="21" spans="1:49" ht="15.75" x14ac:dyDescent="0.25">
      <c r="A21" s="207" t="str">
        <f>INDEX(Оглавление, ROW())</f>
        <v>[Цены на приграничных АЗС.xlsm]Цены на 18.05.2020</v>
      </c>
      <c r="B21" s="348">
        <f t="shared" ca="1" si="0"/>
        <v>43969</v>
      </c>
      <c r="C21" s="350">
        <f t="shared" ca="1" si="1"/>
        <v>9.1844999999999999</v>
      </c>
      <c r="D21" s="350">
        <f t="shared" ca="1" si="2"/>
        <v>2.4462000000000002</v>
      </c>
      <c r="E21" s="350">
        <f t="shared" ca="1" si="3"/>
        <v>2.6442000000000001</v>
      </c>
      <c r="F21" s="350">
        <f t="shared" ca="1" si="4"/>
        <v>5.8011999999999997</v>
      </c>
      <c r="G21" s="350">
        <f t="shared" ca="1" si="5"/>
        <v>3.3401999999999998</v>
      </c>
      <c r="H21" s="350">
        <f t="shared" ca="1" si="6"/>
        <v>1.68</v>
      </c>
      <c r="I21" s="350">
        <f t="shared" ca="1" si="7"/>
        <v>1.78</v>
      </c>
      <c r="J21" s="350">
        <f t="shared" ca="1" si="8"/>
        <v>1.92</v>
      </c>
      <c r="K21" s="350">
        <f t="shared" ca="1" si="9"/>
        <v>1.78</v>
      </c>
      <c r="L21" s="350">
        <f t="shared" ca="1" si="10"/>
        <v>0.94</v>
      </c>
      <c r="M21" s="350">
        <f t="shared" ca="1" si="11"/>
        <v>42.15</v>
      </c>
      <c r="N21" s="350">
        <f t="shared" ca="1" si="12"/>
        <v>46.09</v>
      </c>
      <c r="O21" s="350">
        <f t="shared" ca="1" si="13"/>
        <v>51.49</v>
      </c>
      <c r="P21" s="350">
        <f t="shared" ca="1" si="14"/>
        <v>46.24</v>
      </c>
      <c r="Q21" s="350">
        <f t="shared" ca="1" si="15"/>
        <v>19.82</v>
      </c>
      <c r="R21" s="350">
        <f t="shared" ca="1" si="16"/>
        <v>42.26</v>
      </c>
      <c r="S21" s="350">
        <f t="shared" ca="1" si="17"/>
        <v>45.52</v>
      </c>
      <c r="T21" s="350">
        <f t="shared" ca="1" si="18"/>
        <v>51.8</v>
      </c>
      <c r="U21" s="350">
        <f t="shared" ca="1" si="19"/>
        <v>46.23</v>
      </c>
      <c r="V21" s="350">
        <f t="shared" ca="1" si="20"/>
        <v>23.4</v>
      </c>
      <c r="W21" s="350">
        <f t="shared" ca="1" si="21"/>
        <v>42.91</v>
      </c>
      <c r="X21" s="350">
        <f t="shared" ca="1" si="22"/>
        <v>46.03</v>
      </c>
      <c r="Y21" s="350">
        <f t="shared" ca="1" si="23"/>
        <v>51</v>
      </c>
      <c r="Z21" s="350">
        <f t="shared" ca="1" si="24"/>
        <v>45.94</v>
      </c>
      <c r="AA21" s="350">
        <f t="shared" ca="1" si="25"/>
        <v>23.75</v>
      </c>
      <c r="AB21" s="350">
        <f t="shared" ca="1" si="26"/>
        <v>42</v>
      </c>
      <c r="AC21" s="350">
        <f t="shared" ca="1" si="27"/>
        <v>45.01</v>
      </c>
      <c r="AD21" s="350">
        <f t="shared" ca="1" si="28"/>
        <v>52.49</v>
      </c>
      <c r="AE21" s="350">
        <f t="shared" ca="1" si="29"/>
        <v>47.91</v>
      </c>
      <c r="AF21" s="350">
        <f t="shared" ca="1" si="30"/>
        <v>21.75</v>
      </c>
      <c r="AG21" s="350">
        <f t="shared" ca="1" si="31"/>
        <v>22.5</v>
      </c>
      <c r="AH21" s="350">
        <f t="shared" ca="1" si="32"/>
        <v>23.7</v>
      </c>
      <c r="AI21" s="350">
        <f t="shared" ca="1" si="33"/>
        <v>29.54</v>
      </c>
      <c r="AJ21" s="350">
        <f t="shared" ca="1" si="34"/>
        <v>22</v>
      </c>
      <c r="AK21" s="350">
        <f t="shared" ca="1" si="35"/>
        <v>10.34</v>
      </c>
      <c r="AL21" s="350">
        <f t="shared" ca="1" si="36"/>
        <v>0.94399999999999995</v>
      </c>
      <c r="AM21" s="350">
        <f t="shared" ca="1" si="37"/>
        <v>1.004</v>
      </c>
      <c r="AN21" s="350">
        <f t="shared" ca="1" si="38"/>
        <v>0.85399999999999998</v>
      </c>
      <c r="AO21" s="350">
        <f t="shared" ca="1" si="39"/>
        <v>0.41499999999999998</v>
      </c>
      <c r="AP21" s="350">
        <f t="shared" ca="1" si="40"/>
        <v>0.91600000000000004</v>
      </c>
      <c r="AQ21" s="350">
        <f t="shared" ca="1" si="41"/>
        <v>1.044</v>
      </c>
      <c r="AR21" s="350">
        <f t="shared" ca="1" si="42"/>
        <v>0.81599999999999995</v>
      </c>
      <c r="AS21" s="350">
        <f t="shared" ca="1" si="43"/>
        <v>0.379</v>
      </c>
      <c r="AT21" s="350">
        <f t="shared" ca="1" si="44"/>
        <v>3.81</v>
      </c>
      <c r="AU21" s="350">
        <f t="shared" ca="1" si="45"/>
        <v>4.08</v>
      </c>
      <c r="AV21" s="350">
        <f t="shared" ca="1" si="46"/>
        <v>3.88</v>
      </c>
      <c r="AW21" s="350">
        <f t="shared" ca="1" si="47"/>
        <v>1.6</v>
      </c>
    </row>
    <row r="22" spans="1:49" ht="15.75" x14ac:dyDescent="0.25">
      <c r="A22" s="207" t="str">
        <f>INDEX(Оглавление, ROW())</f>
        <v>[Цены на приграничных АЗС.xlsm]Цены на 25.05.2020</v>
      </c>
      <c r="B22" s="348">
        <f t="shared" ca="1" si="0"/>
        <v>43976</v>
      </c>
      <c r="C22" s="350">
        <f t="shared" ca="1" si="1"/>
        <v>8.9603999999999999</v>
      </c>
      <c r="D22" s="350">
        <f t="shared" ca="1" si="2"/>
        <v>2.3986000000000001</v>
      </c>
      <c r="E22" s="350">
        <f t="shared" ca="1" si="3"/>
        <v>2.6172</v>
      </c>
      <c r="F22" s="350">
        <f t="shared" ca="1" si="4"/>
        <v>5.7793000000000001</v>
      </c>
      <c r="G22" s="350">
        <f t="shared" ca="1" si="5"/>
        <v>3.3424</v>
      </c>
      <c r="H22" s="350">
        <f t="shared" ca="1" si="6"/>
        <v>1.68</v>
      </c>
      <c r="I22" s="350">
        <f t="shared" ca="1" si="7"/>
        <v>1.78</v>
      </c>
      <c r="J22" s="350">
        <f t="shared" ca="1" si="8"/>
        <v>1.92</v>
      </c>
      <c r="K22" s="350">
        <f t="shared" ca="1" si="9"/>
        <v>1.78</v>
      </c>
      <c r="L22" s="350">
        <f t="shared" ca="1" si="10"/>
        <v>0.94</v>
      </c>
      <c r="M22" s="350">
        <f t="shared" ca="1" si="11"/>
        <v>42</v>
      </c>
      <c r="N22" s="350">
        <f t="shared" ca="1" si="12"/>
        <v>46.2</v>
      </c>
      <c r="O22" s="350">
        <f t="shared" ca="1" si="13"/>
        <v>51.49</v>
      </c>
      <c r="P22" s="350">
        <f t="shared" ca="1" si="14"/>
        <v>45.49</v>
      </c>
      <c r="Q22" s="350">
        <f t="shared" ca="1" si="15"/>
        <v>19.62</v>
      </c>
      <c r="R22" s="350">
        <f t="shared" ca="1" si="16"/>
        <v>42.26</v>
      </c>
      <c r="S22" s="350">
        <f t="shared" ca="1" si="17"/>
        <v>45.52</v>
      </c>
      <c r="T22" s="350">
        <f t="shared" ca="1" si="18"/>
        <v>51.8</v>
      </c>
      <c r="U22" s="350">
        <f t="shared" ca="1" si="19"/>
        <v>46.24</v>
      </c>
      <c r="V22" s="350">
        <f t="shared" ca="1" si="20"/>
        <v>23.4</v>
      </c>
      <c r="W22" s="350">
        <f t="shared" ca="1" si="21"/>
        <v>42.91</v>
      </c>
      <c r="X22" s="350">
        <f t="shared" ca="1" si="22"/>
        <v>46.03</v>
      </c>
      <c r="Y22" s="350">
        <f t="shared" ca="1" si="23"/>
        <v>51</v>
      </c>
      <c r="Z22" s="350">
        <f t="shared" ca="1" si="24"/>
        <v>45.94</v>
      </c>
      <c r="AA22" s="350">
        <f t="shared" ca="1" si="25"/>
        <v>23.75</v>
      </c>
      <c r="AB22" s="350">
        <f t="shared" ca="1" si="26"/>
        <v>42</v>
      </c>
      <c r="AC22" s="350">
        <f t="shared" ca="1" si="27"/>
        <v>45.01</v>
      </c>
      <c r="AD22" s="350">
        <f t="shared" ca="1" si="28"/>
        <v>52.49</v>
      </c>
      <c r="AE22" s="350">
        <f t="shared" ca="1" si="29"/>
        <v>47.9</v>
      </c>
      <c r="AF22" s="350">
        <f t="shared" ca="1" si="30"/>
        <v>21.75</v>
      </c>
      <c r="AG22" s="350">
        <f t="shared" ca="1" si="31"/>
        <v>22.25</v>
      </c>
      <c r="AH22" s="350">
        <f t="shared" ca="1" si="32"/>
        <v>23.95</v>
      </c>
      <c r="AI22" s="350">
        <f t="shared" ca="1" si="33"/>
        <v>27.29</v>
      </c>
      <c r="AJ22" s="350">
        <f t="shared" ca="1" si="34"/>
        <v>21.65</v>
      </c>
      <c r="AK22" s="350">
        <f t="shared" ca="1" si="35"/>
        <v>10.1</v>
      </c>
      <c r="AL22" s="350">
        <f t="shared" ca="1" si="36"/>
        <v>0.98699999999999999</v>
      </c>
      <c r="AM22" s="350">
        <f t="shared" ca="1" si="37"/>
        <v>1.032</v>
      </c>
      <c r="AN22" s="350">
        <f t="shared" ca="1" si="38"/>
        <v>0.90700000000000003</v>
      </c>
      <c r="AO22" s="350">
        <f t="shared" ca="1" si="39"/>
        <v>0.44500000000000001</v>
      </c>
      <c r="AP22" s="350">
        <f t="shared" ca="1" si="40"/>
        <v>0.93500000000000005</v>
      </c>
      <c r="AQ22" s="350">
        <f t="shared" ca="1" si="41"/>
        <v>1.014</v>
      </c>
      <c r="AR22" s="350">
        <f t="shared" ca="1" si="42"/>
        <v>0.83499999999999996</v>
      </c>
      <c r="AS22" s="350">
        <f t="shared" ca="1" si="43"/>
        <v>0.43</v>
      </c>
      <c r="AT22" s="350">
        <f t="shared" ca="1" si="44"/>
        <v>3.96</v>
      </c>
      <c r="AU22" s="350">
        <f t="shared" ca="1" si="45"/>
        <v>4.22</v>
      </c>
      <c r="AV22" s="350">
        <f t="shared" ca="1" si="46"/>
        <v>3.99</v>
      </c>
      <c r="AW22" s="350">
        <f t="shared" ca="1" si="47"/>
        <v>1.65</v>
      </c>
    </row>
    <row r="23" spans="1:49" ht="15.75" x14ac:dyDescent="0.25">
      <c r="A23" s="207" t="str">
        <f>INDEX(Оглавление, ROW())</f>
        <v>[Цены на приграничных АЗС.xlsm]Цены на 01.06.2020</v>
      </c>
      <c r="B23" s="348">
        <f t="shared" ca="1" si="0"/>
        <v>43983</v>
      </c>
      <c r="C23" s="350">
        <f t="shared" ca="1" si="1"/>
        <v>8.9708000000000006</v>
      </c>
      <c r="D23" s="350">
        <f t="shared" ca="1" si="2"/>
        <v>2.41</v>
      </c>
      <c r="E23" s="350">
        <f t="shared" ca="1" si="3"/>
        <v>2.6772</v>
      </c>
      <c r="F23" s="350">
        <f t="shared" ca="1" si="4"/>
        <v>6.0347</v>
      </c>
      <c r="G23" s="350">
        <f t="shared" ca="1" si="5"/>
        <v>3.4096000000000002</v>
      </c>
      <c r="H23" s="350">
        <f t="shared" ca="1" si="6"/>
        <v>1.68</v>
      </c>
      <c r="I23" s="350">
        <f t="shared" ca="1" si="7"/>
        <v>1.78</v>
      </c>
      <c r="J23" s="350">
        <f t="shared" ca="1" si="8"/>
        <v>1.92</v>
      </c>
      <c r="K23" s="350">
        <f t="shared" ca="1" si="9"/>
        <v>1.78</v>
      </c>
      <c r="L23" s="350">
        <f t="shared" ca="1" si="10"/>
        <v>0.94</v>
      </c>
      <c r="M23" s="350">
        <f t="shared" ca="1" si="11"/>
        <v>42.5</v>
      </c>
      <c r="N23" s="350">
        <f t="shared" ca="1" si="12"/>
        <v>46.69</v>
      </c>
      <c r="O23" s="350">
        <f t="shared" ca="1" si="13"/>
        <v>51.49</v>
      </c>
      <c r="P23" s="350">
        <f t="shared" ca="1" si="14"/>
        <v>47.14</v>
      </c>
      <c r="Q23" s="350">
        <f t="shared" ca="1" si="15"/>
        <v>19.690000000000001</v>
      </c>
      <c r="R23" s="350">
        <f t="shared" ca="1" si="16"/>
        <v>42.26</v>
      </c>
      <c r="S23" s="350">
        <f t="shared" ca="1" si="17"/>
        <v>45.52</v>
      </c>
      <c r="T23" s="350">
        <f t="shared" ca="1" si="18"/>
        <v>51.8</v>
      </c>
      <c r="U23" s="350">
        <f t="shared" ca="1" si="19"/>
        <v>46.24</v>
      </c>
      <c r="V23" s="350">
        <f t="shared" ca="1" si="20"/>
        <v>23.4</v>
      </c>
      <c r="W23" s="350">
        <f t="shared" ca="1" si="21"/>
        <v>42.91</v>
      </c>
      <c r="X23" s="350">
        <f t="shared" ca="1" si="22"/>
        <v>46.03</v>
      </c>
      <c r="Y23" s="350">
        <f t="shared" ca="1" si="23"/>
        <v>51</v>
      </c>
      <c r="Z23" s="350">
        <f t="shared" ca="1" si="24"/>
        <v>45.91</v>
      </c>
      <c r="AA23" s="350">
        <f t="shared" ca="1" si="25"/>
        <v>23.75</v>
      </c>
      <c r="AB23" s="350">
        <f t="shared" ca="1" si="26"/>
        <v>42</v>
      </c>
      <c r="AC23" s="350">
        <f t="shared" ca="1" si="27"/>
        <v>45.01</v>
      </c>
      <c r="AD23" s="350">
        <f t="shared" ca="1" si="28"/>
        <v>52.49</v>
      </c>
      <c r="AE23" s="350">
        <f t="shared" ca="1" si="29"/>
        <v>47.97</v>
      </c>
      <c r="AF23" s="350">
        <f t="shared" ca="1" si="30"/>
        <v>21.75</v>
      </c>
      <c r="AG23" s="350">
        <f t="shared" ca="1" si="31"/>
        <v>22.25</v>
      </c>
      <c r="AH23" s="350">
        <f t="shared" ca="1" si="32"/>
        <v>23.95</v>
      </c>
      <c r="AI23" s="350">
        <f t="shared" ca="1" si="33"/>
        <v>27.29</v>
      </c>
      <c r="AJ23" s="350">
        <f t="shared" ca="1" si="34"/>
        <v>21.5</v>
      </c>
      <c r="AK23" s="350">
        <f t="shared" ca="1" si="35"/>
        <v>10.14</v>
      </c>
      <c r="AL23" s="350">
        <f t="shared" ca="1" si="36"/>
        <v>1.0640000000000001</v>
      </c>
      <c r="AM23" s="350">
        <f t="shared" ca="1" si="37"/>
        <v>1.129</v>
      </c>
      <c r="AN23" s="350">
        <f t="shared" ca="1" si="38"/>
        <v>0.96399999999999997</v>
      </c>
      <c r="AO23" s="350">
        <f t="shared" ca="1" si="39"/>
        <v>0.44500000000000001</v>
      </c>
      <c r="AP23" s="350">
        <f t="shared" ca="1" si="40"/>
        <v>0.92900000000000005</v>
      </c>
      <c r="AQ23" s="350">
        <f t="shared" ca="1" si="41"/>
        <v>1.014</v>
      </c>
      <c r="AR23" s="350">
        <f t="shared" ca="1" si="42"/>
        <v>0.83299999999999996</v>
      </c>
      <c r="AS23" s="350">
        <f t="shared" ca="1" si="43"/>
        <v>0.439</v>
      </c>
      <c r="AT23" s="350">
        <f t="shared" ca="1" si="44"/>
        <v>4.04</v>
      </c>
      <c r="AU23" s="350">
        <f t="shared" ca="1" si="45"/>
        <v>4.28</v>
      </c>
      <c r="AV23" s="350">
        <f t="shared" ca="1" si="46"/>
        <v>4.09</v>
      </c>
      <c r="AW23" s="350">
        <f t="shared" ca="1" si="47"/>
        <v>1.73</v>
      </c>
    </row>
    <row r="24" spans="1:49" ht="15.75" x14ac:dyDescent="0.25">
      <c r="A24" s="207" t="str">
        <f>INDEX(Оглавление, ROW())</f>
        <v>[Цены на приграничных АЗС.xlsm]Цены на 08.06.2020</v>
      </c>
      <c r="B24" s="348">
        <f t="shared" ca="1" si="0"/>
        <v>43990</v>
      </c>
      <c r="C24" s="350">
        <f t="shared" ca="1" si="1"/>
        <v>8.952</v>
      </c>
      <c r="D24" s="350">
        <f t="shared" ca="1" si="2"/>
        <v>2.3809999999999998</v>
      </c>
      <c r="E24" s="350">
        <f t="shared" ca="1" si="3"/>
        <v>2.7027999999999999</v>
      </c>
      <c r="F24" s="350">
        <f t="shared" ca="1" si="4"/>
        <v>6.0648</v>
      </c>
      <c r="G24" s="350">
        <f t="shared" ca="1" si="5"/>
        <v>3.4695</v>
      </c>
      <c r="H24" s="350">
        <f t="shared" ca="1" si="6"/>
        <v>1.68</v>
      </c>
      <c r="I24" s="350">
        <f t="shared" ca="1" si="7"/>
        <v>1.78</v>
      </c>
      <c r="J24" s="350">
        <f t="shared" ca="1" si="8"/>
        <v>1.92</v>
      </c>
      <c r="K24" s="350">
        <f t="shared" ca="1" si="9"/>
        <v>1.78</v>
      </c>
      <c r="L24" s="350">
        <f t="shared" ca="1" si="10"/>
        <v>0.94</v>
      </c>
      <c r="M24" s="350">
        <f t="shared" ca="1" si="11"/>
        <v>42.45</v>
      </c>
      <c r="N24" s="350">
        <f t="shared" ca="1" si="12"/>
        <v>46.63</v>
      </c>
      <c r="O24" s="350">
        <f t="shared" ca="1" si="13"/>
        <v>50.74</v>
      </c>
      <c r="P24" s="350">
        <f t="shared" ca="1" si="14"/>
        <v>47.05</v>
      </c>
      <c r="Q24" s="350">
        <f t="shared" ca="1" si="15"/>
        <v>22.59</v>
      </c>
      <c r="R24" s="350">
        <f t="shared" ca="1" si="16"/>
        <v>42.26</v>
      </c>
      <c r="S24" s="350">
        <f t="shared" ca="1" si="17"/>
        <v>45.52</v>
      </c>
      <c r="T24" s="350">
        <f t="shared" ca="1" si="18"/>
        <v>51.8</v>
      </c>
      <c r="U24" s="350">
        <f t="shared" ca="1" si="19"/>
        <v>46.24</v>
      </c>
      <c r="V24" s="350">
        <f t="shared" ca="1" si="20"/>
        <v>23</v>
      </c>
      <c r="W24" s="350">
        <f t="shared" ca="1" si="21"/>
        <v>42.92</v>
      </c>
      <c r="X24" s="350">
        <f t="shared" ca="1" si="22"/>
        <v>46.04</v>
      </c>
      <c r="Y24" s="350">
        <f t="shared" ca="1" si="23"/>
        <v>51</v>
      </c>
      <c r="Z24" s="350">
        <f t="shared" ca="1" si="24"/>
        <v>45.95</v>
      </c>
      <c r="AA24" s="350">
        <f t="shared" ca="1" si="25"/>
        <v>22.7</v>
      </c>
      <c r="AB24" s="350">
        <f t="shared" ca="1" si="26"/>
        <v>42</v>
      </c>
      <c r="AC24" s="350">
        <f t="shared" ca="1" si="27"/>
        <v>45.01</v>
      </c>
      <c r="AD24" s="350">
        <f t="shared" ca="1" si="28"/>
        <v>51.9</v>
      </c>
      <c r="AE24" s="350">
        <f t="shared" ca="1" si="29"/>
        <v>47.91</v>
      </c>
      <c r="AF24" s="350">
        <f t="shared" ca="1" si="30"/>
        <v>20.75</v>
      </c>
      <c r="AG24" s="350">
        <f t="shared" ca="1" si="31"/>
        <v>22.25</v>
      </c>
      <c r="AH24" s="350">
        <f t="shared" ca="1" si="32"/>
        <v>24.2</v>
      </c>
      <c r="AI24" s="350">
        <f t="shared" ca="1" si="33"/>
        <v>27.29</v>
      </c>
      <c r="AJ24" s="350">
        <f t="shared" ca="1" si="34"/>
        <v>21.5</v>
      </c>
      <c r="AK24" s="350">
        <f t="shared" ca="1" si="35"/>
        <v>10.24</v>
      </c>
      <c r="AL24" s="350">
        <f t="shared" ca="1" si="36"/>
        <v>1.0840000000000001</v>
      </c>
      <c r="AM24" s="350">
        <f t="shared" ca="1" si="37"/>
        <v>1.149</v>
      </c>
      <c r="AN24" s="350">
        <f t="shared" ca="1" si="38"/>
        <v>0.97399999999999998</v>
      </c>
      <c r="AO24" s="350">
        <f t="shared" ca="1" si="39"/>
        <v>0.44500000000000001</v>
      </c>
      <c r="AP24" s="350">
        <f t="shared" ca="1" si="40"/>
        <v>0.95099999999999996</v>
      </c>
      <c r="AQ24" s="350">
        <f t="shared" ca="1" si="41"/>
        <v>1.038</v>
      </c>
      <c r="AR24" s="350">
        <f t="shared" ca="1" si="42"/>
        <v>0.86899999999999999</v>
      </c>
      <c r="AS24" s="350">
        <f t="shared" ca="1" si="43"/>
        <v>0.47899999999999998</v>
      </c>
      <c r="AT24" s="350">
        <f t="shared" ca="1" si="44"/>
        <v>4.08</v>
      </c>
      <c r="AU24" s="350">
        <f t="shared" ca="1" si="45"/>
        <v>4.29</v>
      </c>
      <c r="AV24" s="350">
        <f t="shared" ca="1" si="46"/>
        <v>4.1100000000000003</v>
      </c>
      <c r="AW24" s="350">
        <f t="shared" ca="1" si="47"/>
        <v>1.8</v>
      </c>
    </row>
    <row r="25" spans="1:49" ht="15.75" x14ac:dyDescent="0.25">
      <c r="A25" s="207" t="str">
        <f>INDEX(Оглавление, ROW())</f>
        <v>[Цены на приграничных АЗС.xlsm]Цены на 15.06.2020</v>
      </c>
      <c r="B25" s="348">
        <f t="shared" ca="1" si="0"/>
        <v>43997</v>
      </c>
      <c r="C25" s="350">
        <f t="shared" ca="1" si="1"/>
        <v>8.8933999999999997</v>
      </c>
      <c r="D25" s="350">
        <f t="shared" ca="1" si="2"/>
        <v>2.3780999999999999</v>
      </c>
      <c r="E25" s="350">
        <f t="shared" ca="1" si="3"/>
        <v>2.6890000000000001</v>
      </c>
      <c r="F25" s="350">
        <f t="shared" ca="1" si="4"/>
        <v>6.0537999999999998</v>
      </c>
      <c r="G25" s="350">
        <f t="shared" ca="1" si="5"/>
        <v>3.4115000000000002</v>
      </c>
      <c r="H25" s="350">
        <f t="shared" ca="1" si="6"/>
        <v>1.68</v>
      </c>
      <c r="I25" s="350">
        <f t="shared" ca="1" si="7"/>
        <v>1.78</v>
      </c>
      <c r="J25" s="350">
        <f t="shared" ca="1" si="8"/>
        <v>1.92</v>
      </c>
      <c r="K25" s="350">
        <f t="shared" ca="1" si="9"/>
        <v>1.78</v>
      </c>
      <c r="L25" s="350">
        <f t="shared" ca="1" si="10"/>
        <v>0.94</v>
      </c>
      <c r="M25" s="350">
        <f t="shared" ca="1" si="11"/>
        <v>42.43</v>
      </c>
      <c r="N25" s="350">
        <f t="shared" ca="1" si="12"/>
        <v>46.78</v>
      </c>
      <c r="O25" s="350">
        <f t="shared" ca="1" si="13"/>
        <v>52.24</v>
      </c>
      <c r="P25" s="350">
        <f t="shared" ca="1" si="14"/>
        <v>47.07</v>
      </c>
      <c r="Q25" s="350">
        <f t="shared" ca="1" si="15"/>
        <v>23.56</v>
      </c>
      <c r="R25" s="350">
        <f t="shared" ca="1" si="16"/>
        <v>42.23</v>
      </c>
      <c r="S25" s="350">
        <f t="shared" ca="1" si="17"/>
        <v>45.74</v>
      </c>
      <c r="T25" s="350">
        <f t="shared" ca="1" si="18"/>
        <v>51.4</v>
      </c>
      <c r="U25" s="350">
        <f t="shared" ca="1" si="19"/>
        <v>46.21</v>
      </c>
      <c r="V25" s="350">
        <f t="shared" ca="1" si="20"/>
        <v>23</v>
      </c>
      <c r="W25" s="350">
        <f t="shared" ca="1" si="21"/>
        <v>42.87</v>
      </c>
      <c r="X25" s="350">
        <f t="shared" ca="1" si="22"/>
        <v>46.1</v>
      </c>
      <c r="Y25" s="350">
        <f t="shared" ca="1" si="23"/>
        <v>51</v>
      </c>
      <c r="Z25" s="350">
        <f t="shared" ca="1" si="24"/>
        <v>45.95</v>
      </c>
      <c r="AA25" s="350">
        <f t="shared" ca="1" si="25"/>
        <v>23.4</v>
      </c>
      <c r="AB25" s="350">
        <f t="shared" ca="1" si="26"/>
        <v>42.14</v>
      </c>
      <c r="AC25" s="350">
        <f t="shared" ca="1" si="27"/>
        <v>45.15</v>
      </c>
      <c r="AD25" s="350">
        <f t="shared" ca="1" si="28"/>
        <v>51.9</v>
      </c>
      <c r="AE25" s="350">
        <f t="shared" ca="1" si="29"/>
        <v>47.91</v>
      </c>
      <c r="AF25" s="350">
        <f t="shared" ca="1" si="30"/>
        <v>20.75</v>
      </c>
      <c r="AG25" s="350">
        <f t="shared" ca="1" si="31"/>
        <v>22.25</v>
      </c>
      <c r="AH25" s="350">
        <f t="shared" ca="1" si="32"/>
        <v>24.2</v>
      </c>
      <c r="AI25" s="350">
        <f t="shared" ca="1" si="33"/>
        <v>27.29</v>
      </c>
      <c r="AJ25" s="350">
        <f t="shared" ca="1" si="34"/>
        <v>21.5</v>
      </c>
      <c r="AK25" s="350">
        <f t="shared" ca="1" si="35"/>
        <v>10.39</v>
      </c>
      <c r="AL25" s="350">
        <f t="shared" ca="1" si="36"/>
        <v>1.0669999999999999</v>
      </c>
      <c r="AM25" s="350">
        <f t="shared" ca="1" si="37"/>
        <v>1.1120000000000001</v>
      </c>
      <c r="AN25" s="350">
        <f t="shared" ca="1" si="38"/>
        <v>0.97699999999999998</v>
      </c>
      <c r="AO25" s="350">
        <f t="shared" ca="1" si="39"/>
        <v>0.47499999999999998</v>
      </c>
      <c r="AP25" s="350">
        <f t="shared" ca="1" si="40"/>
        <v>0.96599999999999997</v>
      </c>
      <c r="AQ25" s="350">
        <f t="shared" ca="1" si="41"/>
        <v>1.069</v>
      </c>
      <c r="AR25" s="350">
        <f t="shared" ca="1" si="42"/>
        <v>0.88500000000000001</v>
      </c>
      <c r="AS25" s="350">
        <f t="shared" ca="1" si="43"/>
        <v>0.47899999999999998</v>
      </c>
      <c r="AT25" s="350">
        <f t="shared" ca="1" si="44"/>
        <v>4.12</v>
      </c>
      <c r="AU25" s="350">
        <f t="shared" ca="1" si="45"/>
        <v>4.38</v>
      </c>
      <c r="AV25" s="350">
        <f t="shared" ca="1" si="46"/>
        <v>4.1500000000000004</v>
      </c>
      <c r="AW25" s="350">
        <f t="shared" ca="1" si="47"/>
        <v>1.87</v>
      </c>
    </row>
    <row r="26" spans="1:49" ht="15.75" x14ac:dyDescent="0.25">
      <c r="A26" s="207" t="str">
        <f>INDEX(Оглавление, ROW())</f>
        <v>[Цены на приграничных АЗС.xlsm]Цены на 22.06.2020</v>
      </c>
      <c r="B26" s="348">
        <f t="shared" ca="1" si="0"/>
        <v>44004</v>
      </c>
      <c r="C26" s="350">
        <f t="shared" ca="1" si="1"/>
        <v>8.8922000000000008</v>
      </c>
      <c r="D26" s="350">
        <f t="shared" ca="1" si="2"/>
        <v>2.3757000000000001</v>
      </c>
      <c r="E26" s="350">
        <f t="shared" ca="1" si="3"/>
        <v>2.6654</v>
      </c>
      <c r="F26" s="350">
        <f t="shared" ca="1" si="4"/>
        <v>5.9772999999999996</v>
      </c>
      <c r="G26" s="350">
        <f t="shared" ca="1" si="5"/>
        <v>3.4215</v>
      </c>
      <c r="H26" s="350">
        <f t="shared" ca="1" si="6"/>
        <v>1.68</v>
      </c>
      <c r="I26" s="350">
        <f t="shared" ca="1" si="7"/>
        <v>1.78</v>
      </c>
      <c r="J26" s="350">
        <f t="shared" ca="1" si="8"/>
        <v>1.92</v>
      </c>
      <c r="K26" s="350">
        <f t="shared" ca="1" si="9"/>
        <v>1.78</v>
      </c>
      <c r="L26" s="350">
        <f t="shared" ca="1" si="10"/>
        <v>0.94</v>
      </c>
      <c r="M26" s="350">
        <f t="shared" ca="1" si="11"/>
        <v>42.5</v>
      </c>
      <c r="N26" s="350">
        <f t="shared" ca="1" si="12"/>
        <v>46.92</v>
      </c>
      <c r="O26" s="350">
        <f t="shared" ca="1" si="13"/>
        <v>52.67</v>
      </c>
      <c r="P26" s="350">
        <f t="shared" ca="1" si="14"/>
        <v>47.13</v>
      </c>
      <c r="Q26" s="350">
        <f t="shared" ca="1" si="15"/>
        <v>23.8</v>
      </c>
      <c r="R26" s="350">
        <f t="shared" ca="1" si="16"/>
        <v>42.44</v>
      </c>
      <c r="S26" s="350">
        <f t="shared" ca="1" si="17"/>
        <v>45.98</v>
      </c>
      <c r="T26" s="350">
        <f t="shared" ca="1" si="18"/>
        <v>51.4</v>
      </c>
      <c r="U26" s="350">
        <f t="shared" ca="1" si="19"/>
        <v>46.22</v>
      </c>
      <c r="V26" s="350">
        <f t="shared" ca="1" si="20"/>
        <v>23.55</v>
      </c>
      <c r="W26" s="350">
        <f t="shared" ca="1" si="21"/>
        <v>43.15</v>
      </c>
      <c r="X26" s="350">
        <f t="shared" ca="1" si="22"/>
        <v>46.31</v>
      </c>
      <c r="Y26" s="350">
        <f t="shared" ca="1" si="23"/>
        <v>51</v>
      </c>
      <c r="Z26" s="350">
        <f t="shared" ca="1" si="24"/>
        <v>45.98</v>
      </c>
      <c r="AA26" s="350">
        <f t="shared" ca="1" si="25"/>
        <v>24.99</v>
      </c>
      <c r="AB26" s="350">
        <f t="shared" ca="1" si="26"/>
        <v>42.16</v>
      </c>
      <c r="AC26" s="350">
        <f t="shared" ca="1" si="27"/>
        <v>45.17</v>
      </c>
      <c r="AD26" s="350">
        <f t="shared" ca="1" si="28"/>
        <v>51.9</v>
      </c>
      <c r="AE26" s="350">
        <f t="shared" ca="1" si="29"/>
        <v>47.91</v>
      </c>
      <c r="AF26" s="350">
        <f t="shared" ca="1" si="30"/>
        <v>20.75</v>
      </c>
      <c r="AG26" s="350">
        <f t="shared" ca="1" si="31"/>
        <v>22.25</v>
      </c>
      <c r="AH26" s="350">
        <f t="shared" ca="1" si="32"/>
        <v>24.2</v>
      </c>
      <c r="AI26" s="350">
        <f t="shared" ca="1" si="33"/>
        <v>27.29</v>
      </c>
      <c r="AJ26" s="350">
        <f t="shared" ca="1" si="34"/>
        <v>21.5</v>
      </c>
      <c r="AK26" s="350">
        <f t="shared" ca="1" si="35"/>
        <v>10.49</v>
      </c>
      <c r="AL26" s="350">
        <f t="shared" ca="1" si="36"/>
        <v>1.117</v>
      </c>
      <c r="AM26" s="350">
        <f t="shared" ca="1" si="37"/>
        <v>1.1619999999999999</v>
      </c>
      <c r="AN26" s="350">
        <f t="shared" ca="1" si="38"/>
        <v>1.0269999999999999</v>
      </c>
      <c r="AO26" s="350">
        <f t="shared" ca="1" si="39"/>
        <v>0.48499999999999999</v>
      </c>
      <c r="AP26" s="350">
        <f t="shared" ca="1" si="40"/>
        <v>1.0249999999999999</v>
      </c>
      <c r="AQ26" s="350">
        <f t="shared" ca="1" si="41"/>
        <v>1.1040000000000001</v>
      </c>
      <c r="AR26" s="350">
        <f t="shared" ca="1" si="42"/>
        <v>0.90500000000000003</v>
      </c>
      <c r="AS26" s="350">
        <f t="shared" ca="1" si="43"/>
        <v>0.48</v>
      </c>
      <c r="AT26" s="350">
        <f t="shared" ca="1" si="44"/>
        <v>4.1399999999999997</v>
      </c>
      <c r="AU26" s="350">
        <f t="shared" ca="1" si="45"/>
        <v>4.38</v>
      </c>
      <c r="AV26" s="350">
        <f t="shared" ca="1" si="46"/>
        <v>4.16</v>
      </c>
      <c r="AW26" s="350">
        <f t="shared" ca="1" si="47"/>
        <v>1.95</v>
      </c>
    </row>
    <row r="27" spans="1:49" ht="15.75" x14ac:dyDescent="0.25">
      <c r="A27" s="207" t="str">
        <f>INDEX(Оглавление, ROW())</f>
        <v>[Цены на приграничных АЗС.xlsm]Цены на 29.06.2020</v>
      </c>
      <c r="B27" s="348">
        <f t="shared" ca="1" si="0"/>
        <v>44011</v>
      </c>
      <c r="C27" s="350">
        <f t="shared" ca="1" si="1"/>
        <v>8.9314999999999998</v>
      </c>
      <c r="D27" s="350">
        <f t="shared" ca="1" si="2"/>
        <v>2.3839000000000001</v>
      </c>
      <c r="E27" s="350">
        <f t="shared" ca="1" si="3"/>
        <v>2.6753</v>
      </c>
      <c r="F27" s="350">
        <f t="shared" ca="1" si="4"/>
        <v>5.9943999999999997</v>
      </c>
      <c r="G27" s="350">
        <f t="shared" ca="1" si="5"/>
        <v>3.4485999999999999</v>
      </c>
      <c r="H27" s="350">
        <f t="shared" ca="1" si="6"/>
        <v>1.68</v>
      </c>
      <c r="I27" s="350">
        <f t="shared" ca="1" si="7"/>
        <v>1.78</v>
      </c>
      <c r="J27" s="350">
        <f t="shared" ca="1" si="8"/>
        <v>1.92</v>
      </c>
      <c r="K27" s="350">
        <f t="shared" ca="1" si="9"/>
        <v>1.78</v>
      </c>
      <c r="L27" s="350">
        <f t="shared" ca="1" si="10"/>
        <v>0.94</v>
      </c>
      <c r="M27" s="350">
        <f t="shared" ca="1" si="11"/>
        <v>42.47</v>
      </c>
      <c r="N27" s="350">
        <f t="shared" ca="1" si="12"/>
        <v>46.83</v>
      </c>
      <c r="O27" s="350">
        <f t="shared" ca="1" si="13"/>
        <v>52.67</v>
      </c>
      <c r="P27" s="350">
        <f t="shared" ca="1" si="14"/>
        <v>47.09</v>
      </c>
      <c r="Q27" s="350">
        <f t="shared" ca="1" si="15"/>
        <v>24.15</v>
      </c>
      <c r="R27" s="350">
        <f t="shared" ca="1" si="16"/>
        <v>42.54</v>
      </c>
      <c r="S27" s="350">
        <f t="shared" ca="1" si="17"/>
        <v>46.19</v>
      </c>
      <c r="T27" s="350">
        <f t="shared" ca="1" si="18"/>
        <v>51.4</v>
      </c>
      <c r="U27" s="350">
        <f t="shared" ca="1" si="19"/>
        <v>46.22</v>
      </c>
      <c r="V27" s="350">
        <f t="shared" ca="1" si="20"/>
        <v>23.91</v>
      </c>
      <c r="W27" s="350">
        <f t="shared" ca="1" si="21"/>
        <v>43.13</v>
      </c>
      <c r="X27" s="350">
        <f t="shared" ca="1" si="22"/>
        <v>47.03</v>
      </c>
      <c r="Y27" s="350">
        <f t="shared" ca="1" si="23"/>
        <v>51</v>
      </c>
      <c r="Z27" s="350">
        <f t="shared" ca="1" si="24"/>
        <v>45.96</v>
      </c>
      <c r="AA27" s="350">
        <f t="shared" ca="1" si="25"/>
        <v>26.49</v>
      </c>
      <c r="AB27" s="350">
        <f t="shared" ca="1" si="26"/>
        <v>42.11</v>
      </c>
      <c r="AC27" s="350">
        <f t="shared" ca="1" si="27"/>
        <v>45.86</v>
      </c>
      <c r="AD27" s="350">
        <f t="shared" ca="1" si="28"/>
        <v>51.9</v>
      </c>
      <c r="AE27" s="350">
        <f t="shared" ca="1" si="29"/>
        <v>47.91</v>
      </c>
      <c r="AF27" s="350">
        <f t="shared" ca="1" si="30"/>
        <v>20.75</v>
      </c>
      <c r="AG27" s="350">
        <f t="shared" ca="1" si="31"/>
        <v>22.25</v>
      </c>
      <c r="AH27" s="350">
        <f t="shared" ca="1" si="32"/>
        <v>24.2</v>
      </c>
      <c r="AI27" s="350">
        <f t="shared" ca="1" si="33"/>
        <v>27.29</v>
      </c>
      <c r="AJ27" s="350">
        <f t="shared" ca="1" si="34"/>
        <v>21.5</v>
      </c>
      <c r="AK27" s="350">
        <f t="shared" ca="1" si="35"/>
        <v>10.54</v>
      </c>
      <c r="AL27" s="350">
        <f t="shared" ca="1" si="36"/>
        <v>1.117</v>
      </c>
      <c r="AM27" s="350">
        <f t="shared" ca="1" si="37"/>
        <v>1.1619999999999999</v>
      </c>
      <c r="AN27" s="350">
        <f t="shared" ca="1" si="38"/>
        <v>1.0269999999999999</v>
      </c>
      <c r="AO27" s="350">
        <f t="shared" ca="1" si="39"/>
        <v>0.48499999999999999</v>
      </c>
      <c r="AP27" s="350">
        <f t="shared" ca="1" si="40"/>
        <v>1.0089999999999999</v>
      </c>
      <c r="AQ27" s="350">
        <f t="shared" ca="1" si="41"/>
        <v>1.1240000000000001</v>
      </c>
      <c r="AR27" s="350">
        <f t="shared" ca="1" si="42"/>
        <v>0.90900000000000003</v>
      </c>
      <c r="AS27" s="350">
        <f t="shared" ca="1" si="43"/>
        <v>0.499</v>
      </c>
      <c r="AT27" s="350">
        <f t="shared" ca="1" si="44"/>
        <v>4.18</v>
      </c>
      <c r="AU27" s="350">
        <f t="shared" ca="1" si="45"/>
        <v>4.41</v>
      </c>
      <c r="AV27" s="350">
        <f t="shared" ca="1" si="46"/>
        <v>4.17</v>
      </c>
      <c r="AW27" s="350">
        <f t="shared" ca="1" si="47"/>
        <v>1.95</v>
      </c>
    </row>
    <row r="28" spans="1:49" ht="15.75" x14ac:dyDescent="0.25">
      <c r="A28" s="207" t="str">
        <f>INDEX(Оглавление, ROW())</f>
        <v>[Цены на приграничных АЗС.xlsm]Цены на 06.07.2020</v>
      </c>
      <c r="B28" s="348">
        <f t="shared" ca="1" si="0"/>
        <v>44018</v>
      </c>
      <c r="C28" s="350">
        <f t="shared" ca="1" si="1"/>
        <v>8.9090000000000007</v>
      </c>
      <c r="D28" s="350">
        <f t="shared" ca="1" si="2"/>
        <v>2.4214000000000002</v>
      </c>
      <c r="E28" s="350">
        <f t="shared" ca="1" si="3"/>
        <v>2.7311000000000001</v>
      </c>
      <c r="F28" s="350">
        <f t="shared" ca="1" si="4"/>
        <v>6.117</v>
      </c>
      <c r="G28" s="350">
        <f t="shared" ca="1" si="5"/>
        <v>3.4359000000000002</v>
      </c>
      <c r="H28" s="350">
        <f t="shared" ca="1" si="6"/>
        <v>1.68</v>
      </c>
      <c r="I28" s="350">
        <f t="shared" ca="1" si="7"/>
        <v>1.78</v>
      </c>
      <c r="J28" s="350">
        <f t="shared" ca="1" si="8"/>
        <v>1.92</v>
      </c>
      <c r="K28" s="350">
        <f t="shared" ca="1" si="9"/>
        <v>1.78</v>
      </c>
      <c r="L28" s="350">
        <f t="shared" ca="1" si="10"/>
        <v>0.94</v>
      </c>
      <c r="M28" s="350">
        <f t="shared" ca="1" si="11"/>
        <v>42.46</v>
      </c>
      <c r="N28" s="350">
        <f t="shared" ca="1" si="12"/>
        <v>46.82</v>
      </c>
      <c r="O28" s="350">
        <f t="shared" ca="1" si="13"/>
        <v>52.67</v>
      </c>
      <c r="P28" s="350">
        <f t="shared" ca="1" si="14"/>
        <v>47.11</v>
      </c>
      <c r="Q28" s="350">
        <f t="shared" ca="1" si="15"/>
        <v>24.15</v>
      </c>
      <c r="R28" s="350">
        <f t="shared" ca="1" si="16"/>
        <v>42.5</v>
      </c>
      <c r="S28" s="350">
        <f t="shared" ca="1" si="17"/>
        <v>45.87</v>
      </c>
      <c r="T28" s="350">
        <f t="shared" ca="1" si="18"/>
        <v>51.8</v>
      </c>
      <c r="U28" s="350">
        <f t="shared" ca="1" si="19"/>
        <v>46.24</v>
      </c>
      <c r="V28" s="350">
        <f t="shared" ca="1" si="20"/>
        <v>24.62</v>
      </c>
      <c r="W28" s="350">
        <f t="shared" ca="1" si="21"/>
        <v>43.08</v>
      </c>
      <c r="X28" s="350">
        <f t="shared" ca="1" si="22"/>
        <v>47.05</v>
      </c>
      <c r="Y28" s="350">
        <f t="shared" ca="1" si="23"/>
        <v>50.99</v>
      </c>
      <c r="Z28" s="350">
        <f t="shared" ca="1" si="24"/>
        <v>45.87</v>
      </c>
      <c r="AA28" s="350">
        <f t="shared" ca="1" si="25"/>
        <v>26.49</v>
      </c>
      <c r="AB28" s="350">
        <f t="shared" ca="1" si="26"/>
        <v>42.11</v>
      </c>
      <c r="AC28" s="350">
        <f t="shared" ca="1" si="27"/>
        <v>45.83</v>
      </c>
      <c r="AD28" s="350">
        <f t="shared" ca="1" si="28"/>
        <v>51.9</v>
      </c>
      <c r="AE28" s="350">
        <f t="shared" ca="1" si="29"/>
        <v>47.91</v>
      </c>
      <c r="AF28" s="350">
        <f t="shared" ca="1" si="30"/>
        <v>20.75</v>
      </c>
      <c r="AG28" s="350">
        <f t="shared" ca="1" si="31"/>
        <v>22.25</v>
      </c>
      <c r="AH28" s="350">
        <f t="shared" ca="1" si="32"/>
        <v>24.2</v>
      </c>
      <c r="AI28" s="350">
        <f t="shared" ca="1" si="33"/>
        <v>27.79</v>
      </c>
      <c r="AJ28" s="350">
        <f t="shared" ca="1" si="34"/>
        <v>21.5</v>
      </c>
      <c r="AK28" s="350">
        <f t="shared" ca="1" si="35"/>
        <v>10.54</v>
      </c>
      <c r="AL28" s="350">
        <f t="shared" ca="1" si="36"/>
        <v>1.117</v>
      </c>
      <c r="AM28" s="350">
        <f t="shared" ca="1" si="37"/>
        <v>1.1619999999999999</v>
      </c>
      <c r="AN28" s="350">
        <f t="shared" ca="1" si="38"/>
        <v>1.0269999999999999</v>
      </c>
      <c r="AO28" s="350">
        <f t="shared" ca="1" si="39"/>
        <v>0.48499999999999999</v>
      </c>
      <c r="AP28" s="350">
        <f t="shared" ca="1" si="40"/>
        <v>1.0289999999999999</v>
      </c>
      <c r="AQ28" s="350">
        <f t="shared" ca="1" si="41"/>
        <v>1.1439999999999999</v>
      </c>
      <c r="AR28" s="350">
        <f t="shared" ca="1" si="42"/>
        <v>0.92600000000000005</v>
      </c>
      <c r="AS28" s="350">
        <f t="shared" ca="1" si="43"/>
        <v>0.499</v>
      </c>
      <c r="AT28" s="350">
        <f t="shared" ca="1" si="44"/>
        <v>4.22</v>
      </c>
      <c r="AU28" s="350">
        <f t="shared" ca="1" si="45"/>
        <v>4.49</v>
      </c>
      <c r="AV28" s="350">
        <f t="shared" ca="1" si="46"/>
        <v>4.1900000000000004</v>
      </c>
      <c r="AW28" s="350">
        <f t="shared" ca="1" si="47"/>
        <v>1.96</v>
      </c>
    </row>
    <row r="29" spans="1:49" ht="15.75" x14ac:dyDescent="0.25">
      <c r="A29" s="207" t="str">
        <f>INDEX(Оглавление, ROW())</f>
        <v>[Цены на приграничных АЗС.xlsm]Цены на 13.07.2020</v>
      </c>
      <c r="B29" s="348">
        <f t="shared" ca="1" si="0"/>
        <v>44025</v>
      </c>
      <c r="C29" s="350">
        <f t="shared" ca="1" si="1"/>
        <v>9.0145999999999997</v>
      </c>
      <c r="D29" s="350">
        <f t="shared" ca="1" si="2"/>
        <v>2.4300000000000002</v>
      </c>
      <c r="E29" s="350">
        <f t="shared" ca="1" si="3"/>
        <v>2.7435</v>
      </c>
      <c r="F29" s="350">
        <f t="shared" ca="1" si="4"/>
        <v>6.13</v>
      </c>
      <c r="G29" s="350">
        <f t="shared" ca="1" si="5"/>
        <v>3.4117999999999999</v>
      </c>
      <c r="H29" s="350">
        <f t="shared" ca="1" si="6"/>
        <v>1.68</v>
      </c>
      <c r="I29" s="350">
        <f t="shared" ca="1" si="7"/>
        <v>1.78</v>
      </c>
      <c r="J29" s="350">
        <f t="shared" ca="1" si="8"/>
        <v>1.92</v>
      </c>
      <c r="K29" s="350">
        <f t="shared" ca="1" si="9"/>
        <v>1.78</v>
      </c>
      <c r="L29" s="350">
        <f t="shared" ca="1" si="10"/>
        <v>0.94</v>
      </c>
      <c r="M29" s="350">
        <f t="shared" ca="1" si="11"/>
        <v>42.73</v>
      </c>
      <c r="N29" s="350">
        <f t="shared" ca="1" si="12"/>
        <v>47.17</v>
      </c>
      <c r="O29" s="350">
        <f t="shared" ca="1" si="13"/>
        <v>52.67</v>
      </c>
      <c r="P29" s="350">
        <f t="shared" ca="1" si="14"/>
        <v>47.26</v>
      </c>
      <c r="Q29" s="350">
        <f t="shared" ca="1" si="15"/>
        <v>23.91</v>
      </c>
      <c r="R29" s="350">
        <f t="shared" ca="1" si="16"/>
        <v>42.5</v>
      </c>
      <c r="S29" s="350">
        <f t="shared" ca="1" si="17"/>
        <v>45.87</v>
      </c>
      <c r="T29" s="350">
        <f t="shared" ca="1" si="18"/>
        <v>51.8</v>
      </c>
      <c r="U29" s="350">
        <f t="shared" ca="1" si="19"/>
        <v>46.24</v>
      </c>
      <c r="V29" s="350">
        <f t="shared" ca="1" si="20"/>
        <v>24.62</v>
      </c>
      <c r="W29" s="350">
        <f t="shared" ca="1" si="21"/>
        <v>43.24</v>
      </c>
      <c r="X29" s="350">
        <f t="shared" ca="1" si="22"/>
        <v>46.4</v>
      </c>
      <c r="Y29" s="350">
        <f t="shared" ca="1" si="23"/>
        <v>51</v>
      </c>
      <c r="Z29" s="350">
        <f t="shared" ca="1" si="24"/>
        <v>46.07</v>
      </c>
      <c r="AA29" s="350">
        <f t="shared" ca="1" si="25"/>
        <v>26.49</v>
      </c>
      <c r="AB29" s="350">
        <f t="shared" ca="1" si="26"/>
        <v>42.51</v>
      </c>
      <c r="AC29" s="350">
        <f t="shared" ca="1" si="27"/>
        <v>45.52</v>
      </c>
      <c r="AD29" s="350">
        <f t="shared" ca="1" si="28"/>
        <v>51.9</v>
      </c>
      <c r="AE29" s="350">
        <f t="shared" ca="1" si="29"/>
        <v>47.96</v>
      </c>
      <c r="AF29" s="350">
        <f t="shared" ca="1" si="30"/>
        <v>21.15</v>
      </c>
      <c r="AG29" s="350">
        <f t="shared" ca="1" si="31"/>
        <v>22.25</v>
      </c>
      <c r="AH29" s="350">
        <f t="shared" ca="1" si="32"/>
        <v>24.2</v>
      </c>
      <c r="AI29" s="350">
        <f t="shared" ca="1" si="33"/>
        <v>27.79</v>
      </c>
      <c r="AJ29" s="350">
        <f t="shared" ca="1" si="34"/>
        <v>21.6</v>
      </c>
      <c r="AK29" s="350">
        <f t="shared" ca="1" si="35"/>
        <v>10.54</v>
      </c>
      <c r="AL29" s="350">
        <f t="shared" ca="1" si="36"/>
        <v>1.127</v>
      </c>
      <c r="AM29" s="350">
        <f t="shared" ca="1" si="37"/>
        <v>1.1719999999999999</v>
      </c>
      <c r="AN29" s="350">
        <f t="shared" ca="1" si="38"/>
        <v>1.0369999999999999</v>
      </c>
      <c r="AO29" s="350">
        <f t="shared" ca="1" si="39"/>
        <v>0.505</v>
      </c>
      <c r="AP29" s="350">
        <f t="shared" ca="1" si="40"/>
        <v>1.03</v>
      </c>
      <c r="AQ29" s="350">
        <f t="shared" ca="1" si="41"/>
        <v>1.1439999999999999</v>
      </c>
      <c r="AR29" s="350">
        <f t="shared" ca="1" si="42"/>
        <v>0.91</v>
      </c>
      <c r="AS29" s="350">
        <f t="shared" ca="1" si="43"/>
        <v>0.499</v>
      </c>
      <c r="AT29" s="350">
        <f t="shared" ca="1" si="44"/>
        <v>4.26</v>
      </c>
      <c r="AU29" s="350">
        <f t="shared" ca="1" si="45"/>
        <v>4.51</v>
      </c>
      <c r="AV29" s="350">
        <f t="shared" ca="1" si="46"/>
        <v>4.21</v>
      </c>
      <c r="AW29" s="350">
        <f t="shared" ca="1" si="47"/>
        <v>1.96</v>
      </c>
    </row>
    <row r="30" spans="1:49" ht="15.75" x14ac:dyDescent="0.25">
      <c r="A30" s="207" t="str">
        <f>INDEX(Оглавление, ROW())</f>
        <v>[Цены на приграничных АЗС.xlsm]Цены на 20.07.2020</v>
      </c>
      <c r="B30" s="348">
        <f t="shared" ca="1" si="0"/>
        <v>44032</v>
      </c>
      <c r="C30" s="350">
        <f t="shared" ca="1" si="1"/>
        <v>8.7548999999999992</v>
      </c>
      <c r="D30" s="350">
        <f t="shared" ca="1" si="2"/>
        <v>2.3994</v>
      </c>
      <c r="E30" s="350">
        <f t="shared" ca="1" si="3"/>
        <v>2.7319</v>
      </c>
      <c r="F30" s="350">
        <f t="shared" ca="1" si="4"/>
        <v>6.1075999999999997</v>
      </c>
      <c r="G30" s="350">
        <f t="shared" ca="1" si="5"/>
        <v>3.3451</v>
      </c>
      <c r="H30" s="350">
        <f t="shared" ca="1" si="6"/>
        <v>1.68</v>
      </c>
      <c r="I30" s="350">
        <f t="shared" ca="1" si="7"/>
        <v>1.78</v>
      </c>
      <c r="J30" s="350">
        <f t="shared" ca="1" si="8"/>
        <v>1.92</v>
      </c>
      <c r="K30" s="350">
        <f t="shared" ca="1" si="9"/>
        <v>1.78</v>
      </c>
      <c r="L30" s="350">
        <f t="shared" ca="1" si="10"/>
        <v>0.94</v>
      </c>
      <c r="M30" s="350">
        <f t="shared" ca="1" si="11"/>
        <v>42.81</v>
      </c>
      <c r="N30" s="350">
        <f t="shared" ca="1" si="12"/>
        <v>47.21</v>
      </c>
      <c r="O30" s="350">
        <f t="shared" ca="1" si="13"/>
        <v>52.67</v>
      </c>
      <c r="P30" s="350">
        <f t="shared" ca="1" si="14"/>
        <v>47.27</v>
      </c>
      <c r="Q30" s="350">
        <f t="shared" ca="1" si="15"/>
        <v>24</v>
      </c>
      <c r="R30" s="350">
        <f t="shared" ca="1" si="16"/>
        <v>42.95</v>
      </c>
      <c r="S30" s="350">
        <f t="shared" ca="1" si="17"/>
        <v>46.25</v>
      </c>
      <c r="T30" s="350">
        <f t="shared" ca="1" si="18"/>
        <v>51.8</v>
      </c>
      <c r="U30" s="350">
        <f t="shared" ca="1" si="19"/>
        <v>46.25</v>
      </c>
      <c r="V30" s="350">
        <f t="shared" ca="1" si="20"/>
        <v>24.8</v>
      </c>
      <c r="W30" s="350">
        <f t="shared" ca="1" si="21"/>
        <v>43.48</v>
      </c>
      <c r="X30" s="350">
        <f t="shared" ca="1" si="22"/>
        <v>46.63</v>
      </c>
      <c r="Y30" s="350">
        <f t="shared" ca="1" si="23"/>
        <v>51.5</v>
      </c>
      <c r="Z30" s="350">
        <f t="shared" ca="1" si="24"/>
        <v>46.26</v>
      </c>
      <c r="AA30" s="350">
        <f t="shared" ca="1" si="25"/>
        <v>26.49</v>
      </c>
      <c r="AB30" s="350">
        <f t="shared" ca="1" si="26"/>
        <v>42.54</v>
      </c>
      <c r="AC30" s="350">
        <f t="shared" ca="1" si="27"/>
        <v>45.54</v>
      </c>
      <c r="AD30" s="350">
        <f t="shared" ca="1" si="28"/>
        <v>51.9</v>
      </c>
      <c r="AE30" s="350">
        <f t="shared" ca="1" si="29"/>
        <v>47.91</v>
      </c>
      <c r="AF30" s="350">
        <f t="shared" ca="1" si="30"/>
        <v>22.53</v>
      </c>
      <c r="AG30" s="350">
        <f t="shared" ca="1" si="31"/>
        <v>22.25</v>
      </c>
      <c r="AH30" s="350">
        <f t="shared" ca="1" si="32"/>
        <v>24.43</v>
      </c>
      <c r="AI30" s="350">
        <f t="shared" ca="1" si="33"/>
        <v>27.79</v>
      </c>
      <c r="AJ30" s="350">
        <f t="shared" ca="1" si="34"/>
        <v>21.85</v>
      </c>
      <c r="AK30" s="350">
        <f t="shared" ca="1" si="35"/>
        <v>10.59</v>
      </c>
      <c r="AL30" s="350">
        <f t="shared" ca="1" si="36"/>
        <v>1.1539999999999999</v>
      </c>
      <c r="AM30" s="350">
        <f t="shared" ca="1" si="37"/>
        <v>1.2090000000000001</v>
      </c>
      <c r="AN30" s="350">
        <f t="shared" ca="1" si="38"/>
        <v>1.054</v>
      </c>
      <c r="AO30" s="350">
        <f t="shared" ca="1" si="39"/>
        <v>0.505</v>
      </c>
      <c r="AP30" s="350">
        <f t="shared" ca="1" si="40"/>
        <v>1.03</v>
      </c>
      <c r="AQ30" s="350">
        <f t="shared" ca="1" si="41"/>
        <v>1.143</v>
      </c>
      <c r="AR30" s="350">
        <f t="shared" ca="1" si="42"/>
        <v>0.91</v>
      </c>
      <c r="AS30" s="350">
        <f t="shared" ca="1" si="43"/>
        <v>0.499</v>
      </c>
      <c r="AT30" s="350">
        <f t="shared" ca="1" si="44"/>
        <v>4.28</v>
      </c>
      <c r="AU30" s="350">
        <f t="shared" ca="1" si="45"/>
        <v>4.53</v>
      </c>
      <c r="AV30" s="350">
        <f t="shared" ca="1" si="46"/>
        <v>4.24</v>
      </c>
      <c r="AW30" s="350">
        <f t="shared" ca="1" si="47"/>
        <v>1.98</v>
      </c>
    </row>
    <row r="31" spans="1:49" ht="15.75" x14ac:dyDescent="0.25">
      <c r="A31" s="207" t="str">
        <f>INDEX(Оглавление, ROW())</f>
        <v>[Цены на приграничных АЗС.xlsm]Цены на 27.07.2020</v>
      </c>
      <c r="B31" s="348">
        <f t="shared" ca="1" si="0"/>
        <v>44039</v>
      </c>
      <c r="C31" s="350">
        <f t="shared" ca="1" si="1"/>
        <v>8.5940999999999992</v>
      </c>
      <c r="D31" s="350">
        <f t="shared" ca="1" si="2"/>
        <v>2.3898000000000001</v>
      </c>
      <c r="E31" s="350">
        <f t="shared" ca="1" si="3"/>
        <v>2.7711000000000001</v>
      </c>
      <c r="F31" s="350">
        <f t="shared" ca="1" si="4"/>
        <v>6.2861000000000002</v>
      </c>
      <c r="G31" s="350">
        <f t="shared" ca="1" si="5"/>
        <v>3.3399000000000001</v>
      </c>
      <c r="H31" s="350">
        <f t="shared" ca="1" si="6"/>
        <v>1.68</v>
      </c>
      <c r="I31" s="350">
        <f t="shared" ca="1" si="7"/>
        <v>1.78</v>
      </c>
      <c r="J31" s="350">
        <f t="shared" ca="1" si="8"/>
        <v>1.92</v>
      </c>
      <c r="K31" s="350">
        <f t="shared" ca="1" si="9"/>
        <v>1.78</v>
      </c>
      <c r="L31" s="350">
        <f t="shared" ca="1" si="10"/>
        <v>0.94</v>
      </c>
      <c r="M31" s="350">
        <f t="shared" ca="1" si="11"/>
        <v>43.02</v>
      </c>
      <c r="N31" s="350">
        <f t="shared" ca="1" si="12"/>
        <v>47.48</v>
      </c>
      <c r="O31" s="350">
        <f t="shared" ca="1" si="13"/>
        <v>52.67</v>
      </c>
      <c r="P31" s="350">
        <f t="shared" ca="1" si="14"/>
        <v>47.25</v>
      </c>
      <c r="Q31" s="350">
        <f t="shared" ca="1" si="15"/>
        <v>23.7</v>
      </c>
      <c r="R31" s="350">
        <f t="shared" ca="1" si="16"/>
        <v>43.11</v>
      </c>
      <c r="S31" s="350">
        <f t="shared" ca="1" si="17"/>
        <v>46.51</v>
      </c>
      <c r="T31" s="350">
        <f t="shared" ca="1" si="18"/>
        <v>51.8</v>
      </c>
      <c r="U31" s="350">
        <f t="shared" ca="1" si="19"/>
        <v>46.18</v>
      </c>
      <c r="V31" s="350">
        <f t="shared" ca="1" si="20"/>
        <v>24.8</v>
      </c>
      <c r="W31" s="350">
        <f t="shared" ca="1" si="21"/>
        <v>43.37</v>
      </c>
      <c r="X31" s="350">
        <f t="shared" ca="1" si="22"/>
        <v>46.57</v>
      </c>
      <c r="Y31" s="350">
        <f t="shared" ca="1" si="23"/>
        <v>51.5</v>
      </c>
      <c r="Z31" s="350">
        <f t="shared" ca="1" si="24"/>
        <v>46.3</v>
      </c>
      <c r="AA31" s="350">
        <f t="shared" ca="1" si="25"/>
        <v>26.49</v>
      </c>
      <c r="AB31" s="350">
        <f t="shared" ca="1" si="26"/>
        <v>42.79</v>
      </c>
      <c r="AC31" s="350">
        <f t="shared" ca="1" si="27"/>
        <v>45.53</v>
      </c>
      <c r="AD31" s="350">
        <f t="shared" ca="1" si="28"/>
        <v>52.1</v>
      </c>
      <c r="AE31" s="350">
        <f t="shared" ca="1" si="29"/>
        <v>47.91</v>
      </c>
      <c r="AF31" s="350">
        <f t="shared" ca="1" si="30"/>
        <v>22.75</v>
      </c>
      <c r="AG31" s="350">
        <f t="shared" ca="1" si="31"/>
        <v>22.25</v>
      </c>
      <c r="AH31" s="350">
        <f t="shared" ca="1" si="32"/>
        <v>24.43</v>
      </c>
      <c r="AI31" s="350">
        <f t="shared" ca="1" si="33"/>
        <v>27.79</v>
      </c>
      <c r="AJ31" s="350">
        <f t="shared" ca="1" si="34"/>
        <v>22.25</v>
      </c>
      <c r="AK31" s="350">
        <f t="shared" ca="1" si="35"/>
        <v>10.59</v>
      </c>
      <c r="AL31" s="350">
        <f t="shared" ca="1" si="36"/>
        <v>1.1539999999999999</v>
      </c>
      <c r="AM31" s="350">
        <f t="shared" ca="1" si="37"/>
        <v>1.214</v>
      </c>
      <c r="AN31" s="350">
        <f t="shared" ca="1" si="38"/>
        <v>1.054</v>
      </c>
      <c r="AO31" s="350">
        <f t="shared" ca="1" si="39"/>
        <v>0.505</v>
      </c>
      <c r="AP31" s="350">
        <f t="shared" ca="1" si="40"/>
        <v>1.04</v>
      </c>
      <c r="AQ31" s="350">
        <f t="shared" ca="1" si="41"/>
        <v>1.1240000000000001</v>
      </c>
      <c r="AR31" s="350">
        <f t="shared" ca="1" si="42"/>
        <v>0.92</v>
      </c>
      <c r="AS31" s="350">
        <f t="shared" ca="1" si="43"/>
        <v>0.5</v>
      </c>
      <c r="AT31" s="350">
        <f t="shared" ca="1" si="44"/>
        <v>4.34</v>
      </c>
      <c r="AU31" s="350">
        <f t="shared" ca="1" si="45"/>
        <v>4.54</v>
      </c>
      <c r="AV31" s="350">
        <f t="shared" ca="1" si="46"/>
        <v>4.28</v>
      </c>
      <c r="AW31" s="350">
        <f t="shared" ca="1" si="47"/>
        <v>2</v>
      </c>
    </row>
    <row r="32" spans="1:49" ht="15.75" x14ac:dyDescent="0.25">
      <c r="A32" s="207" t="str">
        <f>INDEX(Оглавление, ROW())</f>
        <v>[Цены на приграничных АЗС.xlsm]Цены на 03.08.2020</v>
      </c>
      <c r="B32" s="348">
        <f t="shared" ca="1" si="0"/>
        <v>44046</v>
      </c>
      <c r="C32" s="350">
        <f t="shared" ca="1" si="1"/>
        <v>8.7965</v>
      </c>
      <c r="D32" s="350">
        <f t="shared" ca="1" si="2"/>
        <v>2.4375</v>
      </c>
      <c r="E32" s="350">
        <f t="shared" ca="1" si="3"/>
        <v>2.899</v>
      </c>
      <c r="F32" s="350">
        <f t="shared" ca="1" si="4"/>
        <v>6.5614999999999997</v>
      </c>
      <c r="G32" s="350">
        <f t="shared" ca="1" si="5"/>
        <v>3.3155999999999999</v>
      </c>
      <c r="H32" s="350">
        <f t="shared" ca="1" si="6"/>
        <v>1.68</v>
      </c>
      <c r="I32" s="350">
        <f t="shared" ca="1" si="7"/>
        <v>1.78</v>
      </c>
      <c r="J32" s="350">
        <f t="shared" ca="1" si="8"/>
        <v>1.92</v>
      </c>
      <c r="K32" s="350">
        <f t="shared" ca="1" si="9"/>
        <v>1.78</v>
      </c>
      <c r="L32" s="350">
        <f t="shared" ca="1" si="10"/>
        <v>0.94</v>
      </c>
      <c r="M32" s="350">
        <f t="shared" ca="1" si="11"/>
        <v>43.02</v>
      </c>
      <c r="N32" s="350">
        <f t="shared" ca="1" si="12"/>
        <v>47.44</v>
      </c>
      <c r="O32" s="350">
        <f t="shared" ca="1" si="13"/>
        <v>52.67</v>
      </c>
      <c r="P32" s="350">
        <f t="shared" ca="1" si="14"/>
        <v>47.35</v>
      </c>
      <c r="Q32" s="350">
        <f t="shared" ca="1" si="15"/>
        <v>23.22</v>
      </c>
      <c r="R32" s="350">
        <f t="shared" ca="1" si="16"/>
        <v>43.12</v>
      </c>
      <c r="S32" s="350">
        <f t="shared" ca="1" si="17"/>
        <v>46.52</v>
      </c>
      <c r="T32" s="350">
        <f t="shared" ca="1" si="18"/>
        <v>51.8</v>
      </c>
      <c r="U32" s="350">
        <f t="shared" ca="1" si="19"/>
        <v>46.24</v>
      </c>
      <c r="V32" s="350">
        <f t="shared" ca="1" si="20"/>
        <v>24.8</v>
      </c>
      <c r="W32" s="350">
        <f t="shared" ca="1" si="21"/>
        <v>43.67</v>
      </c>
      <c r="X32" s="350">
        <f t="shared" ca="1" si="22"/>
        <v>46.82</v>
      </c>
      <c r="Y32" s="350">
        <f t="shared" ca="1" si="23"/>
        <v>51.69</v>
      </c>
      <c r="Z32" s="350">
        <f t="shared" ca="1" si="24"/>
        <v>46.43</v>
      </c>
      <c r="AA32" s="350">
        <f t="shared" ca="1" si="25"/>
        <v>26</v>
      </c>
      <c r="AB32" s="350">
        <f t="shared" ca="1" si="26"/>
        <v>42.59</v>
      </c>
      <c r="AC32" s="350">
        <f t="shared" ca="1" si="27"/>
        <v>45.61</v>
      </c>
      <c r="AD32" s="350">
        <f t="shared" ca="1" si="28"/>
        <v>52.1</v>
      </c>
      <c r="AE32" s="350">
        <f t="shared" ca="1" si="29"/>
        <v>47.91</v>
      </c>
      <c r="AF32" s="350">
        <f t="shared" ca="1" si="30"/>
        <v>23.33</v>
      </c>
      <c r="AG32" s="350">
        <f t="shared" ca="1" si="31"/>
        <v>22.75</v>
      </c>
      <c r="AH32" s="350">
        <f t="shared" ca="1" si="32"/>
        <v>24.43</v>
      </c>
      <c r="AI32" s="350">
        <f t="shared" ca="1" si="33"/>
        <v>27.79</v>
      </c>
      <c r="AJ32" s="350">
        <f t="shared" ca="1" si="34"/>
        <v>22.75</v>
      </c>
      <c r="AK32" s="350">
        <f t="shared" ca="1" si="35"/>
        <v>10.74</v>
      </c>
      <c r="AL32" s="350">
        <f t="shared" ca="1" si="36"/>
        <v>1.1639999999999999</v>
      </c>
      <c r="AM32" s="350">
        <f t="shared" ca="1" si="37"/>
        <v>1.2290000000000001</v>
      </c>
      <c r="AN32" s="350">
        <f t="shared" ca="1" si="38"/>
        <v>1.0640000000000001</v>
      </c>
      <c r="AO32" s="350">
        <f t="shared" ca="1" si="39"/>
        <v>0.505</v>
      </c>
      <c r="AP32" s="350">
        <f t="shared" ca="1" si="40"/>
        <v>1.04</v>
      </c>
      <c r="AQ32" s="350">
        <f t="shared" ca="1" si="41"/>
        <v>1.1539999999999999</v>
      </c>
      <c r="AR32" s="350">
        <f t="shared" ca="1" si="42"/>
        <v>0.93</v>
      </c>
      <c r="AS32" s="350">
        <f t="shared" ca="1" si="43"/>
        <v>0.5</v>
      </c>
      <c r="AT32" s="350">
        <f t="shared" ca="1" si="44"/>
        <v>4.3600000000000003</v>
      </c>
      <c r="AU32" s="350">
        <f t="shared" ca="1" si="45"/>
        <v>4.67</v>
      </c>
      <c r="AV32" s="350">
        <f t="shared" ca="1" si="46"/>
        <v>4.29</v>
      </c>
      <c r="AW32" s="350">
        <f t="shared" ca="1" si="47"/>
        <v>1.98</v>
      </c>
    </row>
    <row r="33" spans="1:49" ht="15.75" x14ac:dyDescent="0.25">
      <c r="A33" s="207" t="str">
        <f>INDEX(Оглавление, ROW())</f>
        <v>[Цены на приграничных АЗС.xlsm]Цены на 10.08.2020</v>
      </c>
      <c r="B33" s="348">
        <f t="shared" ca="1" si="0"/>
        <v>44053</v>
      </c>
      <c r="C33" s="350">
        <f t="shared" ca="1" si="1"/>
        <v>8.8567</v>
      </c>
      <c r="D33" s="350">
        <f t="shared" ca="1" si="2"/>
        <v>2.4481999999999999</v>
      </c>
      <c r="E33" s="350">
        <f t="shared" ca="1" si="3"/>
        <v>2.8971</v>
      </c>
      <c r="F33" s="350">
        <f t="shared" ca="1" si="4"/>
        <v>6.5576999999999996</v>
      </c>
      <c r="G33" s="350">
        <f t="shared" ca="1" si="5"/>
        <v>3.3249</v>
      </c>
      <c r="H33" s="350">
        <f t="shared" ca="1" si="6"/>
        <v>1.68</v>
      </c>
      <c r="I33" s="350">
        <f t="shared" ca="1" si="7"/>
        <v>1.78</v>
      </c>
      <c r="J33" s="350">
        <f t="shared" ca="1" si="8"/>
        <v>1.92</v>
      </c>
      <c r="K33" s="350">
        <f t="shared" ca="1" si="9"/>
        <v>1.78</v>
      </c>
      <c r="L33" s="350">
        <f t="shared" ca="1" si="10"/>
        <v>0.94</v>
      </c>
      <c r="M33" s="350">
        <f t="shared" ca="1" si="11"/>
        <v>43.01</v>
      </c>
      <c r="N33" s="350">
        <f t="shared" ca="1" si="12"/>
        <v>47.48</v>
      </c>
      <c r="O33" s="350">
        <f t="shared" ca="1" si="13"/>
        <v>52.67</v>
      </c>
      <c r="P33" s="350">
        <f t="shared" ca="1" si="14"/>
        <v>47.36</v>
      </c>
      <c r="Q33" s="350">
        <f t="shared" ca="1" si="15"/>
        <v>23.2</v>
      </c>
      <c r="R33" s="350">
        <f t="shared" ca="1" si="16"/>
        <v>43.1</v>
      </c>
      <c r="S33" s="350">
        <f t="shared" ca="1" si="17"/>
        <v>46.5</v>
      </c>
      <c r="T33" s="350">
        <f t="shared" ca="1" si="18"/>
        <v>51.4</v>
      </c>
      <c r="U33" s="350">
        <f t="shared" ca="1" si="19"/>
        <v>46.28</v>
      </c>
      <c r="V33" s="350">
        <f t="shared" ca="1" si="20"/>
        <v>24.8</v>
      </c>
      <c r="W33" s="350">
        <f t="shared" ca="1" si="21"/>
        <v>43.64</v>
      </c>
      <c r="X33" s="350">
        <f t="shared" ca="1" si="22"/>
        <v>46.8</v>
      </c>
      <c r="Y33" s="350">
        <f t="shared" ca="1" si="23"/>
        <v>51.7</v>
      </c>
      <c r="Z33" s="350">
        <f t="shared" ca="1" si="24"/>
        <v>46.43</v>
      </c>
      <c r="AA33" s="350">
        <f t="shared" ca="1" si="25"/>
        <v>26</v>
      </c>
      <c r="AB33" s="350">
        <f t="shared" ca="1" si="26"/>
        <v>42.59</v>
      </c>
      <c r="AC33" s="350">
        <f t="shared" ca="1" si="27"/>
        <v>45.61</v>
      </c>
      <c r="AD33" s="350">
        <f t="shared" ca="1" si="28"/>
        <v>52.1</v>
      </c>
      <c r="AE33" s="350">
        <f t="shared" ca="1" si="29"/>
        <v>47.91</v>
      </c>
      <c r="AF33" s="350">
        <f t="shared" ca="1" si="30"/>
        <v>23.33</v>
      </c>
      <c r="AG33" s="350">
        <f t="shared" ca="1" si="31"/>
        <v>23.2</v>
      </c>
      <c r="AH33" s="350">
        <f t="shared" ca="1" si="32"/>
        <v>24.43</v>
      </c>
      <c r="AI33" s="350">
        <f t="shared" ca="1" si="33"/>
        <v>27.79</v>
      </c>
      <c r="AJ33" s="350">
        <f t="shared" ca="1" si="34"/>
        <v>23.15</v>
      </c>
      <c r="AK33" s="350">
        <f t="shared" ca="1" si="35"/>
        <v>10.74</v>
      </c>
      <c r="AL33" s="350">
        <f t="shared" ca="1" si="36"/>
        <v>1.008</v>
      </c>
      <c r="AM33" s="350">
        <f t="shared" ca="1" si="37"/>
        <v>1.1439999999999999</v>
      </c>
      <c r="AN33" s="350">
        <f t="shared" ca="1" si="38"/>
        <v>1.0069999999999999</v>
      </c>
      <c r="AO33" s="350">
        <f t="shared" ca="1" si="39"/>
        <v>0.505</v>
      </c>
      <c r="AP33" s="350">
        <f t="shared" ca="1" si="40"/>
        <v>1.056</v>
      </c>
      <c r="AQ33" s="350">
        <f t="shared" ca="1" si="41"/>
        <v>1.1539999999999999</v>
      </c>
      <c r="AR33" s="350">
        <f t="shared" ca="1" si="42"/>
        <v>0.94599999999999995</v>
      </c>
      <c r="AS33" s="350">
        <f t="shared" ca="1" si="43"/>
        <v>0.5</v>
      </c>
      <c r="AT33" s="350">
        <f t="shared" ca="1" si="44"/>
        <v>4.38</v>
      </c>
      <c r="AU33" s="350">
        <f t="shared" ca="1" si="45"/>
        <v>4.67</v>
      </c>
      <c r="AV33" s="350">
        <f t="shared" ca="1" si="46"/>
        <v>4.33</v>
      </c>
      <c r="AW33" s="350">
        <f t="shared" ca="1" si="47"/>
        <v>1.99</v>
      </c>
    </row>
    <row r="34" spans="1:49" ht="15.75" x14ac:dyDescent="0.25">
      <c r="A34" s="207" t="str">
        <f>INDEX(Оглавление, ROW())</f>
        <v>[Цены на приграничных АЗС.xlsm]Цены на 17.08.2020</v>
      </c>
      <c r="B34" s="348">
        <f t="shared" ca="1" si="0"/>
        <v>44060</v>
      </c>
      <c r="C34" s="350">
        <f t="shared" ca="1" si="1"/>
        <v>8.98</v>
      </c>
      <c r="D34" s="350">
        <f t="shared" ca="1" si="2"/>
        <v>2.4563999999999999</v>
      </c>
      <c r="E34" s="350">
        <f t="shared" ca="1" si="3"/>
        <v>2.9003999999999999</v>
      </c>
      <c r="F34" s="350">
        <f t="shared" ca="1" si="4"/>
        <v>6.5875000000000004</v>
      </c>
      <c r="G34" s="350">
        <f t="shared" ca="1" si="5"/>
        <v>3.3584999999999998</v>
      </c>
      <c r="H34" s="350">
        <f t="shared" ca="1" si="6"/>
        <v>1.68</v>
      </c>
      <c r="I34" s="350">
        <f t="shared" ca="1" si="7"/>
        <v>1.78</v>
      </c>
      <c r="J34" s="350">
        <f t="shared" ca="1" si="8"/>
        <v>1.92</v>
      </c>
      <c r="K34" s="350">
        <f t="shared" ca="1" si="9"/>
        <v>1.78</v>
      </c>
      <c r="L34" s="350">
        <f t="shared" ca="1" si="10"/>
        <v>0.94</v>
      </c>
      <c r="M34" s="350">
        <f t="shared" ca="1" si="11"/>
        <v>42.95</v>
      </c>
      <c r="N34" s="350">
        <f t="shared" ca="1" si="12"/>
        <v>47.42</v>
      </c>
      <c r="O34" s="350">
        <f t="shared" ca="1" si="13"/>
        <v>51.98</v>
      </c>
      <c r="P34" s="350">
        <f t="shared" ca="1" si="14"/>
        <v>47.35</v>
      </c>
      <c r="Q34" s="350">
        <f t="shared" ca="1" si="15"/>
        <v>23.34</v>
      </c>
      <c r="R34" s="350">
        <f t="shared" ca="1" si="16"/>
        <v>43.11</v>
      </c>
      <c r="S34" s="350">
        <f t="shared" ca="1" si="17"/>
        <v>46.51</v>
      </c>
      <c r="T34" s="350">
        <f t="shared" ca="1" si="18"/>
        <v>51.4</v>
      </c>
      <c r="U34" s="350">
        <f t="shared" ca="1" si="19"/>
        <v>46.28</v>
      </c>
      <c r="V34" s="350">
        <f t="shared" ca="1" si="20"/>
        <v>24.8</v>
      </c>
      <c r="W34" s="350">
        <f t="shared" ca="1" si="21"/>
        <v>43.64</v>
      </c>
      <c r="X34" s="350">
        <f t="shared" ca="1" si="22"/>
        <v>47.55</v>
      </c>
      <c r="Y34" s="350">
        <f t="shared" ca="1" si="23"/>
        <v>51.7</v>
      </c>
      <c r="Z34" s="350">
        <f t="shared" ca="1" si="24"/>
        <v>46.42</v>
      </c>
      <c r="AA34" s="350">
        <f t="shared" ca="1" si="25"/>
        <v>25.2</v>
      </c>
      <c r="AB34" s="350">
        <f t="shared" ca="1" si="26"/>
        <v>42.62</v>
      </c>
      <c r="AC34" s="350">
        <f t="shared" ca="1" si="27"/>
        <v>45.62</v>
      </c>
      <c r="AD34" s="350">
        <f t="shared" ca="1" si="28"/>
        <v>52.49</v>
      </c>
      <c r="AE34" s="350">
        <f t="shared" ca="1" si="29"/>
        <v>47.99</v>
      </c>
      <c r="AF34" s="350">
        <f t="shared" ca="1" si="30"/>
        <v>23.33</v>
      </c>
      <c r="AG34" s="350">
        <f t="shared" ca="1" si="31"/>
        <v>23.2</v>
      </c>
      <c r="AH34" s="350">
        <f t="shared" ca="1" si="32"/>
        <v>24.43</v>
      </c>
      <c r="AI34" s="350">
        <f t="shared" ca="1" si="33"/>
        <v>27.79</v>
      </c>
      <c r="AJ34" s="350">
        <f t="shared" ca="1" si="34"/>
        <v>23.15</v>
      </c>
      <c r="AK34" s="350">
        <f t="shared" ca="1" si="35"/>
        <v>10.79</v>
      </c>
      <c r="AL34" s="350">
        <f t="shared" ca="1" si="36"/>
        <v>1.0840000000000001</v>
      </c>
      <c r="AM34" s="350">
        <f t="shared" ca="1" si="37"/>
        <v>1.1439999999999999</v>
      </c>
      <c r="AN34" s="350">
        <f t="shared" ca="1" si="38"/>
        <v>1.0069999999999999</v>
      </c>
      <c r="AO34" s="350">
        <f t="shared" ca="1" si="39"/>
        <v>0.505</v>
      </c>
      <c r="AP34" s="350">
        <f t="shared" ca="1" si="40"/>
        <v>1.0649999999999999</v>
      </c>
      <c r="AQ34" s="350">
        <f t="shared" ca="1" si="41"/>
        <v>1.1539999999999999</v>
      </c>
      <c r="AR34" s="350">
        <f t="shared" ca="1" si="42"/>
        <v>0.94599999999999995</v>
      </c>
      <c r="AS34" s="350">
        <f t="shared" ca="1" si="43"/>
        <v>0.48</v>
      </c>
      <c r="AT34" s="350">
        <f t="shared" ca="1" si="44"/>
        <v>4.4000000000000004</v>
      </c>
      <c r="AU34" s="350">
        <f t="shared" ca="1" si="45"/>
        <v>4.6900000000000004</v>
      </c>
      <c r="AV34" s="350">
        <f t="shared" ca="1" si="46"/>
        <v>4.34</v>
      </c>
      <c r="AW34" s="350">
        <f t="shared" ca="1" si="47"/>
        <v>1.99</v>
      </c>
    </row>
    <row r="35" spans="1:49" ht="15.75" x14ac:dyDescent="0.25">
      <c r="A35" s="207" t="str">
        <f>INDEX(Оглавление, ROW())</f>
        <v>[Цены на приграничных АЗС.xlsm]Цены на 24.08.2020</v>
      </c>
      <c r="B35" s="348">
        <f t="shared" ca="1" si="0"/>
        <v>44067</v>
      </c>
      <c r="C35" s="350">
        <f t="shared" ca="1" si="1"/>
        <v>9.1990999999999996</v>
      </c>
      <c r="D35" s="350">
        <f t="shared" ca="1" si="2"/>
        <v>2.5215999999999998</v>
      </c>
      <c r="E35" s="350">
        <f t="shared" ca="1" si="3"/>
        <v>2.9819</v>
      </c>
      <c r="F35" s="350">
        <f t="shared" ca="1" si="4"/>
        <v>6.7873999999999999</v>
      </c>
      <c r="G35" s="350">
        <f t="shared" ca="1" si="5"/>
        <v>3.4005000000000001</v>
      </c>
      <c r="H35" s="350">
        <f t="shared" ca="1" si="6"/>
        <v>1.68</v>
      </c>
      <c r="I35" s="350">
        <f t="shared" ca="1" si="7"/>
        <v>1.78</v>
      </c>
      <c r="J35" s="350">
        <f t="shared" ca="1" si="8"/>
        <v>1.92</v>
      </c>
      <c r="K35" s="350">
        <f t="shared" ca="1" si="9"/>
        <v>1.78</v>
      </c>
      <c r="L35" s="350">
        <f t="shared" ca="1" si="10"/>
        <v>0.94</v>
      </c>
      <c r="M35" s="350">
        <f t="shared" ca="1" si="11"/>
        <v>43.02</v>
      </c>
      <c r="N35" s="350">
        <f t="shared" ca="1" si="12"/>
        <v>47.53</v>
      </c>
      <c r="O35" s="350">
        <f t="shared" ca="1" si="13"/>
        <v>51.98</v>
      </c>
      <c r="P35" s="350">
        <f t="shared" ca="1" si="14"/>
        <v>47.31</v>
      </c>
      <c r="Q35" s="350">
        <f t="shared" ca="1" si="15"/>
        <v>23.3</v>
      </c>
      <c r="R35" s="350">
        <f t="shared" ca="1" si="16"/>
        <v>43.15</v>
      </c>
      <c r="S35" s="350">
        <f t="shared" ca="1" si="17"/>
        <v>46.52</v>
      </c>
      <c r="T35" s="350">
        <f t="shared" ca="1" si="18"/>
        <v>51.8</v>
      </c>
      <c r="U35" s="350">
        <f t="shared" ca="1" si="19"/>
        <v>46.28</v>
      </c>
      <c r="V35" s="350">
        <f t="shared" ca="1" si="20"/>
        <v>24.8</v>
      </c>
      <c r="W35" s="350">
        <f t="shared" ca="1" si="21"/>
        <v>43.63</v>
      </c>
      <c r="X35" s="350">
        <f t="shared" ca="1" si="22"/>
        <v>46.79</v>
      </c>
      <c r="Y35" s="350">
        <f t="shared" ca="1" si="23"/>
        <v>51.7</v>
      </c>
      <c r="Z35" s="350">
        <f t="shared" ca="1" si="24"/>
        <v>46.42</v>
      </c>
      <c r="AA35" s="350">
        <f t="shared" ca="1" si="25"/>
        <v>25.2</v>
      </c>
      <c r="AB35" s="350">
        <f t="shared" ca="1" si="26"/>
        <v>42.66</v>
      </c>
      <c r="AC35" s="350">
        <f t="shared" ca="1" si="27"/>
        <v>45.69</v>
      </c>
      <c r="AD35" s="350">
        <f t="shared" ca="1" si="28"/>
        <v>52.49</v>
      </c>
      <c r="AE35" s="350">
        <f t="shared" ca="1" si="29"/>
        <v>48.03</v>
      </c>
      <c r="AF35" s="350">
        <f t="shared" ca="1" si="30"/>
        <v>22.95</v>
      </c>
      <c r="AG35" s="350">
        <f t="shared" ca="1" si="31"/>
        <v>23.25</v>
      </c>
      <c r="AH35" s="350">
        <f t="shared" ca="1" si="32"/>
        <v>24.43</v>
      </c>
      <c r="AI35" s="350">
        <f t="shared" ca="1" si="33"/>
        <v>27.79</v>
      </c>
      <c r="AJ35" s="350">
        <f t="shared" ca="1" si="34"/>
        <v>23.24</v>
      </c>
      <c r="AK35" s="350">
        <f t="shared" ca="1" si="35"/>
        <v>10.79</v>
      </c>
      <c r="AL35" s="350">
        <f t="shared" ca="1" si="36"/>
        <v>1.127</v>
      </c>
      <c r="AM35" s="350">
        <f t="shared" ca="1" si="37"/>
        <v>1.1870000000000001</v>
      </c>
      <c r="AN35" s="350">
        <f t="shared" ca="1" si="38"/>
        <v>1.0269999999999999</v>
      </c>
      <c r="AO35" s="350">
        <f t="shared" ca="1" si="39"/>
        <v>0.505</v>
      </c>
      <c r="AP35" s="350">
        <f t="shared" ca="1" si="40"/>
        <v>1.0649999999999999</v>
      </c>
      <c r="AQ35" s="350">
        <f t="shared" ca="1" si="41"/>
        <v>1.1539999999999999</v>
      </c>
      <c r="AR35" s="350">
        <f t="shared" ca="1" si="42"/>
        <v>0.95499999999999996</v>
      </c>
      <c r="AS35" s="350">
        <f t="shared" ca="1" si="43"/>
        <v>0.503</v>
      </c>
      <c r="AT35" s="350">
        <f t="shared" ca="1" si="44"/>
        <v>4.45</v>
      </c>
      <c r="AU35" s="350">
        <f t="shared" ca="1" si="45"/>
        <v>4.67</v>
      </c>
      <c r="AV35" s="350">
        <f t="shared" ca="1" si="46"/>
        <v>4.3600000000000003</v>
      </c>
      <c r="AW35" s="350">
        <f t="shared" ca="1" si="47"/>
        <v>1.99</v>
      </c>
    </row>
    <row r="36" spans="1:49" ht="15.75" x14ac:dyDescent="0.25">
      <c r="A36" s="207" t="str">
        <f>INDEX(Оглавление, ROW())</f>
        <v>[Цены на приграничных АЗС.xlsm]Цены на 31.08.2020</v>
      </c>
      <c r="B36" s="348">
        <f t="shared" ca="1" si="0"/>
        <v>44074</v>
      </c>
      <c r="C36" s="350">
        <f t="shared" ca="1" si="1"/>
        <v>9.69</v>
      </c>
      <c r="D36" s="350">
        <f t="shared" ca="1" si="2"/>
        <v>2.6631</v>
      </c>
      <c r="E36" s="350">
        <f t="shared" ca="1" si="3"/>
        <v>3.1667999999999998</v>
      </c>
      <c r="F36" s="350">
        <f t="shared" ca="1" si="4"/>
        <v>7.2</v>
      </c>
      <c r="G36" s="350">
        <f t="shared" ca="1" si="5"/>
        <v>3.5701999999999998</v>
      </c>
      <c r="H36" s="350">
        <f t="shared" ca="1" si="6"/>
        <v>1.68</v>
      </c>
      <c r="I36" s="350">
        <f t="shared" ca="1" si="7"/>
        <v>1.78</v>
      </c>
      <c r="J36" s="350">
        <f t="shared" ca="1" si="8"/>
        <v>1.92</v>
      </c>
      <c r="K36" s="350">
        <f t="shared" ca="1" si="9"/>
        <v>1.78</v>
      </c>
      <c r="L36" s="350">
        <f t="shared" ca="1" si="10"/>
        <v>0.94</v>
      </c>
      <c r="M36" s="350">
        <f t="shared" ca="1" si="11"/>
        <v>43.07</v>
      </c>
      <c r="N36" s="350">
        <f t="shared" ca="1" si="12"/>
        <v>47.63</v>
      </c>
      <c r="O36" s="350">
        <f t="shared" ca="1" si="13"/>
        <v>51.98</v>
      </c>
      <c r="P36" s="350">
        <f t="shared" ca="1" si="14"/>
        <v>47.32</v>
      </c>
      <c r="Q36" s="350">
        <f t="shared" ca="1" si="15"/>
        <v>24</v>
      </c>
      <c r="R36" s="350">
        <f t="shared" ca="1" si="16"/>
        <v>43.23</v>
      </c>
      <c r="S36" s="350">
        <f t="shared" ca="1" si="17"/>
        <v>43.93</v>
      </c>
      <c r="T36" s="350">
        <f t="shared" ca="1" si="18"/>
        <v>51.8</v>
      </c>
      <c r="U36" s="350">
        <f t="shared" ca="1" si="19"/>
        <v>46.28</v>
      </c>
      <c r="V36" s="350">
        <f t="shared" ca="1" si="20"/>
        <v>24.8</v>
      </c>
      <c r="W36" s="350">
        <f t="shared" ca="1" si="21"/>
        <v>43.65</v>
      </c>
      <c r="X36" s="350">
        <f t="shared" ca="1" si="22"/>
        <v>46.83</v>
      </c>
      <c r="Y36" s="350">
        <f t="shared" ca="1" si="23"/>
        <v>51.9</v>
      </c>
      <c r="Z36" s="350">
        <f t="shared" ca="1" si="24"/>
        <v>46.39</v>
      </c>
      <c r="AA36" s="350">
        <f t="shared" ca="1" si="25"/>
        <v>25.2</v>
      </c>
      <c r="AB36" s="350">
        <f t="shared" ca="1" si="26"/>
        <v>42.55</v>
      </c>
      <c r="AC36" s="350">
        <f t="shared" ca="1" si="27"/>
        <v>45.56</v>
      </c>
      <c r="AD36" s="350">
        <f t="shared" ca="1" si="28"/>
        <v>52.49</v>
      </c>
      <c r="AE36" s="350">
        <f t="shared" ca="1" si="29"/>
        <v>47.91</v>
      </c>
      <c r="AF36" s="350">
        <f t="shared" ca="1" si="30"/>
        <v>22.95</v>
      </c>
      <c r="AG36" s="350">
        <f t="shared" ca="1" si="31"/>
        <v>23.25</v>
      </c>
      <c r="AH36" s="350">
        <f t="shared" ca="1" si="32"/>
        <v>24.43</v>
      </c>
      <c r="AI36" s="350">
        <f t="shared" ca="1" si="33"/>
        <v>27.79</v>
      </c>
      <c r="AJ36" s="350">
        <f t="shared" ca="1" si="34"/>
        <v>23.24</v>
      </c>
      <c r="AK36" s="350">
        <f t="shared" ca="1" si="35"/>
        <v>10.79</v>
      </c>
      <c r="AL36" s="350">
        <f t="shared" ca="1" si="36"/>
        <v>1.127</v>
      </c>
      <c r="AM36" s="350">
        <f t="shared" ca="1" si="37"/>
        <v>1.1870000000000001</v>
      </c>
      <c r="AN36" s="350">
        <f t="shared" ca="1" si="38"/>
        <v>1.0169999999999999</v>
      </c>
      <c r="AO36" s="350">
        <f t="shared" ca="1" si="39"/>
        <v>0.505</v>
      </c>
      <c r="AP36" s="350">
        <f t="shared" ca="1" si="40"/>
        <v>1.0549999999999999</v>
      </c>
      <c r="AQ36" s="350">
        <f t="shared" ca="1" si="41"/>
        <v>1.1539999999999999</v>
      </c>
      <c r="AR36" s="350">
        <f t="shared" ca="1" si="42"/>
        <v>0.94499999999999995</v>
      </c>
      <c r="AS36" s="350">
        <f t="shared" ca="1" si="43"/>
        <v>0.503</v>
      </c>
      <c r="AT36" s="350">
        <f t="shared" ca="1" si="44"/>
        <v>4.47</v>
      </c>
      <c r="AU36" s="350">
        <f t="shared" ca="1" si="45"/>
        <v>4.71</v>
      </c>
      <c r="AV36" s="350">
        <f t="shared" ca="1" si="46"/>
        <v>4.37</v>
      </c>
      <c r="AW36" s="350">
        <f t="shared" ca="1" si="47"/>
        <v>1.97</v>
      </c>
    </row>
    <row r="37" spans="1:49" ht="15.75" x14ac:dyDescent="0.25">
      <c r="A37" s="207" t="str">
        <f>INDEX(Оглавление, ROW())</f>
        <v>[Цены на приграничных АЗС.xlsm]Цены на 07.09.2020</v>
      </c>
      <c r="B37" s="348">
        <f t="shared" ca="1" si="0"/>
        <v>44081</v>
      </c>
      <c r="C37" s="350">
        <f t="shared" ca="1" si="1"/>
        <v>9.5071999999999992</v>
      </c>
      <c r="D37" s="350">
        <f t="shared" ca="1" si="2"/>
        <v>2.6341999999999999</v>
      </c>
      <c r="E37" s="350">
        <f t="shared" ca="1" si="3"/>
        <v>3.1211000000000002</v>
      </c>
      <c r="F37" s="350">
        <f t="shared" ca="1" si="4"/>
        <v>7.0118</v>
      </c>
      <c r="G37" s="350">
        <f t="shared" ca="1" si="5"/>
        <v>3.5097</v>
      </c>
      <c r="H37" s="350">
        <f t="shared" ca="1" si="6"/>
        <v>1.68</v>
      </c>
      <c r="I37" s="350">
        <f t="shared" ca="1" si="7"/>
        <v>1.78</v>
      </c>
      <c r="J37" s="350">
        <f t="shared" ca="1" si="8"/>
        <v>1.92</v>
      </c>
      <c r="K37" s="350">
        <f t="shared" ca="1" si="9"/>
        <v>1.78</v>
      </c>
      <c r="L37" s="350">
        <f t="shared" ca="1" si="10"/>
        <v>0.94</v>
      </c>
      <c r="M37" s="350">
        <f t="shared" ca="1" si="11"/>
        <v>43.03</v>
      </c>
      <c r="N37" s="350">
        <f t="shared" ca="1" si="12"/>
        <v>47.52</v>
      </c>
      <c r="O37" s="350">
        <f t="shared" ca="1" si="13"/>
        <v>51.98</v>
      </c>
      <c r="P37" s="350">
        <f t="shared" ca="1" si="14"/>
        <v>47.33</v>
      </c>
      <c r="Q37" s="350">
        <f t="shared" ca="1" si="15"/>
        <v>24.08</v>
      </c>
      <c r="R37" s="350">
        <f t="shared" ca="1" si="16"/>
        <v>43.04</v>
      </c>
      <c r="S37" s="350">
        <f t="shared" ca="1" si="17"/>
        <v>46.79</v>
      </c>
      <c r="T37" s="350">
        <f t="shared" ca="1" si="18"/>
        <v>51.8</v>
      </c>
      <c r="U37" s="350">
        <f t="shared" ca="1" si="19"/>
        <v>46.18</v>
      </c>
      <c r="V37" s="350">
        <f t="shared" ca="1" si="20"/>
        <v>24.8</v>
      </c>
      <c r="W37" s="350">
        <f t="shared" ca="1" si="21"/>
        <v>43.48</v>
      </c>
      <c r="X37" s="350">
        <f t="shared" ca="1" si="22"/>
        <v>46.78</v>
      </c>
      <c r="Y37" s="350">
        <f t="shared" ca="1" si="23"/>
        <v>51.9</v>
      </c>
      <c r="Z37" s="350">
        <f t="shared" ca="1" si="24"/>
        <v>46.28</v>
      </c>
      <c r="AA37" s="350">
        <f t="shared" ca="1" si="25"/>
        <v>25.2</v>
      </c>
      <c r="AB37" s="350">
        <f t="shared" ca="1" si="26"/>
        <v>42.88</v>
      </c>
      <c r="AC37" s="350">
        <f t="shared" ca="1" si="27"/>
        <v>45.56</v>
      </c>
      <c r="AD37" s="350">
        <f t="shared" ca="1" si="28"/>
        <v>52.49</v>
      </c>
      <c r="AE37" s="350">
        <f t="shared" ca="1" si="29"/>
        <v>48.03</v>
      </c>
      <c r="AF37" s="350">
        <f t="shared" ca="1" si="30"/>
        <v>22.95</v>
      </c>
      <c r="AG37" s="350">
        <f t="shared" ca="1" si="31"/>
        <v>23.25</v>
      </c>
      <c r="AH37" s="350">
        <f t="shared" ca="1" si="32"/>
        <v>24.43</v>
      </c>
      <c r="AI37" s="350">
        <f t="shared" ca="1" si="33"/>
        <v>27.79</v>
      </c>
      <c r="AJ37" s="350">
        <f t="shared" ca="1" si="34"/>
        <v>23.24</v>
      </c>
      <c r="AK37" s="350">
        <f t="shared" ca="1" si="35"/>
        <v>10.79</v>
      </c>
      <c r="AL37" s="350">
        <f t="shared" ca="1" si="36"/>
        <v>1.117</v>
      </c>
      <c r="AM37" s="350">
        <f t="shared" ca="1" si="37"/>
        <v>1.177</v>
      </c>
      <c r="AN37" s="350">
        <f t="shared" ca="1" si="38"/>
        <v>1.0069999999999999</v>
      </c>
      <c r="AO37" s="350">
        <f t="shared" ca="1" si="39"/>
        <v>0.505</v>
      </c>
      <c r="AP37" s="350">
        <f t="shared" ca="1" si="40"/>
        <v>1.0389999999999999</v>
      </c>
      <c r="AQ37" s="350">
        <f t="shared" ca="1" si="41"/>
        <v>1.145</v>
      </c>
      <c r="AR37" s="350">
        <f t="shared" ca="1" si="42"/>
        <v>0.92900000000000005</v>
      </c>
      <c r="AS37" s="350">
        <f t="shared" ca="1" si="43"/>
        <v>0.499</v>
      </c>
      <c r="AT37" s="350">
        <f t="shared" ca="1" si="44"/>
        <v>4.47</v>
      </c>
      <c r="AU37" s="350">
        <f t="shared" ca="1" si="45"/>
        <v>4.6900000000000004</v>
      </c>
      <c r="AV37" s="350">
        <f t="shared" ca="1" si="46"/>
        <v>4.3899999999999997</v>
      </c>
      <c r="AW37" s="350">
        <f t="shared" ca="1" si="47"/>
        <v>2</v>
      </c>
    </row>
    <row r="38" spans="1:49" ht="15.75" x14ac:dyDescent="0.25">
      <c r="A38" s="207" t="str">
        <f>INDEX(Оглавление, ROW())</f>
        <v>[Цены на приграничных АЗС.xlsm]Цены на 14.09.2020</v>
      </c>
      <c r="B38" s="348">
        <f t="shared" ca="1" si="0"/>
        <v>44088</v>
      </c>
      <c r="C38" s="350">
        <f t="shared" ca="1" si="1"/>
        <v>9.3087</v>
      </c>
      <c r="D38" s="350">
        <f t="shared" ca="1" si="2"/>
        <v>2.5992000000000002</v>
      </c>
      <c r="E38" s="350">
        <f t="shared" ca="1" si="3"/>
        <v>3.0785</v>
      </c>
      <c r="F38" s="350">
        <f t="shared" ca="1" si="4"/>
        <v>6.9382000000000001</v>
      </c>
      <c r="G38" s="350">
        <f t="shared" ca="1" si="5"/>
        <v>3.4708000000000001</v>
      </c>
      <c r="H38" s="350">
        <f t="shared" ca="1" si="6"/>
        <v>1.68</v>
      </c>
      <c r="I38" s="350">
        <f t="shared" ca="1" si="7"/>
        <v>1.78</v>
      </c>
      <c r="J38" s="350">
        <f t="shared" ca="1" si="8"/>
        <v>1.92</v>
      </c>
      <c r="K38" s="350">
        <f t="shared" ca="1" si="9"/>
        <v>1.78</v>
      </c>
      <c r="L38" s="350">
        <f t="shared" ca="1" si="10"/>
        <v>0.94</v>
      </c>
      <c r="M38" s="350">
        <f t="shared" ca="1" si="11"/>
        <v>43.02</v>
      </c>
      <c r="N38" s="350">
        <f t="shared" ca="1" si="12"/>
        <v>47.51</v>
      </c>
      <c r="O38" s="350">
        <f t="shared" ca="1" si="13"/>
        <v>51.98</v>
      </c>
      <c r="P38" s="350">
        <f t="shared" ca="1" si="14"/>
        <v>47.35</v>
      </c>
      <c r="Q38" s="350">
        <f t="shared" ca="1" si="15"/>
        <v>24.62</v>
      </c>
      <c r="R38" s="350">
        <f t="shared" ca="1" si="16"/>
        <v>42.89</v>
      </c>
      <c r="S38" s="350">
        <f t="shared" ca="1" si="17"/>
        <v>46.46</v>
      </c>
      <c r="T38" s="350">
        <f t="shared" ca="1" si="18"/>
        <v>51.8</v>
      </c>
      <c r="U38" s="350">
        <f t="shared" ca="1" si="19"/>
        <v>46.12</v>
      </c>
      <c r="V38" s="350">
        <f t="shared" ca="1" si="20"/>
        <v>24.8</v>
      </c>
      <c r="W38" s="350">
        <f t="shared" ca="1" si="21"/>
        <v>43.33</v>
      </c>
      <c r="X38" s="350">
        <f t="shared" ca="1" si="22"/>
        <v>46.5</v>
      </c>
      <c r="Y38" s="350">
        <f t="shared" ca="1" si="23"/>
        <v>51.9</v>
      </c>
      <c r="Z38" s="350">
        <f t="shared" ca="1" si="24"/>
        <v>46.2</v>
      </c>
      <c r="AA38" s="350">
        <f t="shared" ca="1" si="25"/>
        <v>25.2</v>
      </c>
      <c r="AB38" s="350">
        <f t="shared" ca="1" si="26"/>
        <v>42.9</v>
      </c>
      <c r="AC38" s="350">
        <f t="shared" ca="1" si="27"/>
        <v>45.83</v>
      </c>
      <c r="AD38" s="350">
        <f t="shared" ca="1" si="28"/>
        <v>52.49</v>
      </c>
      <c r="AE38" s="350">
        <f t="shared" ca="1" si="29"/>
        <v>48.04</v>
      </c>
      <c r="AF38" s="350">
        <f t="shared" ca="1" si="30"/>
        <v>22.95</v>
      </c>
      <c r="AG38" s="350">
        <f t="shared" ca="1" si="31"/>
        <v>23.25</v>
      </c>
      <c r="AH38" s="350">
        <f t="shared" ca="1" si="32"/>
        <v>24.43</v>
      </c>
      <c r="AI38" s="350">
        <f t="shared" ca="1" si="33"/>
        <v>27.79</v>
      </c>
      <c r="AJ38" s="350">
        <f t="shared" ca="1" si="34"/>
        <v>23.24</v>
      </c>
      <c r="AK38" s="350">
        <f t="shared" ca="1" si="35"/>
        <v>10.79</v>
      </c>
      <c r="AL38" s="350">
        <f t="shared" ca="1" si="36"/>
        <v>1.1339999999999999</v>
      </c>
      <c r="AM38" s="350">
        <f t="shared" ca="1" si="37"/>
        <v>1.194</v>
      </c>
      <c r="AN38" s="350">
        <f t="shared" ca="1" si="38"/>
        <v>1.014</v>
      </c>
      <c r="AO38" s="350">
        <f t="shared" ca="1" si="39"/>
        <v>0.505</v>
      </c>
      <c r="AP38" s="350">
        <f t="shared" ca="1" si="40"/>
        <v>1.0389999999999999</v>
      </c>
      <c r="AQ38" s="350">
        <f t="shared" ca="1" si="41"/>
        <v>1.1439999999999999</v>
      </c>
      <c r="AR38" s="350">
        <f t="shared" ca="1" si="42"/>
        <v>0.92500000000000004</v>
      </c>
      <c r="AS38" s="350">
        <f t="shared" ca="1" si="43"/>
        <v>0.499</v>
      </c>
      <c r="AT38" s="350">
        <f t="shared" ca="1" si="44"/>
        <v>4.4400000000000004</v>
      </c>
      <c r="AU38" s="350">
        <f t="shared" ca="1" si="45"/>
        <v>4.76</v>
      </c>
      <c r="AV38" s="350">
        <f t="shared" ca="1" si="46"/>
        <v>4.3499999999999996</v>
      </c>
      <c r="AW38" s="350">
        <f t="shared" ca="1" si="47"/>
        <v>2</v>
      </c>
    </row>
    <row r="39" spans="1:49" ht="15.75" x14ac:dyDescent="0.25">
      <c r="A39" s="207" t="str">
        <f>INDEX(Оглавление, ROW())</f>
        <v>[Цены на приграничных АЗС.xlsm]Цены на 21.09.2020</v>
      </c>
      <c r="B39" s="348">
        <f t="shared" ca="1" si="0"/>
        <v>44095</v>
      </c>
      <c r="C39" s="350">
        <f t="shared" ca="1" si="1"/>
        <v>9.1075999999999997</v>
      </c>
      <c r="D39" s="350">
        <f t="shared" ca="1" si="2"/>
        <v>2.5657999999999999</v>
      </c>
      <c r="E39" s="350">
        <f t="shared" ca="1" si="3"/>
        <v>3.0413999999999999</v>
      </c>
      <c r="F39" s="350">
        <f t="shared" ca="1" si="4"/>
        <v>6.8285999999999998</v>
      </c>
      <c r="G39" s="350">
        <f t="shared" ca="1" si="5"/>
        <v>3.4205000000000001</v>
      </c>
      <c r="H39" s="350">
        <f t="shared" ca="1" si="6"/>
        <v>1.68</v>
      </c>
      <c r="I39" s="350">
        <f t="shared" ca="1" si="7"/>
        <v>1.78</v>
      </c>
      <c r="J39" s="350">
        <f t="shared" ca="1" si="8"/>
        <v>1.92</v>
      </c>
      <c r="K39" s="350">
        <f t="shared" ca="1" si="9"/>
        <v>1.78</v>
      </c>
      <c r="L39" s="350">
        <f t="shared" ca="1" si="10"/>
        <v>0.94</v>
      </c>
      <c r="M39" s="350">
        <f t="shared" ca="1" si="11"/>
        <v>43.04</v>
      </c>
      <c r="N39" s="350">
        <f t="shared" ca="1" si="12"/>
        <v>47.56</v>
      </c>
      <c r="O39" s="350">
        <f t="shared" ca="1" si="13"/>
        <v>52.99</v>
      </c>
      <c r="P39" s="350">
        <f t="shared" ca="1" si="14"/>
        <v>47.32</v>
      </c>
      <c r="Q39" s="350">
        <f t="shared" ca="1" si="15"/>
        <v>24.82</v>
      </c>
      <c r="R39" s="350">
        <f t="shared" ca="1" si="16"/>
        <v>43.37</v>
      </c>
      <c r="S39" s="350">
        <f t="shared" ca="1" si="17"/>
        <v>46.82</v>
      </c>
      <c r="T39" s="350">
        <f t="shared" ca="1" si="18"/>
        <v>51.85</v>
      </c>
      <c r="U39" s="350">
        <f t="shared" ca="1" si="19"/>
        <v>46.25</v>
      </c>
      <c r="V39" s="350">
        <f t="shared" ca="1" si="20"/>
        <v>24.6</v>
      </c>
      <c r="W39" s="350">
        <f t="shared" ca="1" si="21"/>
        <v>43.64</v>
      </c>
      <c r="X39" s="350">
        <f t="shared" ca="1" si="22"/>
        <v>46.79</v>
      </c>
      <c r="Y39" s="350">
        <f t="shared" ca="1" si="23"/>
        <v>51.9</v>
      </c>
      <c r="Z39" s="350">
        <f t="shared" ca="1" si="24"/>
        <v>46.41</v>
      </c>
      <c r="AA39" s="350">
        <f t="shared" ca="1" si="25"/>
        <v>25.2</v>
      </c>
      <c r="AB39" s="350">
        <f t="shared" ca="1" si="26"/>
        <v>42.76</v>
      </c>
      <c r="AC39" s="350">
        <f t="shared" ca="1" si="27"/>
        <v>45.78</v>
      </c>
      <c r="AD39" s="350">
        <f t="shared" ca="1" si="28"/>
        <v>52.49</v>
      </c>
      <c r="AE39" s="350">
        <f t="shared" ca="1" si="29"/>
        <v>47.99</v>
      </c>
      <c r="AF39" s="350">
        <f t="shared" ca="1" si="30"/>
        <v>22.55</v>
      </c>
      <c r="AG39" s="350">
        <f t="shared" ca="1" si="31"/>
        <v>23.25</v>
      </c>
      <c r="AH39" s="350">
        <f t="shared" ca="1" si="32"/>
        <v>24.43</v>
      </c>
      <c r="AI39" s="350">
        <f t="shared" ca="1" si="33"/>
        <v>27.79</v>
      </c>
      <c r="AJ39" s="350">
        <f t="shared" ca="1" si="34"/>
        <v>23.24</v>
      </c>
      <c r="AK39" s="350">
        <f t="shared" ca="1" si="35"/>
        <v>10.79</v>
      </c>
      <c r="AL39" s="350">
        <f t="shared" ca="1" si="36"/>
        <v>1.1140000000000001</v>
      </c>
      <c r="AM39" s="350">
        <f t="shared" ca="1" si="37"/>
        <v>1.179</v>
      </c>
      <c r="AN39" s="350">
        <f t="shared" ca="1" si="38"/>
        <v>0.99399999999999999</v>
      </c>
      <c r="AO39" s="350">
        <f t="shared" ca="1" si="39"/>
        <v>0.505</v>
      </c>
      <c r="AP39" s="350">
        <f t="shared" ca="1" si="40"/>
        <v>1.0389999999999999</v>
      </c>
      <c r="AQ39" s="350">
        <f t="shared" ca="1" si="41"/>
        <v>1.1439999999999999</v>
      </c>
      <c r="AR39" s="350">
        <f t="shared" ca="1" si="42"/>
        <v>0.91500000000000004</v>
      </c>
      <c r="AS39" s="350">
        <f t="shared" ca="1" si="43"/>
        <v>0.499</v>
      </c>
      <c r="AT39" s="350">
        <f t="shared" ca="1" si="44"/>
        <v>4.4400000000000004</v>
      </c>
      <c r="AU39" s="350">
        <f t="shared" ca="1" si="45"/>
        <v>4.7</v>
      </c>
      <c r="AV39" s="350">
        <f t="shared" ca="1" si="46"/>
        <v>4.34</v>
      </c>
      <c r="AW39" s="350">
        <f t="shared" ca="1" si="47"/>
        <v>1.96</v>
      </c>
    </row>
    <row r="40" spans="1:49" ht="15.75" x14ac:dyDescent="0.25">
      <c r="A40" s="207" t="str">
        <f>INDEX(Оглавление, ROW())</f>
        <v>[Цены на приграничных АЗС.xlsm]Цены на 28.09.2020</v>
      </c>
      <c r="B40" s="348">
        <f t="shared" ca="1" si="0"/>
        <v>44102</v>
      </c>
      <c r="C40" s="350">
        <f t="shared" ca="1" si="1"/>
        <v>9.1931999999999992</v>
      </c>
      <c r="D40" s="350">
        <f t="shared" ca="1" si="2"/>
        <v>2.5992000000000002</v>
      </c>
      <c r="E40" s="350">
        <f t="shared" ca="1" si="3"/>
        <v>3.0318000000000001</v>
      </c>
      <c r="F40" s="350">
        <f t="shared" ca="1" si="4"/>
        <v>6.6505000000000001</v>
      </c>
      <c r="G40" s="350">
        <f t="shared" ca="1" si="5"/>
        <v>3.3813</v>
      </c>
      <c r="H40" s="350">
        <f t="shared" ca="1" si="6"/>
        <v>1.68</v>
      </c>
      <c r="I40" s="350">
        <f t="shared" ca="1" si="7"/>
        <v>1.78</v>
      </c>
      <c r="J40" s="350">
        <f t="shared" ca="1" si="8"/>
        <v>1.92</v>
      </c>
      <c r="K40" s="350">
        <f t="shared" ca="1" si="9"/>
        <v>1.78</v>
      </c>
      <c r="L40" s="350">
        <f t="shared" ca="1" si="10"/>
        <v>0.94</v>
      </c>
      <c r="M40" s="350">
        <f t="shared" ca="1" si="11"/>
        <v>43.02</v>
      </c>
      <c r="N40" s="350">
        <f t="shared" ca="1" si="12"/>
        <v>47.54</v>
      </c>
      <c r="O40" s="350">
        <f t="shared" ca="1" si="13"/>
        <v>52.49</v>
      </c>
      <c r="P40" s="350">
        <f t="shared" ca="1" si="14"/>
        <v>47.32</v>
      </c>
      <c r="Q40" s="350">
        <f t="shared" ca="1" si="15"/>
        <v>24.82</v>
      </c>
      <c r="R40" s="350">
        <f t="shared" ca="1" si="16"/>
        <v>43.31</v>
      </c>
      <c r="S40" s="350">
        <f t="shared" ca="1" si="17"/>
        <v>46.72</v>
      </c>
      <c r="T40" s="350">
        <f t="shared" ca="1" si="18"/>
        <v>51.8</v>
      </c>
      <c r="U40" s="350">
        <f t="shared" ca="1" si="19"/>
        <v>46.26</v>
      </c>
      <c r="V40" s="350">
        <f t="shared" ca="1" si="20"/>
        <v>24.75</v>
      </c>
      <c r="W40" s="350">
        <f t="shared" ca="1" si="21"/>
        <v>43.63</v>
      </c>
      <c r="X40" s="350">
        <f t="shared" ca="1" si="22"/>
        <v>46.79</v>
      </c>
      <c r="Y40" s="350">
        <f t="shared" ca="1" si="23"/>
        <v>52</v>
      </c>
      <c r="Z40" s="350">
        <f t="shared" ca="1" si="24"/>
        <v>46.41</v>
      </c>
      <c r="AA40" s="350">
        <f t="shared" ca="1" si="25"/>
        <v>25.2</v>
      </c>
      <c r="AB40" s="350">
        <f t="shared" ca="1" si="26"/>
        <v>42.81</v>
      </c>
      <c r="AC40" s="350">
        <f t="shared" ca="1" si="27"/>
        <v>45.84</v>
      </c>
      <c r="AD40" s="350">
        <f t="shared" ca="1" si="28"/>
        <v>52.49</v>
      </c>
      <c r="AE40" s="350">
        <f t="shared" ca="1" si="29"/>
        <v>48.01</v>
      </c>
      <c r="AF40" s="350">
        <f t="shared" ca="1" si="30"/>
        <v>22.55</v>
      </c>
      <c r="AG40" s="350">
        <f t="shared" ca="1" si="31"/>
        <v>23.25</v>
      </c>
      <c r="AH40" s="350">
        <f t="shared" ca="1" si="32"/>
        <v>24.43</v>
      </c>
      <c r="AI40" s="350">
        <f t="shared" ca="1" si="33"/>
        <v>27.79</v>
      </c>
      <c r="AJ40" s="350">
        <f t="shared" ca="1" si="34"/>
        <v>23</v>
      </c>
      <c r="AK40" s="350">
        <f t="shared" ca="1" si="35"/>
        <v>10.79</v>
      </c>
      <c r="AL40" s="350">
        <f t="shared" ca="1" si="36"/>
        <v>1.1140000000000001</v>
      </c>
      <c r="AM40" s="350">
        <f t="shared" ca="1" si="37"/>
        <v>1.179</v>
      </c>
      <c r="AN40" s="350">
        <f t="shared" ca="1" si="38"/>
        <v>0.99399999999999999</v>
      </c>
      <c r="AO40" s="350">
        <f t="shared" ca="1" si="39"/>
        <v>0.505</v>
      </c>
      <c r="AP40" s="350">
        <f t="shared" ca="1" si="40"/>
        <v>1.0389999999999999</v>
      </c>
      <c r="AQ40" s="350">
        <f t="shared" ca="1" si="41"/>
        <v>1.1439999999999999</v>
      </c>
      <c r="AR40" s="350">
        <f t="shared" ca="1" si="42"/>
        <v>0.91500000000000004</v>
      </c>
      <c r="AS40" s="350">
        <f t="shared" ca="1" si="43"/>
        <v>0.499</v>
      </c>
      <c r="AT40" s="350">
        <f t="shared" ca="1" si="44"/>
        <v>4.46</v>
      </c>
      <c r="AU40" s="350">
        <f t="shared" ca="1" si="45"/>
        <v>4.72</v>
      </c>
      <c r="AV40" s="350">
        <f t="shared" ca="1" si="46"/>
        <v>4.34</v>
      </c>
      <c r="AW40" s="350">
        <f t="shared" ca="1" si="47"/>
        <v>1.96</v>
      </c>
    </row>
    <row r="41" spans="1:49" ht="15.75" x14ac:dyDescent="0.25">
      <c r="A41" s="207" t="str">
        <f>INDEX(Оглавление, ROW())</f>
        <v>[Цены на приграничных АЗС.xlsm]Цены на 05.10.2020</v>
      </c>
      <c r="B41" s="348">
        <f t="shared" ca="1" si="0"/>
        <v>44109</v>
      </c>
      <c r="C41" s="350">
        <f t="shared" ca="1" si="1"/>
        <v>9.2271000000000001</v>
      </c>
      <c r="D41" s="350">
        <f t="shared" ca="1" si="2"/>
        <v>2.6150000000000002</v>
      </c>
      <c r="E41" s="350">
        <f t="shared" ca="1" si="3"/>
        <v>3.0680999999999998</v>
      </c>
      <c r="F41" s="350">
        <f t="shared" ca="1" si="4"/>
        <v>6.8257000000000003</v>
      </c>
      <c r="G41" s="350">
        <f t="shared" ca="1" si="5"/>
        <v>3.34</v>
      </c>
      <c r="H41" s="350">
        <f t="shared" ca="1" si="6"/>
        <v>1.68</v>
      </c>
      <c r="I41" s="350">
        <f t="shared" ca="1" si="7"/>
        <v>1.78</v>
      </c>
      <c r="J41" s="350">
        <f t="shared" ca="1" si="8"/>
        <v>1.92</v>
      </c>
      <c r="K41" s="350">
        <f t="shared" ca="1" si="9"/>
        <v>1.78</v>
      </c>
      <c r="L41" s="350">
        <f t="shared" ca="1" si="10"/>
        <v>0.94</v>
      </c>
      <c r="M41" s="350">
        <f t="shared" ca="1" si="11"/>
        <v>43.02</v>
      </c>
      <c r="N41" s="350">
        <f t="shared" ca="1" si="12"/>
        <v>47.54</v>
      </c>
      <c r="O41" s="350">
        <f t="shared" ca="1" si="13"/>
        <v>52.98</v>
      </c>
      <c r="P41" s="350">
        <f t="shared" ca="1" si="14"/>
        <v>47.37</v>
      </c>
      <c r="Q41" s="350">
        <f t="shared" ca="1" si="15"/>
        <v>24.77</v>
      </c>
      <c r="R41" s="350">
        <f t="shared" ca="1" si="16"/>
        <v>43.35</v>
      </c>
      <c r="S41" s="350">
        <f t="shared" ca="1" si="17"/>
        <v>46.84</v>
      </c>
      <c r="T41" s="350">
        <f t="shared" ca="1" si="18"/>
        <v>51.85</v>
      </c>
      <c r="U41" s="350">
        <f t="shared" ca="1" si="19"/>
        <v>46.37</v>
      </c>
      <c r="V41" s="350">
        <f t="shared" ca="1" si="20"/>
        <v>24.75</v>
      </c>
      <c r="W41" s="350">
        <f t="shared" ca="1" si="21"/>
        <v>43.65</v>
      </c>
      <c r="X41" s="350">
        <f t="shared" ca="1" si="22"/>
        <v>46.8</v>
      </c>
      <c r="Y41" s="350">
        <f t="shared" ca="1" si="23"/>
        <v>51.9</v>
      </c>
      <c r="Z41" s="350">
        <f t="shared" ca="1" si="24"/>
        <v>46.4</v>
      </c>
      <c r="AA41" s="350">
        <f t="shared" ca="1" si="25"/>
        <v>25.2</v>
      </c>
      <c r="AB41" s="350">
        <f t="shared" ca="1" si="26"/>
        <v>42.81</v>
      </c>
      <c r="AC41" s="350">
        <f t="shared" ca="1" si="27"/>
        <v>45.84</v>
      </c>
      <c r="AD41" s="350">
        <f t="shared" ca="1" si="28"/>
        <v>52.49</v>
      </c>
      <c r="AE41" s="350">
        <f t="shared" ca="1" si="29"/>
        <v>48.02</v>
      </c>
      <c r="AF41" s="350">
        <f t="shared" ca="1" si="30"/>
        <v>22.55</v>
      </c>
      <c r="AG41" s="350">
        <f t="shared" ca="1" si="31"/>
        <v>23.25</v>
      </c>
      <c r="AH41" s="350">
        <f t="shared" ca="1" si="32"/>
        <v>24.43</v>
      </c>
      <c r="AI41" s="350">
        <f t="shared" ca="1" si="33"/>
        <v>28.54</v>
      </c>
      <c r="AJ41" s="350">
        <f t="shared" ca="1" si="34"/>
        <v>23</v>
      </c>
      <c r="AK41" s="350">
        <f t="shared" ca="1" si="35"/>
        <v>10.79</v>
      </c>
      <c r="AL41" s="350">
        <f t="shared" ca="1" si="36"/>
        <v>1.1040000000000001</v>
      </c>
      <c r="AM41" s="350">
        <f t="shared" ca="1" si="37"/>
        <v>1.1639999999999999</v>
      </c>
      <c r="AN41" s="350">
        <f t="shared" ca="1" si="38"/>
        <v>0.98399999999999999</v>
      </c>
      <c r="AO41" s="350">
        <f t="shared" ca="1" si="39"/>
        <v>0.505</v>
      </c>
      <c r="AP41" s="350">
        <f t="shared" ca="1" si="40"/>
        <v>1.0449999999999999</v>
      </c>
      <c r="AQ41" s="350">
        <f t="shared" ca="1" si="41"/>
        <v>1.1240000000000001</v>
      </c>
      <c r="AR41" s="350">
        <f t="shared" ca="1" si="42"/>
        <v>0.90500000000000003</v>
      </c>
      <c r="AS41" s="350">
        <f t="shared" ca="1" si="43"/>
        <v>0.499</v>
      </c>
      <c r="AT41" s="350">
        <f t="shared" ca="1" si="44"/>
        <v>4.46</v>
      </c>
      <c r="AU41" s="350">
        <f t="shared" ca="1" si="45"/>
        <v>4.6500000000000004</v>
      </c>
      <c r="AV41" s="350">
        <f t="shared" ca="1" si="46"/>
        <v>4.3499999999999996</v>
      </c>
      <c r="AW41" s="350">
        <f t="shared" ca="1" si="47"/>
        <v>1.99</v>
      </c>
    </row>
    <row r="42" spans="1:49" ht="15.75" x14ac:dyDescent="0.25">
      <c r="A42" s="207" t="str">
        <f>INDEX(Оглавление, ROW())</f>
        <v>[Цены на приграничных АЗС.xlsm]Цены на 12.10.2020</v>
      </c>
      <c r="B42" s="348">
        <f t="shared" ca="1" si="0"/>
        <v>44116</v>
      </c>
      <c r="C42" s="350">
        <f t="shared" ca="1" si="1"/>
        <v>9.1351999999999993</v>
      </c>
      <c r="D42" s="350">
        <f t="shared" ca="1" si="2"/>
        <v>2.5779999999999998</v>
      </c>
      <c r="E42" s="350">
        <f t="shared" ca="1" si="3"/>
        <v>3.0404</v>
      </c>
      <c r="F42" s="350">
        <f t="shared" ca="1" si="4"/>
        <v>6.7877000000000001</v>
      </c>
      <c r="G42" s="350">
        <f t="shared" ca="1" si="5"/>
        <v>3.3464999999999998</v>
      </c>
      <c r="H42" s="350">
        <f t="shared" ca="1" si="6"/>
        <v>1.68</v>
      </c>
      <c r="I42" s="350">
        <f t="shared" ca="1" si="7"/>
        <v>1.78</v>
      </c>
      <c r="J42" s="350">
        <f t="shared" ca="1" si="8"/>
        <v>1.92</v>
      </c>
      <c r="K42" s="350">
        <f t="shared" ca="1" si="9"/>
        <v>1.78</v>
      </c>
      <c r="L42" s="350">
        <f t="shared" ca="1" si="10"/>
        <v>0.94</v>
      </c>
      <c r="M42" s="350">
        <f t="shared" ca="1" si="11"/>
        <v>43.06</v>
      </c>
      <c r="N42" s="350">
        <f t="shared" ca="1" si="12"/>
        <v>47.59</v>
      </c>
      <c r="O42" s="350">
        <f t="shared" ca="1" si="13"/>
        <v>51.9</v>
      </c>
      <c r="P42" s="350">
        <f t="shared" ca="1" si="14"/>
        <v>47.33</v>
      </c>
      <c r="Q42" s="350">
        <f t="shared" ca="1" si="15"/>
        <v>24.99</v>
      </c>
      <c r="R42" s="350">
        <f t="shared" ca="1" si="16"/>
        <v>43.3</v>
      </c>
      <c r="S42" s="350">
        <f t="shared" ca="1" si="17"/>
        <v>46.71</v>
      </c>
      <c r="T42" s="350">
        <f t="shared" ca="1" si="18"/>
        <v>51.8</v>
      </c>
      <c r="U42" s="350">
        <f t="shared" ca="1" si="19"/>
        <v>46.32</v>
      </c>
      <c r="V42" s="350">
        <f t="shared" ca="1" si="20"/>
        <v>24.8</v>
      </c>
      <c r="W42" s="350">
        <f t="shared" ca="1" si="21"/>
        <v>43.64</v>
      </c>
      <c r="X42" s="350">
        <f t="shared" ca="1" si="22"/>
        <v>46.79</v>
      </c>
      <c r="Y42" s="350">
        <f t="shared" ca="1" si="23"/>
        <v>51.9</v>
      </c>
      <c r="Z42" s="350">
        <f t="shared" ca="1" si="24"/>
        <v>46.41</v>
      </c>
      <c r="AA42" s="350">
        <f t="shared" ca="1" si="25"/>
        <v>26.4</v>
      </c>
      <c r="AB42" s="350">
        <f t="shared" ca="1" si="26"/>
        <v>42.88</v>
      </c>
      <c r="AC42" s="350">
        <f t="shared" ca="1" si="27"/>
        <v>45.9</v>
      </c>
      <c r="AD42" s="350">
        <f t="shared" ca="1" si="28"/>
        <v>52.3</v>
      </c>
      <c r="AE42" s="350">
        <f t="shared" ca="1" si="29"/>
        <v>48.01</v>
      </c>
      <c r="AF42" s="350">
        <f t="shared" ca="1" si="30"/>
        <v>22.55</v>
      </c>
      <c r="AG42" s="350">
        <f t="shared" ca="1" si="31"/>
        <v>23.25</v>
      </c>
      <c r="AH42" s="350">
        <f t="shared" ca="1" si="32"/>
        <v>24.43</v>
      </c>
      <c r="AI42" s="350">
        <f t="shared" ca="1" si="33"/>
        <v>28.54</v>
      </c>
      <c r="AJ42" s="350">
        <f t="shared" ca="1" si="34"/>
        <v>23</v>
      </c>
      <c r="AK42" s="350">
        <f t="shared" ca="1" si="35"/>
        <v>11.04</v>
      </c>
      <c r="AL42" s="350">
        <f t="shared" ca="1" si="36"/>
        <v>1.0940000000000001</v>
      </c>
      <c r="AM42" s="350">
        <f t="shared" ca="1" si="37"/>
        <v>1.1539999999999999</v>
      </c>
      <c r="AN42" s="350">
        <f t="shared" ca="1" si="38"/>
        <v>0.96699999999999997</v>
      </c>
      <c r="AO42" s="350">
        <f t="shared" ca="1" si="39"/>
        <v>0.505</v>
      </c>
      <c r="AP42" s="350">
        <f t="shared" ca="1" si="40"/>
        <v>1.0529999999999999</v>
      </c>
      <c r="AQ42" s="350">
        <f t="shared" ca="1" si="41"/>
        <v>1.1319999999999999</v>
      </c>
      <c r="AR42" s="350">
        <f t="shared" ca="1" si="42"/>
        <v>0.90900000000000003</v>
      </c>
      <c r="AS42" s="350">
        <f t="shared" ca="1" si="43"/>
        <v>0.499</v>
      </c>
      <c r="AT42" s="350">
        <f t="shared" ca="1" si="44"/>
        <v>4.3899999999999997</v>
      </c>
      <c r="AU42" s="350">
        <f t="shared" ca="1" si="45"/>
        <v>4.7</v>
      </c>
      <c r="AV42" s="350">
        <f t="shared" ca="1" si="46"/>
        <v>4.29</v>
      </c>
      <c r="AW42" s="350">
        <f t="shared" ca="1" si="47"/>
        <v>1.96</v>
      </c>
    </row>
    <row r="43" spans="1:49" ht="15.75" x14ac:dyDescent="0.25">
      <c r="A43" s="207" t="str">
        <f>INDEX(Оглавление, ROW())</f>
        <v>[Цены на приграничных АЗС.xlsm]Цены на 19.10.2020</v>
      </c>
      <c r="B43" s="348">
        <f t="shared" ca="1" si="0"/>
        <v>44123</v>
      </c>
      <c r="C43" s="350">
        <f t="shared" ca="1" si="1"/>
        <v>9.0716999999999999</v>
      </c>
      <c r="D43" s="350">
        <f t="shared" ca="1" si="2"/>
        <v>2.5729000000000002</v>
      </c>
      <c r="E43" s="350">
        <f t="shared" ca="1" si="3"/>
        <v>3.0118</v>
      </c>
      <c r="F43" s="350">
        <f t="shared" ca="1" si="4"/>
        <v>6.5978000000000003</v>
      </c>
      <c r="G43" s="350">
        <f t="shared" ca="1" si="5"/>
        <v>3.2976999999999999</v>
      </c>
      <c r="H43" s="350">
        <f t="shared" ca="1" si="6"/>
        <v>1.68</v>
      </c>
      <c r="I43" s="350">
        <f t="shared" ca="1" si="7"/>
        <v>1.78</v>
      </c>
      <c r="J43" s="350">
        <f t="shared" ca="1" si="8"/>
        <v>1.92</v>
      </c>
      <c r="K43" s="350">
        <f t="shared" ca="1" si="9"/>
        <v>1.78</v>
      </c>
      <c r="L43" s="350">
        <f t="shared" ca="1" si="10"/>
        <v>0.94</v>
      </c>
      <c r="M43" s="350">
        <f t="shared" ca="1" si="11"/>
        <v>42.97</v>
      </c>
      <c r="N43" s="350">
        <f t="shared" ca="1" si="12"/>
        <v>47.47</v>
      </c>
      <c r="O43" s="350">
        <f t="shared" ca="1" si="13"/>
        <v>51.4</v>
      </c>
      <c r="P43" s="350">
        <f t="shared" ca="1" si="14"/>
        <v>47.28</v>
      </c>
      <c r="Q43" s="350">
        <f t="shared" ca="1" si="15"/>
        <v>24.75</v>
      </c>
      <c r="R43" s="350">
        <f t="shared" ca="1" si="16"/>
        <v>43.3</v>
      </c>
      <c r="S43" s="350">
        <f t="shared" ca="1" si="17"/>
        <v>46.71</v>
      </c>
      <c r="T43" s="350">
        <f t="shared" ca="1" si="18"/>
        <v>51.8</v>
      </c>
      <c r="U43" s="350">
        <f t="shared" ca="1" si="19"/>
        <v>46.32</v>
      </c>
      <c r="V43" s="350">
        <f t="shared" ca="1" si="20"/>
        <v>24.8</v>
      </c>
      <c r="W43" s="350">
        <f t="shared" ca="1" si="21"/>
        <v>43.64</v>
      </c>
      <c r="X43" s="350">
        <f t="shared" ca="1" si="22"/>
        <v>46.79</v>
      </c>
      <c r="Y43" s="350">
        <f t="shared" ca="1" si="23"/>
        <v>52.01</v>
      </c>
      <c r="Z43" s="350">
        <f t="shared" ca="1" si="24"/>
        <v>46.41</v>
      </c>
      <c r="AA43" s="350">
        <f t="shared" ca="1" si="25"/>
        <v>26.4</v>
      </c>
      <c r="AB43" s="350">
        <f t="shared" ca="1" si="26"/>
        <v>42.87</v>
      </c>
      <c r="AC43" s="350">
        <f t="shared" ca="1" si="27"/>
        <v>45.91</v>
      </c>
      <c r="AD43" s="350">
        <f t="shared" ca="1" si="28"/>
        <v>52.3</v>
      </c>
      <c r="AE43" s="350">
        <f t="shared" ca="1" si="29"/>
        <v>48.02</v>
      </c>
      <c r="AF43" s="350">
        <f t="shared" ca="1" si="30"/>
        <v>22.55</v>
      </c>
      <c r="AG43" s="350">
        <f t="shared" ca="1" si="31"/>
        <v>23.25</v>
      </c>
      <c r="AH43" s="350">
        <f t="shared" ca="1" si="32"/>
        <v>24.43</v>
      </c>
      <c r="AI43" s="350">
        <f t="shared" ca="1" si="33"/>
        <v>28.54</v>
      </c>
      <c r="AJ43" s="350">
        <f t="shared" ca="1" si="34"/>
        <v>23</v>
      </c>
      <c r="AK43" s="350">
        <f t="shared" ca="1" si="35"/>
        <v>11.04</v>
      </c>
      <c r="AL43" s="350">
        <f t="shared" ca="1" si="36"/>
        <v>1.0940000000000001</v>
      </c>
      <c r="AM43" s="350">
        <f t="shared" ca="1" si="37"/>
        <v>1.1539999999999999</v>
      </c>
      <c r="AN43" s="350">
        <f t="shared" ca="1" si="38"/>
        <v>0.96699999999999997</v>
      </c>
      <c r="AO43" s="350">
        <f t="shared" ca="1" si="39"/>
        <v>0.51500000000000001</v>
      </c>
      <c r="AP43" s="350">
        <f t="shared" ca="1" si="40"/>
        <v>1.0189999999999999</v>
      </c>
      <c r="AQ43" s="350">
        <f t="shared" ca="1" si="41"/>
        <v>1.1240000000000001</v>
      </c>
      <c r="AR43" s="350">
        <f t="shared" ca="1" si="42"/>
        <v>0.876</v>
      </c>
      <c r="AS43" s="350">
        <f t="shared" ca="1" si="43"/>
        <v>0.499</v>
      </c>
      <c r="AT43" s="350">
        <f t="shared" ca="1" si="44"/>
        <v>4.4000000000000004</v>
      </c>
      <c r="AU43" s="350">
        <f t="shared" ca="1" si="45"/>
        <v>4.66</v>
      </c>
      <c r="AV43" s="350">
        <f t="shared" ca="1" si="46"/>
        <v>4.25</v>
      </c>
      <c r="AW43" s="350">
        <f t="shared" ca="1" si="47"/>
        <v>2.0099999999999998</v>
      </c>
    </row>
    <row r="44" spans="1:49" ht="15.75" x14ac:dyDescent="0.25">
      <c r="A44" s="207" t="str">
        <f>INDEX(Оглавление, ROW())</f>
        <v>[Цены на приграничных АЗС.xlsm]Цены на 26.10.2020</v>
      </c>
      <c r="B44" s="348">
        <f t="shared" ca="1" si="0"/>
        <v>44130</v>
      </c>
      <c r="C44" s="350">
        <f t="shared" ca="1" si="1"/>
        <v>8.9750999999999994</v>
      </c>
      <c r="D44" s="350">
        <f t="shared" ca="1" si="2"/>
        <v>2.5398999999999998</v>
      </c>
      <c r="E44" s="350">
        <f t="shared" ca="1" si="3"/>
        <v>3.0028999999999999</v>
      </c>
      <c r="F44" s="350">
        <f t="shared" ca="1" si="4"/>
        <v>6.5730000000000004</v>
      </c>
      <c r="G44" s="350">
        <f t="shared" ca="1" si="5"/>
        <v>3.3212000000000002</v>
      </c>
      <c r="H44" s="350">
        <f t="shared" ca="1" si="6"/>
        <v>1.69</v>
      </c>
      <c r="I44" s="350">
        <f t="shared" ca="1" si="7"/>
        <v>1.79</v>
      </c>
      <c r="J44" s="350">
        <f t="shared" ca="1" si="8"/>
        <v>1.93</v>
      </c>
      <c r="K44" s="350">
        <f t="shared" ca="1" si="9"/>
        <v>1.79</v>
      </c>
      <c r="L44" s="350">
        <f t="shared" ca="1" si="10"/>
        <v>0.94</v>
      </c>
      <c r="M44" s="350">
        <f t="shared" ca="1" si="11"/>
        <v>43.04</v>
      </c>
      <c r="N44" s="350">
        <f t="shared" ca="1" si="12"/>
        <v>47.55</v>
      </c>
      <c r="O44" s="350">
        <f t="shared" ca="1" si="13"/>
        <v>52.99</v>
      </c>
      <c r="P44" s="350">
        <f t="shared" ca="1" si="14"/>
        <v>47.37</v>
      </c>
      <c r="Q44" s="350">
        <f t="shared" ca="1" si="15"/>
        <v>25.55</v>
      </c>
      <c r="R44" s="350">
        <f t="shared" ca="1" si="16"/>
        <v>43.31</v>
      </c>
      <c r="S44" s="350">
        <f t="shared" ca="1" si="17"/>
        <v>46.71</v>
      </c>
      <c r="T44" s="350">
        <f t="shared" ca="1" si="18"/>
        <v>51.8</v>
      </c>
      <c r="U44" s="350">
        <f t="shared" ca="1" si="19"/>
        <v>46.33</v>
      </c>
      <c r="V44" s="350">
        <f t="shared" ca="1" si="20"/>
        <v>24.8</v>
      </c>
      <c r="W44" s="350">
        <f t="shared" ca="1" si="21"/>
        <v>43.64</v>
      </c>
      <c r="X44" s="350">
        <f t="shared" ca="1" si="22"/>
        <v>46.79</v>
      </c>
      <c r="Y44" s="350">
        <f t="shared" ca="1" si="23"/>
        <v>52.01</v>
      </c>
      <c r="Z44" s="350">
        <f t="shared" ca="1" si="24"/>
        <v>46.41</v>
      </c>
      <c r="AA44" s="350">
        <f t="shared" ca="1" si="25"/>
        <v>26.4</v>
      </c>
      <c r="AB44" s="350">
        <f t="shared" ca="1" si="26"/>
        <v>42.86</v>
      </c>
      <c r="AC44" s="350">
        <f t="shared" ca="1" si="27"/>
        <v>45.91</v>
      </c>
      <c r="AD44" s="350">
        <f t="shared" ca="1" si="28"/>
        <v>52.3</v>
      </c>
      <c r="AE44" s="350">
        <f t="shared" ca="1" si="29"/>
        <v>48.01</v>
      </c>
      <c r="AF44" s="350">
        <f t="shared" ca="1" si="30"/>
        <v>22.55</v>
      </c>
      <c r="AG44" s="350">
        <f t="shared" ca="1" si="31"/>
        <v>23.25</v>
      </c>
      <c r="AH44" s="350">
        <f t="shared" ca="1" si="32"/>
        <v>24.43</v>
      </c>
      <c r="AI44" s="350">
        <f t="shared" ca="1" si="33"/>
        <v>28.54</v>
      </c>
      <c r="AJ44" s="350">
        <f t="shared" ca="1" si="34"/>
        <v>23</v>
      </c>
      <c r="AK44" s="350">
        <f t="shared" ca="1" si="35"/>
        <v>11.19</v>
      </c>
      <c r="AL44" s="350">
        <f t="shared" ca="1" si="36"/>
        <v>1.0940000000000001</v>
      </c>
      <c r="AM44" s="350">
        <f t="shared" ca="1" si="37"/>
        <v>1.1539999999999999</v>
      </c>
      <c r="AN44" s="350">
        <f t="shared" ca="1" si="38"/>
        <v>0.96699999999999997</v>
      </c>
      <c r="AO44" s="350">
        <f t="shared" ca="1" si="39"/>
        <v>0.51500000000000001</v>
      </c>
      <c r="AP44" s="350">
        <f t="shared" ca="1" si="40"/>
        <v>1.008</v>
      </c>
      <c r="AQ44" s="350">
        <f t="shared" ca="1" si="41"/>
        <v>1.1220000000000001</v>
      </c>
      <c r="AR44" s="350">
        <f t="shared" ca="1" si="42"/>
        <v>0.86399999999999999</v>
      </c>
      <c r="AS44" s="350">
        <f t="shared" ca="1" si="43"/>
        <v>0.499</v>
      </c>
      <c r="AT44" s="350">
        <f t="shared" ca="1" si="44"/>
        <v>4.42</v>
      </c>
      <c r="AU44" s="350">
        <f t="shared" ca="1" si="45"/>
        <v>4.62</v>
      </c>
      <c r="AV44" s="350">
        <f t="shared" ca="1" si="46"/>
        <v>4.25</v>
      </c>
      <c r="AW44" s="350">
        <f t="shared" ca="1" si="47"/>
        <v>2.0699999999999998</v>
      </c>
    </row>
    <row r="45" spans="1:49" ht="15.75" x14ac:dyDescent="0.25">
      <c r="A45" s="207" t="str">
        <f>INDEX(Оглавление, ROW())</f>
        <v>[Цены на приграничных АЗС.xlsm]Цены на 02.11.2020</v>
      </c>
      <c r="B45" s="348">
        <f t="shared" ca="1" si="0"/>
        <v>44137</v>
      </c>
      <c r="C45" s="350">
        <f t="shared" ca="1" si="1"/>
        <v>9.2651000000000003</v>
      </c>
      <c r="D45" s="350">
        <f t="shared" ca="1" si="2"/>
        <v>2.6352000000000002</v>
      </c>
      <c r="E45" s="350">
        <f t="shared" ca="1" si="3"/>
        <v>3.0777999999999999</v>
      </c>
      <c r="F45" s="350">
        <f t="shared" ca="1" si="4"/>
        <v>6.66</v>
      </c>
      <c r="G45" s="350">
        <f t="shared" ca="1" si="5"/>
        <v>3.3290000000000002</v>
      </c>
      <c r="H45" s="350">
        <f t="shared" ca="1" si="6"/>
        <v>1.7</v>
      </c>
      <c r="I45" s="350">
        <f t="shared" ca="1" si="7"/>
        <v>1.8</v>
      </c>
      <c r="J45" s="350">
        <f t="shared" ca="1" si="8"/>
        <v>1.94</v>
      </c>
      <c r="K45" s="350">
        <f t="shared" ca="1" si="9"/>
        <v>1.8</v>
      </c>
      <c r="L45" s="350">
        <f t="shared" ca="1" si="10"/>
        <v>0.94</v>
      </c>
      <c r="M45" s="350">
        <f t="shared" ca="1" si="11"/>
        <v>43.01</v>
      </c>
      <c r="N45" s="350">
        <f t="shared" ca="1" si="12"/>
        <v>47.54</v>
      </c>
      <c r="O45" s="350">
        <f t="shared" ca="1" si="13"/>
        <v>50.8</v>
      </c>
      <c r="P45" s="350">
        <f t="shared" ca="1" si="14"/>
        <v>47.31</v>
      </c>
      <c r="Q45" s="350">
        <f t="shared" ca="1" si="15"/>
        <v>26.83</v>
      </c>
      <c r="R45" s="350">
        <f t="shared" ca="1" si="16"/>
        <v>43.31</v>
      </c>
      <c r="S45" s="350">
        <f t="shared" ca="1" si="17"/>
        <v>46.72</v>
      </c>
      <c r="T45" s="350">
        <f t="shared" ca="1" si="18"/>
        <v>51.85</v>
      </c>
      <c r="U45" s="350">
        <f t="shared" ca="1" si="19"/>
        <v>46.33</v>
      </c>
      <c r="V45" s="350">
        <f t="shared" ca="1" si="20"/>
        <v>24.75</v>
      </c>
      <c r="W45" s="350">
        <f t="shared" ca="1" si="21"/>
        <v>43.65</v>
      </c>
      <c r="X45" s="350">
        <f t="shared" ca="1" si="22"/>
        <v>46.8</v>
      </c>
      <c r="Y45" s="350">
        <f t="shared" ca="1" si="23"/>
        <v>52.4</v>
      </c>
      <c r="Z45" s="350">
        <f t="shared" ca="1" si="24"/>
        <v>46.37</v>
      </c>
      <c r="AA45" s="350">
        <f t="shared" ca="1" si="25"/>
        <v>26.4</v>
      </c>
      <c r="AB45" s="350">
        <f t="shared" ca="1" si="26"/>
        <v>42.9</v>
      </c>
      <c r="AC45" s="350">
        <f t="shared" ca="1" si="27"/>
        <v>45.93</v>
      </c>
      <c r="AD45" s="350">
        <f t="shared" ca="1" si="28"/>
        <v>52.3</v>
      </c>
      <c r="AE45" s="350">
        <f t="shared" ca="1" si="29"/>
        <v>48.04</v>
      </c>
      <c r="AF45" s="350">
        <f t="shared" ca="1" si="30"/>
        <v>23.23</v>
      </c>
      <c r="AG45" s="350">
        <f t="shared" ca="1" si="31"/>
        <v>23.25</v>
      </c>
      <c r="AH45" s="350">
        <f t="shared" ca="1" si="32"/>
        <v>24.44</v>
      </c>
      <c r="AI45" s="350">
        <f t="shared" ca="1" si="33"/>
        <v>28.54</v>
      </c>
      <c r="AJ45" s="350">
        <f t="shared" ca="1" si="34"/>
        <v>23</v>
      </c>
      <c r="AK45" s="350">
        <f t="shared" ca="1" si="35"/>
        <v>11.29</v>
      </c>
      <c r="AL45" s="350">
        <f t="shared" ca="1" si="36"/>
        <v>1.0940000000000001</v>
      </c>
      <c r="AM45" s="350">
        <f t="shared" ca="1" si="37"/>
        <v>1.1539999999999999</v>
      </c>
      <c r="AN45" s="350">
        <f t="shared" ca="1" si="38"/>
        <v>0.96699999999999997</v>
      </c>
      <c r="AO45" s="350">
        <f t="shared" ca="1" si="39"/>
        <v>0.51500000000000001</v>
      </c>
      <c r="AP45" s="350">
        <f t="shared" ca="1" si="40"/>
        <v>1.0129999999999999</v>
      </c>
      <c r="AQ45" s="350">
        <f t="shared" ca="1" si="41"/>
        <v>1.1319999999999999</v>
      </c>
      <c r="AR45" s="350">
        <f t="shared" ca="1" si="42"/>
        <v>0.86899999999999999</v>
      </c>
      <c r="AS45" s="350">
        <f t="shared" ca="1" si="43"/>
        <v>0.499</v>
      </c>
      <c r="AT45" s="350">
        <f t="shared" ca="1" si="44"/>
        <v>4.3899999999999997</v>
      </c>
      <c r="AU45" s="350">
        <f t="shared" ca="1" si="45"/>
        <v>4.5999999999999996</v>
      </c>
      <c r="AV45" s="350">
        <f t="shared" ca="1" si="46"/>
        <v>4.28</v>
      </c>
      <c r="AW45" s="350">
        <f t="shared" ca="1" si="47"/>
        <v>2.11</v>
      </c>
    </row>
    <row r="46" spans="1:49" ht="15.75" x14ac:dyDescent="0.25">
      <c r="A46" s="207" t="str">
        <f>INDEX(Оглавление, ROW())</f>
        <v>[Цены на приграничных АЗС.xlsm]Цены на 09.11.2020</v>
      </c>
      <c r="B46" s="348">
        <f t="shared" ca="1" si="0"/>
        <v>44144</v>
      </c>
      <c r="C46" s="350">
        <f t="shared" ca="1" si="1"/>
        <v>9.1707000000000001</v>
      </c>
      <c r="D46" s="350">
        <f t="shared" ca="1" si="2"/>
        <v>2.5779999999999998</v>
      </c>
      <c r="E46" s="350">
        <f t="shared" ca="1" si="3"/>
        <v>3.0537000000000001</v>
      </c>
      <c r="F46" s="350">
        <f t="shared" ca="1" si="4"/>
        <v>6.7489999999999997</v>
      </c>
      <c r="G46" s="350">
        <f t="shared" ca="1" si="5"/>
        <v>3.3365</v>
      </c>
      <c r="H46" s="350">
        <f t="shared" ca="1" si="6"/>
        <v>1.7</v>
      </c>
      <c r="I46" s="350">
        <f t="shared" ca="1" si="7"/>
        <v>1.8</v>
      </c>
      <c r="J46" s="350">
        <f t="shared" ca="1" si="8"/>
        <v>1.94</v>
      </c>
      <c r="K46" s="350">
        <f t="shared" ca="1" si="9"/>
        <v>1.8</v>
      </c>
      <c r="L46" s="350">
        <f t="shared" ca="1" si="10"/>
        <v>0.94</v>
      </c>
      <c r="M46" s="350">
        <f t="shared" ca="1" si="11"/>
        <v>43</v>
      </c>
      <c r="N46" s="350">
        <f t="shared" ca="1" si="12"/>
        <v>47.53</v>
      </c>
      <c r="O46" s="350">
        <f t="shared" ca="1" si="13"/>
        <v>52.98</v>
      </c>
      <c r="P46" s="350">
        <f t="shared" ca="1" si="14"/>
        <v>47.31</v>
      </c>
      <c r="Q46" s="350">
        <f t="shared" ca="1" si="15"/>
        <v>26.57</v>
      </c>
      <c r="R46" s="350">
        <f t="shared" ca="1" si="16"/>
        <v>43.31</v>
      </c>
      <c r="S46" s="350">
        <f t="shared" ca="1" si="17"/>
        <v>46.71</v>
      </c>
      <c r="T46" s="350">
        <f t="shared" ca="1" si="18"/>
        <v>51.8</v>
      </c>
      <c r="U46" s="350">
        <f t="shared" ca="1" si="19"/>
        <v>46.31</v>
      </c>
      <c r="V46" s="350">
        <f t="shared" ca="1" si="20"/>
        <v>24.8</v>
      </c>
      <c r="W46" s="350">
        <f t="shared" ca="1" si="21"/>
        <v>43.64</v>
      </c>
      <c r="X46" s="350">
        <f t="shared" ca="1" si="22"/>
        <v>46.79</v>
      </c>
      <c r="Y46" s="350">
        <f t="shared" ca="1" si="23"/>
        <v>52.4</v>
      </c>
      <c r="Z46" s="350">
        <f t="shared" ca="1" si="24"/>
        <v>46.74</v>
      </c>
      <c r="AA46" s="350">
        <f t="shared" ca="1" si="25"/>
        <v>26.8</v>
      </c>
      <c r="AB46" s="350">
        <f t="shared" ca="1" si="26"/>
        <v>42.9</v>
      </c>
      <c r="AC46" s="350">
        <f t="shared" ca="1" si="27"/>
        <v>45.91</v>
      </c>
      <c r="AD46" s="350">
        <f t="shared" ca="1" si="28"/>
        <v>52.3</v>
      </c>
      <c r="AE46" s="350">
        <f t="shared" ca="1" si="29"/>
        <v>48.09</v>
      </c>
      <c r="AF46" s="350">
        <f t="shared" ca="1" si="30"/>
        <v>22.55</v>
      </c>
      <c r="AG46" s="350">
        <f t="shared" ca="1" si="31"/>
        <v>23.25</v>
      </c>
      <c r="AH46" s="350">
        <f t="shared" ca="1" si="32"/>
        <v>24.44</v>
      </c>
      <c r="AI46" s="350">
        <f t="shared" ca="1" si="33"/>
        <v>28.54</v>
      </c>
      <c r="AJ46" s="350">
        <f t="shared" ca="1" si="34"/>
        <v>23</v>
      </c>
      <c r="AK46" s="350">
        <f t="shared" ca="1" si="35"/>
        <v>11.29</v>
      </c>
      <c r="AL46" s="350">
        <f t="shared" ca="1" si="36"/>
        <v>1.0940000000000001</v>
      </c>
      <c r="AM46" s="350">
        <f t="shared" ca="1" si="37"/>
        <v>1.1539999999999999</v>
      </c>
      <c r="AN46" s="350">
        <f t="shared" ca="1" si="38"/>
        <v>0.96699999999999997</v>
      </c>
      <c r="AO46" s="350">
        <f t="shared" ca="1" si="39"/>
        <v>0.52500000000000002</v>
      </c>
      <c r="AP46" s="350">
        <f t="shared" ca="1" si="40"/>
        <v>1.012</v>
      </c>
      <c r="AQ46" s="350">
        <f t="shared" ca="1" si="41"/>
        <v>1.125</v>
      </c>
      <c r="AR46" s="350">
        <f t="shared" ca="1" si="42"/>
        <v>0.86799999999999999</v>
      </c>
      <c r="AS46" s="350">
        <f t="shared" ca="1" si="43"/>
        <v>0.499</v>
      </c>
      <c r="AT46" s="350">
        <f t="shared" ca="1" si="44"/>
        <v>4.37</v>
      </c>
      <c r="AU46" s="350">
        <f t="shared" ca="1" si="45"/>
        <v>4.66</v>
      </c>
      <c r="AV46" s="350">
        <f t="shared" ca="1" si="46"/>
        <v>4.3</v>
      </c>
      <c r="AW46" s="350">
        <f t="shared" ca="1" si="47"/>
        <v>2.06</v>
      </c>
    </row>
    <row r="47" spans="1:49" ht="15.75" x14ac:dyDescent="0.25">
      <c r="A47" s="207" t="str">
        <f>INDEX(Оглавление, ROW())</f>
        <v>[Цены на приграничных АЗС.xlsm]Цены на 16.11.2020</v>
      </c>
      <c r="B47" s="348">
        <f t="shared" ca="1" si="0"/>
        <v>44151</v>
      </c>
      <c r="C47" s="350">
        <f t="shared" ca="1" si="1"/>
        <v>9.1336999999999993</v>
      </c>
      <c r="D47" s="350">
        <f t="shared" ca="1" si="2"/>
        <v>2.5668000000000002</v>
      </c>
      <c r="E47" s="350">
        <f t="shared" ca="1" si="3"/>
        <v>3.0318999999999998</v>
      </c>
      <c r="F47" s="350">
        <f t="shared" ca="1" si="4"/>
        <v>6.7511000000000001</v>
      </c>
      <c r="G47" s="350">
        <f t="shared" ca="1" si="5"/>
        <v>3.3214999999999999</v>
      </c>
      <c r="H47" s="350">
        <f t="shared" ca="1" si="6"/>
        <v>1.7</v>
      </c>
      <c r="I47" s="350">
        <f t="shared" ca="1" si="7"/>
        <v>1.8</v>
      </c>
      <c r="J47" s="350">
        <f t="shared" ca="1" si="8"/>
        <v>1.94</v>
      </c>
      <c r="K47" s="350">
        <f t="shared" ca="1" si="9"/>
        <v>1.8</v>
      </c>
      <c r="L47" s="350">
        <f t="shared" ca="1" si="10"/>
        <v>0.94</v>
      </c>
      <c r="M47" s="350">
        <f t="shared" ca="1" si="11"/>
        <v>43.06</v>
      </c>
      <c r="N47" s="350">
        <f t="shared" ca="1" si="12"/>
        <v>47.59</v>
      </c>
      <c r="O47" s="350">
        <f t="shared" ca="1" si="13"/>
        <v>51.99</v>
      </c>
      <c r="P47" s="350">
        <f t="shared" ca="1" si="14"/>
        <v>47.34</v>
      </c>
      <c r="Q47" s="350">
        <f t="shared" ca="1" si="15"/>
        <v>26.26</v>
      </c>
      <c r="R47" s="350">
        <f t="shared" ca="1" si="16"/>
        <v>43.33</v>
      </c>
      <c r="S47" s="350">
        <f t="shared" ca="1" si="17"/>
        <v>46.71</v>
      </c>
      <c r="T47" s="350">
        <f t="shared" ca="1" si="18"/>
        <v>52.3</v>
      </c>
      <c r="U47" s="350">
        <f t="shared" ca="1" si="19"/>
        <v>46.31</v>
      </c>
      <c r="V47" s="350">
        <f t="shared" ca="1" si="20"/>
        <v>24.8</v>
      </c>
      <c r="W47" s="350">
        <f t="shared" ca="1" si="21"/>
        <v>43.64</v>
      </c>
      <c r="X47" s="350">
        <f t="shared" ca="1" si="22"/>
        <v>46.71</v>
      </c>
      <c r="Y47" s="350">
        <f t="shared" ca="1" si="23"/>
        <v>52.9</v>
      </c>
      <c r="Z47" s="350">
        <f t="shared" ca="1" si="24"/>
        <v>46.72</v>
      </c>
      <c r="AA47" s="350">
        <f t="shared" ca="1" si="25"/>
        <v>26.8</v>
      </c>
      <c r="AB47" s="350">
        <f t="shared" ca="1" si="26"/>
        <v>43.08</v>
      </c>
      <c r="AC47" s="350">
        <f t="shared" ca="1" si="27"/>
        <v>46.1</v>
      </c>
      <c r="AD47" s="350">
        <f t="shared" ca="1" si="28"/>
        <v>52.3</v>
      </c>
      <c r="AE47" s="350">
        <f t="shared" ca="1" si="29"/>
        <v>48.19</v>
      </c>
      <c r="AF47" s="350">
        <f t="shared" ca="1" si="30"/>
        <v>22.55</v>
      </c>
      <c r="AG47" s="350">
        <f t="shared" ca="1" si="31"/>
        <v>23.25</v>
      </c>
      <c r="AH47" s="350">
        <f t="shared" ca="1" si="32"/>
        <v>24.44</v>
      </c>
      <c r="AI47" s="350">
        <f t="shared" ca="1" si="33"/>
        <v>28.54</v>
      </c>
      <c r="AJ47" s="350">
        <f t="shared" ca="1" si="34"/>
        <v>23</v>
      </c>
      <c r="AK47" s="350">
        <f t="shared" ca="1" si="35"/>
        <v>11.29</v>
      </c>
      <c r="AL47" s="350">
        <f t="shared" ca="1" si="36"/>
        <v>1.0840000000000001</v>
      </c>
      <c r="AM47" s="350">
        <f t="shared" ca="1" si="37"/>
        <v>1.1439999999999999</v>
      </c>
      <c r="AN47" s="350">
        <f t="shared" ca="1" si="38"/>
        <v>0.95399999999999996</v>
      </c>
      <c r="AO47" s="350">
        <f t="shared" ca="1" si="39"/>
        <v>0.52500000000000002</v>
      </c>
      <c r="AP47" s="350">
        <f t="shared" ca="1" si="40"/>
        <v>1.0489999999999999</v>
      </c>
      <c r="AQ47" s="350">
        <f t="shared" ca="1" si="41"/>
        <v>1.1519999999999999</v>
      </c>
      <c r="AR47" s="350">
        <f t="shared" ca="1" si="42"/>
        <v>0.90300000000000002</v>
      </c>
      <c r="AS47" s="350">
        <f t="shared" ca="1" si="43"/>
        <v>0.499</v>
      </c>
      <c r="AT47" s="350">
        <f t="shared" ca="1" si="44"/>
        <v>4.32</v>
      </c>
      <c r="AU47" s="350">
        <f t="shared" ca="1" si="45"/>
        <v>4.63</v>
      </c>
      <c r="AV47" s="350">
        <f t="shared" ca="1" si="46"/>
        <v>4.25</v>
      </c>
      <c r="AW47" s="350">
        <f t="shared" ca="1" si="47"/>
        <v>2.06</v>
      </c>
    </row>
    <row r="48" spans="1:49" ht="15.75" x14ac:dyDescent="0.25">
      <c r="A48" s="207" t="str">
        <f>INDEX(Оглавление, ROW())</f>
        <v>[Цены на приграничных АЗС.xlsm]Цены на 23.11.2020</v>
      </c>
      <c r="B48" s="348">
        <f t="shared" ca="1" si="0"/>
        <v>44158</v>
      </c>
      <c r="C48" s="350">
        <f t="shared" ca="1" si="1"/>
        <v>8.9977</v>
      </c>
      <c r="D48" s="350">
        <f t="shared" ca="1" si="2"/>
        <v>2.5522</v>
      </c>
      <c r="E48" s="350">
        <f t="shared" ca="1" si="3"/>
        <v>3.03</v>
      </c>
      <c r="F48" s="350">
        <f t="shared" ca="1" si="4"/>
        <v>6.7720000000000002</v>
      </c>
      <c r="G48" s="350">
        <f t="shared" ca="1" si="5"/>
        <v>3.3559000000000001</v>
      </c>
      <c r="H48" s="350">
        <f t="shared" ca="1" si="6"/>
        <v>1.7</v>
      </c>
      <c r="I48" s="350">
        <f t="shared" ca="1" si="7"/>
        <v>1.8</v>
      </c>
      <c r="J48" s="350">
        <f t="shared" ca="1" si="8"/>
        <v>1.94</v>
      </c>
      <c r="K48" s="350">
        <f t="shared" ca="1" si="9"/>
        <v>1.8</v>
      </c>
      <c r="L48" s="350">
        <f t="shared" ca="1" si="10"/>
        <v>0.94</v>
      </c>
      <c r="M48" s="350">
        <f t="shared" ca="1" si="11"/>
        <v>43</v>
      </c>
      <c r="N48" s="350">
        <f t="shared" ca="1" si="12"/>
        <v>47.53</v>
      </c>
      <c r="O48" s="350">
        <f t="shared" ca="1" si="13"/>
        <v>52.75</v>
      </c>
      <c r="P48" s="350">
        <f t="shared" ca="1" si="14"/>
        <v>47.29</v>
      </c>
      <c r="Q48" s="350">
        <f t="shared" ca="1" si="15"/>
        <v>26.36</v>
      </c>
      <c r="R48" s="350">
        <f t="shared" ca="1" si="16"/>
        <v>43.32</v>
      </c>
      <c r="S48" s="350">
        <f t="shared" ca="1" si="17"/>
        <v>46.72</v>
      </c>
      <c r="T48" s="350">
        <f t="shared" ca="1" si="18"/>
        <v>52.3</v>
      </c>
      <c r="U48" s="350">
        <f t="shared" ca="1" si="19"/>
        <v>46.34</v>
      </c>
      <c r="V48" s="350">
        <f t="shared" ca="1" si="20"/>
        <v>24.8</v>
      </c>
      <c r="W48" s="350">
        <f t="shared" ca="1" si="21"/>
        <v>43.63</v>
      </c>
      <c r="X48" s="350">
        <f t="shared" ca="1" si="22"/>
        <v>46.7</v>
      </c>
      <c r="Y48" s="350">
        <f t="shared" ca="1" si="23"/>
        <v>52.9</v>
      </c>
      <c r="Z48" s="350">
        <f t="shared" ca="1" si="24"/>
        <v>46.9</v>
      </c>
      <c r="AA48" s="350">
        <f t="shared" ca="1" si="25"/>
        <v>26.8</v>
      </c>
      <c r="AB48" s="350">
        <f t="shared" ca="1" si="26"/>
        <v>43.05</v>
      </c>
      <c r="AC48" s="350">
        <f t="shared" ca="1" si="27"/>
        <v>46.08</v>
      </c>
      <c r="AD48" s="350">
        <f t="shared" ca="1" si="28"/>
        <v>52.3</v>
      </c>
      <c r="AE48" s="350">
        <f t="shared" ca="1" si="29"/>
        <v>48.2</v>
      </c>
      <c r="AF48" s="350">
        <f t="shared" ca="1" si="30"/>
        <v>23.05</v>
      </c>
      <c r="AG48" s="350">
        <f t="shared" ca="1" si="31"/>
        <v>23.25</v>
      </c>
      <c r="AH48" s="350">
        <f t="shared" ca="1" si="32"/>
        <v>24.44</v>
      </c>
      <c r="AI48" s="350">
        <f t="shared" ca="1" si="33"/>
        <v>28.54</v>
      </c>
      <c r="AJ48" s="350">
        <f t="shared" ca="1" si="34"/>
        <v>23</v>
      </c>
      <c r="AK48" s="350">
        <f t="shared" ca="1" si="35"/>
        <v>11.29</v>
      </c>
      <c r="AL48" s="350">
        <f t="shared" ca="1" si="36"/>
        <v>1.0940000000000001</v>
      </c>
      <c r="AM48" s="350">
        <f t="shared" ca="1" si="37"/>
        <v>1.1539999999999999</v>
      </c>
      <c r="AN48" s="350">
        <f t="shared" ca="1" si="38"/>
        <v>0.96399999999999997</v>
      </c>
      <c r="AO48" s="350">
        <f t="shared" ca="1" si="39"/>
        <v>0.52500000000000002</v>
      </c>
      <c r="AP48" s="350">
        <f t="shared" ca="1" si="40"/>
        <v>1.0649999999999999</v>
      </c>
      <c r="AQ48" s="350">
        <f t="shared" ca="1" si="41"/>
        <v>1.1519999999999999</v>
      </c>
      <c r="AR48" s="350">
        <f t="shared" ca="1" si="42"/>
        <v>0.92300000000000004</v>
      </c>
      <c r="AS48" s="350">
        <f t="shared" ca="1" si="43"/>
        <v>0.499</v>
      </c>
      <c r="AT48" s="350">
        <f t="shared" ca="1" si="44"/>
        <v>4.37</v>
      </c>
      <c r="AU48" s="350">
        <f t="shared" ca="1" si="45"/>
        <v>4.57</v>
      </c>
      <c r="AV48" s="350">
        <f t="shared" ca="1" si="46"/>
        <v>4.2699999999999996</v>
      </c>
      <c r="AW48" s="350">
        <f t="shared" ca="1" si="47"/>
        <v>2.06</v>
      </c>
    </row>
    <row r="49" spans="1:49" ht="15.75" x14ac:dyDescent="0.25">
      <c r="A49" s="207" t="str">
        <f>INDEX(Оглавление, ROW())</f>
        <v>[Цены на приграничных АЗС.xlsm]Цены на 30.11.2020</v>
      </c>
      <c r="B49" s="348">
        <f t="shared" ca="1" si="0"/>
        <v>44165</v>
      </c>
      <c r="C49" s="350">
        <f t="shared" ca="1" si="1"/>
        <v>9.0696999999999992</v>
      </c>
      <c r="D49" s="350">
        <f t="shared" ca="1" si="2"/>
        <v>2.5817000000000001</v>
      </c>
      <c r="E49" s="350">
        <f t="shared" ca="1" si="3"/>
        <v>3.0794000000000001</v>
      </c>
      <c r="F49" s="350">
        <f t="shared" ca="1" si="4"/>
        <v>6.8639000000000001</v>
      </c>
      <c r="G49" s="350">
        <f t="shared" ca="1" si="5"/>
        <v>3.4056000000000002</v>
      </c>
      <c r="H49" s="350">
        <f t="shared" ca="1" si="6"/>
        <v>1.7</v>
      </c>
      <c r="I49" s="350">
        <f t="shared" ca="1" si="7"/>
        <v>1.8</v>
      </c>
      <c r="J49" s="350">
        <f t="shared" ca="1" si="8"/>
        <v>1.94</v>
      </c>
      <c r="K49" s="350">
        <f t="shared" ca="1" si="9"/>
        <v>1.8</v>
      </c>
      <c r="L49" s="350">
        <f t="shared" ca="1" si="10"/>
        <v>0.94</v>
      </c>
      <c r="M49" s="350">
        <f t="shared" ca="1" si="11"/>
        <v>43.04</v>
      </c>
      <c r="N49" s="350">
        <f t="shared" ca="1" si="12"/>
        <v>47.58</v>
      </c>
      <c r="O49" s="350">
        <f t="shared" ca="1" si="13"/>
        <v>52.75</v>
      </c>
      <c r="P49" s="350">
        <f t="shared" ca="1" si="14"/>
        <v>47.29</v>
      </c>
      <c r="Q49" s="350">
        <f t="shared" ca="1" si="15"/>
        <v>26.44</v>
      </c>
      <c r="R49" s="350">
        <f t="shared" ca="1" si="16"/>
        <v>43.51</v>
      </c>
      <c r="S49" s="350">
        <f t="shared" ca="1" si="17"/>
        <v>46.92</v>
      </c>
      <c r="T49" s="350">
        <f t="shared" ca="1" si="18"/>
        <v>52.4</v>
      </c>
      <c r="U49" s="350">
        <f t="shared" ca="1" si="19"/>
        <v>46.66</v>
      </c>
      <c r="V49" s="350">
        <f t="shared" ca="1" si="20"/>
        <v>24.15</v>
      </c>
      <c r="W49" s="350">
        <f t="shared" ca="1" si="21"/>
        <v>43.63</v>
      </c>
      <c r="X49" s="350">
        <f t="shared" ca="1" si="22"/>
        <v>46.71</v>
      </c>
      <c r="Y49" s="350">
        <f t="shared" ca="1" si="23"/>
        <v>52.9</v>
      </c>
      <c r="Z49" s="350">
        <f t="shared" ca="1" si="24"/>
        <v>46.88</v>
      </c>
      <c r="AA49" s="350">
        <f t="shared" ca="1" si="25"/>
        <v>26.8</v>
      </c>
      <c r="AB49" s="350">
        <f t="shared" ca="1" si="26"/>
        <v>43.05</v>
      </c>
      <c r="AC49" s="350">
        <f t="shared" ca="1" si="27"/>
        <v>46.16</v>
      </c>
      <c r="AD49" s="350">
        <f t="shared" ca="1" si="28"/>
        <v>52.3</v>
      </c>
      <c r="AE49" s="350">
        <f t="shared" ca="1" si="29"/>
        <v>48.29</v>
      </c>
      <c r="AF49" s="350">
        <f t="shared" ca="1" si="30"/>
        <v>23.55</v>
      </c>
      <c r="AG49" s="350">
        <f t="shared" ca="1" si="31"/>
        <v>23.25</v>
      </c>
      <c r="AH49" s="350">
        <f t="shared" ca="1" si="32"/>
        <v>24.44</v>
      </c>
      <c r="AI49" s="350">
        <f t="shared" ca="1" si="33"/>
        <v>28.54</v>
      </c>
      <c r="AJ49" s="350">
        <f t="shared" ca="1" si="34"/>
        <v>23</v>
      </c>
      <c r="AK49" s="350">
        <f t="shared" ca="1" si="35"/>
        <v>11.29</v>
      </c>
      <c r="AL49" s="350">
        <f t="shared" ca="1" si="36"/>
        <v>1.0840000000000001</v>
      </c>
      <c r="AM49" s="350">
        <f t="shared" ca="1" si="37"/>
        <v>1.1439999999999999</v>
      </c>
      <c r="AN49" s="350">
        <f t="shared" ca="1" si="38"/>
        <v>0.96399999999999997</v>
      </c>
      <c r="AO49" s="350">
        <f t="shared" ca="1" si="39"/>
        <v>0.52500000000000002</v>
      </c>
      <c r="AP49" s="350">
        <f t="shared" ca="1" si="40"/>
        <v>1.05</v>
      </c>
      <c r="AQ49" s="350">
        <f t="shared" ca="1" si="41"/>
        <v>1.129</v>
      </c>
      <c r="AR49" s="350">
        <f t="shared" ca="1" si="42"/>
        <v>0.93500000000000005</v>
      </c>
      <c r="AS49" s="350">
        <f t="shared" ca="1" si="43"/>
        <v>0.499</v>
      </c>
      <c r="AT49" s="350">
        <f t="shared" ca="1" si="44"/>
        <v>4.42</v>
      </c>
      <c r="AU49" s="350">
        <f t="shared" ca="1" si="45"/>
        <v>4.68</v>
      </c>
      <c r="AV49" s="350">
        <f t="shared" ca="1" si="46"/>
        <v>4.3899999999999997</v>
      </c>
      <c r="AW49" s="350">
        <f ca="1">INDIRECT("'"&amp;$A49&amp;"'"&amp;"!$n$28")</f>
        <v>2.12</v>
      </c>
    </row>
    <row r="50" spans="1:49" ht="15.75" x14ac:dyDescent="0.25">
      <c r="A50" s="207" t="str">
        <f>INDEX(Оглавление, ROW())</f>
        <v>[Цены на приграничных АЗС.xlsm]Цены на 07.12.2020</v>
      </c>
      <c r="B50" s="348">
        <f t="shared" ca="1" si="0"/>
        <v>44172</v>
      </c>
      <c r="C50" s="350">
        <f t="shared" ca="1" si="1"/>
        <v>9.0866000000000007</v>
      </c>
      <c r="D50" s="350">
        <f t="shared" ca="1" si="2"/>
        <v>2.5697000000000001</v>
      </c>
      <c r="E50" s="350">
        <f t="shared" ca="1" si="3"/>
        <v>3.1244999999999998</v>
      </c>
      <c r="F50" s="350">
        <f t="shared" ca="1" si="4"/>
        <v>6.9901</v>
      </c>
      <c r="G50" s="350">
        <f t="shared" ca="1" si="5"/>
        <v>3.4615</v>
      </c>
      <c r="H50" s="350">
        <f t="shared" ca="1" si="6"/>
        <v>1.7</v>
      </c>
      <c r="I50" s="350">
        <f t="shared" ca="1" si="7"/>
        <v>1.8</v>
      </c>
      <c r="J50" s="350">
        <f t="shared" ca="1" si="8"/>
        <v>1.94</v>
      </c>
      <c r="K50" s="350">
        <f t="shared" ca="1" si="9"/>
        <v>1.8</v>
      </c>
      <c r="L50" s="350">
        <f t="shared" ca="1" si="10"/>
        <v>0.94</v>
      </c>
      <c r="M50" s="350">
        <f t="shared" ca="1" si="11"/>
        <v>43.02</v>
      </c>
      <c r="N50" s="350">
        <f t="shared" ca="1" si="12"/>
        <v>47.56</v>
      </c>
      <c r="O50" s="350">
        <f t="shared" ca="1" si="13"/>
        <v>52.75</v>
      </c>
      <c r="P50" s="350">
        <f t="shared" ca="1" si="14"/>
        <v>47.3</v>
      </c>
      <c r="Q50" s="350">
        <f t="shared" ca="1" si="15"/>
        <v>26.43</v>
      </c>
      <c r="R50" s="350">
        <f t="shared" ca="1" si="16"/>
        <v>43.44</v>
      </c>
      <c r="S50" s="350">
        <f t="shared" ca="1" si="17"/>
        <v>46.87</v>
      </c>
      <c r="T50" s="350">
        <f t="shared" ca="1" si="18"/>
        <v>52.5</v>
      </c>
      <c r="U50" s="350">
        <f t="shared" ca="1" si="19"/>
        <v>46.8</v>
      </c>
      <c r="V50" s="350">
        <f t="shared" ca="1" si="20"/>
        <v>23.4</v>
      </c>
      <c r="W50" s="350">
        <f t="shared" ca="1" si="21"/>
        <v>43.63</v>
      </c>
      <c r="X50" s="350">
        <f t="shared" ca="1" si="22"/>
        <v>46.71</v>
      </c>
      <c r="Y50" s="350">
        <f t="shared" ca="1" si="23"/>
        <v>52.9</v>
      </c>
      <c r="Z50" s="350">
        <f t="shared" ca="1" si="24"/>
        <v>46.88</v>
      </c>
      <c r="AA50" s="350">
        <f t="shared" ca="1" si="25"/>
        <v>26.8</v>
      </c>
      <c r="AB50" s="350">
        <f t="shared" ca="1" si="26"/>
        <v>43.05</v>
      </c>
      <c r="AC50" s="350">
        <f t="shared" ca="1" si="27"/>
        <v>46.07</v>
      </c>
      <c r="AD50" s="350">
        <f t="shared" ca="1" si="28"/>
        <v>52.3</v>
      </c>
      <c r="AE50" s="350">
        <f t="shared" ca="1" si="29"/>
        <v>48.17</v>
      </c>
      <c r="AF50" s="350">
        <f t="shared" ca="1" si="30"/>
        <v>23.55</v>
      </c>
      <c r="AG50" s="350">
        <f t="shared" ca="1" si="31"/>
        <v>23.5</v>
      </c>
      <c r="AH50" s="350">
        <f t="shared" ca="1" si="32"/>
        <v>24.44</v>
      </c>
      <c r="AI50" s="350">
        <f t="shared" ca="1" si="33"/>
        <v>28.54</v>
      </c>
      <c r="AJ50" s="350">
        <f t="shared" ca="1" si="34"/>
        <v>23.24</v>
      </c>
      <c r="AK50" s="350">
        <f t="shared" ca="1" si="35"/>
        <v>11.29</v>
      </c>
      <c r="AL50" s="350">
        <f t="shared" ca="1" si="36"/>
        <v>1.0840000000000001</v>
      </c>
      <c r="AM50" s="350">
        <f t="shared" ca="1" si="37"/>
        <v>1.1439999999999999</v>
      </c>
      <c r="AN50" s="350">
        <f t="shared" ca="1" si="38"/>
        <v>0.96399999999999997</v>
      </c>
      <c r="AO50" s="350">
        <f t="shared" ca="1" si="39"/>
        <v>0.52500000000000002</v>
      </c>
      <c r="AP50" s="350">
        <f t="shared" ca="1" si="40"/>
        <v>1.05</v>
      </c>
      <c r="AQ50" s="350">
        <f t="shared" ca="1" si="41"/>
        <v>1.129</v>
      </c>
      <c r="AR50" s="350">
        <f t="shared" ca="1" si="42"/>
        <v>0.95799999999999996</v>
      </c>
      <c r="AS50" s="350">
        <f t="shared" ca="1" si="43"/>
        <v>0.499</v>
      </c>
      <c r="AT50" s="350">
        <f t="shared" ca="1" si="44"/>
        <v>4.4400000000000004</v>
      </c>
      <c r="AU50" s="350">
        <f t="shared" ca="1" si="45"/>
        <v>4.7</v>
      </c>
      <c r="AV50" s="350">
        <f t="shared" ca="1" si="46"/>
        <v>4.38</v>
      </c>
      <c r="AW50" s="350">
        <f t="shared" ref="AW50:AW56" ca="1" si="48">INDIRECT("'"&amp;$A50&amp;"'"&amp;"!$n$28")</f>
        <v>2.12</v>
      </c>
    </row>
    <row r="51" spans="1:49" ht="15.75" x14ac:dyDescent="0.25">
      <c r="A51" s="207" t="str">
        <f>INDEX(Оглавление, ROW())</f>
        <v>[Цены на приграничных АЗС.xlsm]Цены на 14.12.2020</v>
      </c>
      <c r="B51" s="348">
        <f t="shared" ca="1" si="0"/>
        <v>44179</v>
      </c>
      <c r="C51" s="350">
        <f t="shared" ca="1" si="1"/>
        <v>9.0477000000000007</v>
      </c>
      <c r="D51" s="350">
        <f t="shared" ca="1" si="2"/>
        <v>2.5333999999999999</v>
      </c>
      <c r="E51" s="350">
        <f t="shared" ca="1" si="3"/>
        <v>3.0750000000000002</v>
      </c>
      <c r="F51" s="350">
        <f t="shared" ca="1" si="4"/>
        <v>6.9173999999999998</v>
      </c>
      <c r="G51" s="350">
        <f t="shared" ca="1" si="5"/>
        <v>3.4639000000000002</v>
      </c>
      <c r="H51" s="350">
        <f t="shared" ca="1" si="6"/>
        <v>1.7</v>
      </c>
      <c r="I51" s="350">
        <f t="shared" ca="1" si="7"/>
        <v>1.8</v>
      </c>
      <c r="J51" s="350">
        <f t="shared" ca="1" si="8"/>
        <v>1.94</v>
      </c>
      <c r="K51" s="350">
        <f t="shared" ca="1" si="9"/>
        <v>1.8</v>
      </c>
      <c r="L51" s="350">
        <f t="shared" ca="1" si="10"/>
        <v>0.94</v>
      </c>
      <c r="M51" s="350">
        <f t="shared" ca="1" si="11"/>
        <v>43.02</v>
      </c>
      <c r="N51" s="350">
        <f t="shared" ca="1" si="12"/>
        <v>47.56</v>
      </c>
      <c r="O51" s="350">
        <f t="shared" ca="1" si="13"/>
        <v>52.75</v>
      </c>
      <c r="P51" s="350">
        <f t="shared" ca="1" si="14"/>
        <v>47.3</v>
      </c>
      <c r="Q51" s="350">
        <f t="shared" ca="1" si="15"/>
        <v>26.43</v>
      </c>
      <c r="R51" s="350">
        <f t="shared" ca="1" si="16"/>
        <v>43.44</v>
      </c>
      <c r="S51" s="350">
        <f t="shared" ca="1" si="17"/>
        <v>46.84</v>
      </c>
      <c r="T51" s="350">
        <f t="shared" ca="1" si="18"/>
        <v>52.5</v>
      </c>
      <c r="U51" s="350">
        <f t="shared" ca="1" si="19"/>
        <v>47.9</v>
      </c>
      <c r="V51" s="350">
        <f t="shared" ca="1" si="20"/>
        <v>24.8</v>
      </c>
      <c r="W51" s="350">
        <f t="shared" ca="1" si="21"/>
        <v>43.63</v>
      </c>
      <c r="X51" s="350">
        <f t="shared" ca="1" si="22"/>
        <v>46.71</v>
      </c>
      <c r="Y51" s="350">
        <f t="shared" ca="1" si="23"/>
        <v>52.9</v>
      </c>
      <c r="Z51" s="350">
        <f t="shared" ca="1" si="24"/>
        <v>46.94</v>
      </c>
      <c r="AA51" s="350">
        <f t="shared" ca="1" si="25"/>
        <v>26.8</v>
      </c>
      <c r="AB51" s="350">
        <f t="shared" ca="1" si="26"/>
        <v>42.98</v>
      </c>
      <c r="AC51" s="350">
        <f t="shared" ca="1" si="27"/>
        <v>46.02</v>
      </c>
      <c r="AD51" s="350">
        <f t="shared" ca="1" si="28"/>
        <v>52.3</v>
      </c>
      <c r="AE51" s="350">
        <f t="shared" ca="1" si="29"/>
        <v>48.43</v>
      </c>
      <c r="AF51" s="350">
        <f t="shared" ca="1" si="30"/>
        <v>23.98</v>
      </c>
      <c r="AG51" s="350">
        <f t="shared" ca="1" si="31"/>
        <v>23.5</v>
      </c>
      <c r="AH51" s="350">
        <f t="shared" ca="1" si="32"/>
        <v>25.29</v>
      </c>
      <c r="AI51" s="350">
        <f t="shared" ca="1" si="33"/>
        <v>28.54</v>
      </c>
      <c r="AJ51" s="350">
        <f t="shared" ca="1" si="34"/>
        <v>23.49</v>
      </c>
      <c r="AK51" s="350">
        <f t="shared" ca="1" si="35"/>
        <v>11.29</v>
      </c>
      <c r="AL51" s="350">
        <f t="shared" ca="1" si="36"/>
        <v>1.1240000000000001</v>
      </c>
      <c r="AM51" s="350">
        <f t="shared" ca="1" si="37"/>
        <v>1.1839999999999999</v>
      </c>
      <c r="AN51" s="350">
        <f t="shared" ca="1" si="38"/>
        <v>0.99399999999999999</v>
      </c>
      <c r="AO51" s="350">
        <f t="shared" ca="1" si="39"/>
        <v>0.52500000000000002</v>
      </c>
      <c r="AP51" s="350">
        <f t="shared" ca="1" si="40"/>
        <v>1.0649999999999999</v>
      </c>
      <c r="AQ51" s="350">
        <f t="shared" ca="1" si="41"/>
        <v>1.1439999999999999</v>
      </c>
      <c r="AR51" s="350">
        <f t="shared" ca="1" si="42"/>
        <v>0.98899999999999999</v>
      </c>
      <c r="AS51" s="350">
        <f t="shared" ca="1" si="43"/>
        <v>0.50900000000000001</v>
      </c>
      <c r="AT51" s="350">
        <f t="shared" ca="1" si="44"/>
        <v>4.47</v>
      </c>
      <c r="AU51" s="350">
        <f t="shared" ca="1" si="45"/>
        <v>4.67</v>
      </c>
      <c r="AV51" s="350">
        <f t="shared" ca="1" si="46"/>
        <v>4.43</v>
      </c>
      <c r="AW51" s="350">
        <f t="shared" ca="1" si="48"/>
        <v>2.12</v>
      </c>
    </row>
    <row r="52" spans="1:49" ht="15.75" x14ac:dyDescent="0.25">
      <c r="A52" s="207" t="str">
        <f>INDEX(Оглавление, ROW())</f>
        <v>[Цены на приграничных АЗС.xlsm]Цены на 21.12.2020</v>
      </c>
      <c r="B52" s="348">
        <f t="shared" ca="1" si="0"/>
        <v>44186</v>
      </c>
      <c r="C52" s="350">
        <f t="shared" ca="1" si="1"/>
        <v>9.0010999999999992</v>
      </c>
      <c r="D52" s="350">
        <f t="shared" ca="1" si="2"/>
        <v>2.5068000000000001</v>
      </c>
      <c r="E52" s="350">
        <f t="shared" ca="1" si="3"/>
        <v>3.0712999999999999</v>
      </c>
      <c r="F52" s="350">
        <f t="shared" ca="1" si="4"/>
        <v>6.9078999999999997</v>
      </c>
      <c r="G52" s="350">
        <f t="shared" ca="1" si="5"/>
        <v>3.4163999999999999</v>
      </c>
      <c r="H52" s="350">
        <f t="shared" ca="1" si="6"/>
        <v>1.7</v>
      </c>
      <c r="I52" s="350">
        <f t="shared" ca="1" si="7"/>
        <v>1.8</v>
      </c>
      <c r="J52" s="350">
        <f t="shared" ca="1" si="8"/>
        <v>1.94</v>
      </c>
      <c r="K52" s="350">
        <f t="shared" ca="1" si="9"/>
        <v>1.8</v>
      </c>
      <c r="L52" s="350">
        <f t="shared" ca="1" si="10"/>
        <v>0.94</v>
      </c>
      <c r="M52" s="350">
        <f t="shared" ca="1" si="11"/>
        <v>43</v>
      </c>
      <c r="N52" s="350">
        <f t="shared" ca="1" si="12"/>
        <v>47.55</v>
      </c>
      <c r="O52" s="350">
        <f t="shared" ca="1" si="13"/>
        <v>52.49</v>
      </c>
      <c r="P52" s="350">
        <f t="shared" ca="1" si="14"/>
        <v>47.31</v>
      </c>
      <c r="Q52" s="350">
        <f t="shared" ca="1" si="15"/>
        <v>26.4</v>
      </c>
      <c r="R52" s="350">
        <f t="shared" ca="1" si="16"/>
        <v>43.49</v>
      </c>
      <c r="S52" s="350">
        <f t="shared" ca="1" si="17"/>
        <v>46.82</v>
      </c>
      <c r="T52" s="350">
        <f t="shared" ca="1" si="18"/>
        <v>52.5</v>
      </c>
      <c r="U52" s="350">
        <f t="shared" ca="1" si="19"/>
        <v>46.86</v>
      </c>
      <c r="V52" s="350">
        <f t="shared" ca="1" si="20"/>
        <v>24.8</v>
      </c>
      <c r="W52" s="350">
        <f t="shared" ca="1" si="21"/>
        <v>43.61</v>
      </c>
      <c r="X52" s="350">
        <f t="shared" ca="1" si="22"/>
        <v>46.67</v>
      </c>
      <c r="Y52" s="350">
        <f t="shared" ca="1" si="23"/>
        <v>52.9</v>
      </c>
      <c r="Z52" s="350">
        <f t="shared" ca="1" si="24"/>
        <v>46.93</v>
      </c>
      <c r="AA52" s="350">
        <f t="shared" ca="1" si="25"/>
        <v>26.8</v>
      </c>
      <c r="AB52" s="350">
        <f t="shared" ca="1" si="26"/>
        <v>43.02</v>
      </c>
      <c r="AC52" s="350">
        <f t="shared" ca="1" si="27"/>
        <v>46</v>
      </c>
      <c r="AD52" s="350">
        <f t="shared" ca="1" si="28"/>
        <v>53.99</v>
      </c>
      <c r="AE52" s="350">
        <f t="shared" ca="1" si="29"/>
        <v>48.66</v>
      </c>
      <c r="AF52" s="350">
        <f t="shared" ca="1" si="30"/>
        <v>24.05</v>
      </c>
      <c r="AG52" s="350">
        <f t="shared" ca="1" si="31"/>
        <v>23.5</v>
      </c>
      <c r="AH52" s="350">
        <f t="shared" ca="1" si="32"/>
        <v>25.29</v>
      </c>
      <c r="AI52" s="350">
        <f t="shared" ca="1" si="33"/>
        <v>28.54</v>
      </c>
      <c r="AJ52" s="350">
        <f t="shared" ca="1" si="34"/>
        <v>23.49</v>
      </c>
      <c r="AK52" s="350">
        <f t="shared" ca="1" si="35"/>
        <v>11.04</v>
      </c>
      <c r="AL52" s="350">
        <f t="shared" ca="1" si="36"/>
        <v>1.1439999999999999</v>
      </c>
      <c r="AM52" s="350">
        <f t="shared" ca="1" si="37"/>
        <v>1.204</v>
      </c>
      <c r="AN52" s="350">
        <f t="shared" ca="1" si="38"/>
        <v>1.024</v>
      </c>
      <c r="AO52" s="350">
        <f t="shared" ca="1" si="39"/>
        <v>0.52500000000000002</v>
      </c>
      <c r="AP52" s="350">
        <f t="shared" ca="1" si="40"/>
        <v>1.0649999999999999</v>
      </c>
      <c r="AQ52" s="350">
        <f t="shared" ca="1" si="41"/>
        <v>1.1639999999999999</v>
      </c>
      <c r="AR52" s="350">
        <f t="shared" ca="1" si="42"/>
        <v>0.999</v>
      </c>
      <c r="AS52" s="350">
        <f t="shared" ca="1" si="43"/>
        <v>0.50900000000000001</v>
      </c>
      <c r="AT52" s="350">
        <f t="shared" ca="1" si="44"/>
        <v>4.5199999999999996</v>
      </c>
      <c r="AU52" s="350">
        <f t="shared" ca="1" si="45"/>
        <v>4.74</v>
      </c>
      <c r="AV52" s="350">
        <f t="shared" ca="1" si="46"/>
        <v>4.46</v>
      </c>
      <c r="AW52" s="350">
        <f t="shared" ca="1" si="48"/>
        <v>2.12</v>
      </c>
    </row>
    <row r="53" spans="1:49" ht="15.75" x14ac:dyDescent="0.25">
      <c r="A53" s="207" t="str">
        <f>INDEX(Оглавление, ROW())</f>
        <v>[Цены на приграничных АЗС.xlsm]Цены на 28.12.2020</v>
      </c>
      <c r="B53" s="348">
        <f t="shared" ca="1" si="0"/>
        <v>44193</v>
      </c>
      <c r="C53" s="350">
        <f t="shared" ca="1" si="1"/>
        <v>9.1346000000000007</v>
      </c>
      <c r="D53" s="350">
        <f t="shared" ca="1" si="2"/>
        <v>2.5891000000000002</v>
      </c>
      <c r="E53" s="350">
        <f t="shared" ca="1" si="3"/>
        <v>3.1583999999999999</v>
      </c>
      <c r="F53" s="350">
        <f t="shared" ca="1" si="4"/>
        <v>7.0008999999999997</v>
      </c>
      <c r="G53" s="350">
        <f t="shared" ca="1" si="5"/>
        <v>3.4548999999999999</v>
      </c>
      <c r="H53" s="350">
        <f t="shared" ca="1" si="6"/>
        <v>1.7</v>
      </c>
      <c r="I53" s="350">
        <f t="shared" ca="1" si="7"/>
        <v>1.8</v>
      </c>
      <c r="J53" s="350">
        <f t="shared" ca="1" si="8"/>
        <v>1.94</v>
      </c>
      <c r="K53" s="350">
        <f t="shared" ca="1" si="9"/>
        <v>1.8</v>
      </c>
      <c r="L53" s="350">
        <f t="shared" ca="1" si="10"/>
        <v>0.94</v>
      </c>
      <c r="M53" s="350">
        <f t="shared" ca="1" si="11"/>
        <v>43.12</v>
      </c>
      <c r="N53" s="350">
        <f t="shared" ca="1" si="12"/>
        <v>47.72</v>
      </c>
      <c r="O53" s="350">
        <f t="shared" ca="1" si="13"/>
        <v>52.75</v>
      </c>
      <c r="P53" s="350">
        <f t="shared" ca="1" si="14"/>
        <v>47.7</v>
      </c>
      <c r="Q53" s="350">
        <f t="shared" ca="1" si="15"/>
        <v>26.42</v>
      </c>
      <c r="R53" s="350">
        <f t="shared" ca="1" si="16"/>
        <v>43.51</v>
      </c>
      <c r="S53" s="350">
        <f t="shared" ca="1" si="17"/>
        <v>46.85</v>
      </c>
      <c r="T53" s="350">
        <f t="shared" ca="1" si="18"/>
        <v>52.5</v>
      </c>
      <c r="U53" s="350">
        <f t="shared" ca="1" si="19"/>
        <v>46.75</v>
      </c>
      <c r="V53" s="350">
        <f t="shared" ca="1" si="20"/>
        <v>24.8</v>
      </c>
      <c r="W53" s="350">
        <f t="shared" ca="1" si="21"/>
        <v>43.65</v>
      </c>
      <c r="X53" s="350">
        <f t="shared" ca="1" si="22"/>
        <v>46.8</v>
      </c>
      <c r="Y53" s="350">
        <f t="shared" ca="1" si="23"/>
        <v>52.9</v>
      </c>
      <c r="Z53" s="350">
        <f t="shared" ca="1" si="24"/>
        <v>47.25</v>
      </c>
      <c r="AA53" s="350">
        <f t="shared" ca="1" si="25"/>
        <v>26.8</v>
      </c>
      <c r="AB53" s="350">
        <f t="shared" ca="1" si="26"/>
        <v>43.14</v>
      </c>
      <c r="AC53" s="350">
        <f t="shared" ca="1" si="27"/>
        <v>46.22</v>
      </c>
      <c r="AD53" s="350">
        <f t="shared" ca="1" si="28"/>
        <v>53.49</v>
      </c>
      <c r="AE53" s="350">
        <f t="shared" ca="1" si="29"/>
        <v>48.74</v>
      </c>
      <c r="AF53" s="350">
        <f t="shared" ca="1" si="30"/>
        <v>24.05</v>
      </c>
      <c r="AG53" s="350">
        <f t="shared" ca="1" si="31"/>
        <v>23.74</v>
      </c>
      <c r="AH53" s="350">
        <f t="shared" ca="1" si="32"/>
        <v>25.79</v>
      </c>
      <c r="AI53" s="350">
        <f t="shared" ca="1" si="33"/>
        <v>29.79</v>
      </c>
      <c r="AJ53" s="350">
        <f t="shared" ca="1" si="34"/>
        <v>24.39</v>
      </c>
      <c r="AK53" s="350">
        <f t="shared" ca="1" si="35"/>
        <v>11.04</v>
      </c>
      <c r="AL53" s="350">
        <f t="shared" ca="1" si="36"/>
        <v>1.1539999999999999</v>
      </c>
      <c r="AM53" s="350">
        <f t="shared" ca="1" si="37"/>
        <v>1.214</v>
      </c>
      <c r="AN53" s="350">
        <f t="shared" ca="1" si="38"/>
        <v>1.024</v>
      </c>
      <c r="AO53" s="350">
        <f t="shared" ca="1" si="39"/>
        <v>0.53500000000000003</v>
      </c>
      <c r="AP53" s="350">
        <f t="shared" ca="1" si="40"/>
        <v>1.085</v>
      </c>
      <c r="AQ53" s="350">
        <f t="shared" ca="1" si="41"/>
        <v>1.1739999999999999</v>
      </c>
      <c r="AR53" s="350">
        <f t="shared" ca="1" si="42"/>
        <v>0.99199999999999999</v>
      </c>
      <c r="AS53" s="350">
        <f t="shared" ca="1" si="43"/>
        <v>0.50900000000000001</v>
      </c>
      <c r="AT53" s="350">
        <f t="shared" ca="1" si="44"/>
        <v>4.5199999999999996</v>
      </c>
      <c r="AU53" s="350">
        <f t="shared" ca="1" si="45"/>
        <v>4.8099999999999996</v>
      </c>
      <c r="AV53" s="350">
        <f t="shared" ca="1" si="46"/>
        <v>4.47</v>
      </c>
      <c r="AW53" s="350">
        <f t="shared" ca="1" si="48"/>
        <v>2.11</v>
      </c>
    </row>
    <row r="54" spans="1:49" ht="15.75" x14ac:dyDescent="0.25">
      <c r="A54" s="207" t="str">
        <f>INDEX(Оглавление, ROW())</f>
        <v>[Цены на приграничных АЗС.xlsm]Цены на 04.01.2021</v>
      </c>
      <c r="B54" s="348">
        <f t="shared" ca="1" si="0"/>
        <v>44200</v>
      </c>
      <c r="C54" s="350">
        <f t="shared" ca="1" si="1"/>
        <v>9.1235999999999997</v>
      </c>
      <c r="D54" s="350">
        <f t="shared" ca="1" si="2"/>
        <v>2.5789</v>
      </c>
      <c r="E54" s="350">
        <f t="shared" ca="1" si="3"/>
        <v>3.1680000000000001</v>
      </c>
      <c r="F54" s="350">
        <f t="shared" ca="1" si="4"/>
        <v>6.9893000000000001</v>
      </c>
      <c r="G54" s="350">
        <f t="shared" ca="1" si="5"/>
        <v>3.4870999999999999</v>
      </c>
      <c r="H54" s="350">
        <f t="shared" ca="1" si="6"/>
        <v>1.7</v>
      </c>
      <c r="I54" s="350">
        <f t="shared" ca="1" si="7"/>
        <v>1.8</v>
      </c>
      <c r="J54" s="350">
        <f t="shared" ca="1" si="8"/>
        <v>1.94</v>
      </c>
      <c r="K54" s="350">
        <f t="shared" ca="1" si="9"/>
        <v>1.8</v>
      </c>
      <c r="L54" s="350">
        <f t="shared" ca="1" si="10"/>
        <v>0.94</v>
      </c>
      <c r="M54" s="350">
        <f t="shared" ca="1" si="11"/>
        <v>43.4</v>
      </c>
      <c r="N54" s="350">
        <f t="shared" ca="1" si="12"/>
        <v>47.9</v>
      </c>
      <c r="O54" s="350">
        <f t="shared" ca="1" si="13"/>
        <v>52.94</v>
      </c>
      <c r="P54" s="350">
        <f t="shared" ca="1" si="14"/>
        <v>47.82</v>
      </c>
      <c r="Q54" s="350">
        <f t="shared" ca="1" si="15"/>
        <v>26.46</v>
      </c>
      <c r="R54" s="350">
        <f t="shared" ca="1" si="16"/>
        <v>43.44</v>
      </c>
      <c r="S54" s="350">
        <f t="shared" ca="1" si="17"/>
        <v>46.83</v>
      </c>
      <c r="T54" s="350">
        <f t="shared" ca="1" si="18"/>
        <v>52.55</v>
      </c>
      <c r="U54" s="350">
        <f t="shared" ca="1" si="19"/>
        <v>46.84</v>
      </c>
      <c r="V54" s="350">
        <f t="shared" ca="1" si="20"/>
        <v>24.8</v>
      </c>
      <c r="W54" s="350">
        <f t="shared" ca="1" si="21"/>
        <v>43.66</v>
      </c>
      <c r="X54" s="350">
        <f t="shared" ca="1" si="22"/>
        <v>46.71</v>
      </c>
      <c r="Y54" s="350">
        <f t="shared" ca="1" si="23"/>
        <v>52.9</v>
      </c>
      <c r="Z54" s="350">
        <f t="shared" ca="1" si="24"/>
        <v>47.2</v>
      </c>
      <c r="AA54" s="350">
        <f t="shared" ca="1" si="25"/>
        <v>26.8</v>
      </c>
      <c r="AB54" s="350">
        <f t="shared" ca="1" si="26"/>
        <v>43.35</v>
      </c>
      <c r="AC54" s="350">
        <f t="shared" ca="1" si="27"/>
        <v>46.34</v>
      </c>
      <c r="AD54" s="350">
        <f t="shared" ca="1" si="28"/>
        <v>53.49</v>
      </c>
      <c r="AE54" s="350">
        <f t="shared" ca="1" si="29"/>
        <v>49.02</v>
      </c>
      <c r="AF54" s="350">
        <f t="shared" ca="1" si="30"/>
        <v>24.05</v>
      </c>
      <c r="AG54" s="350">
        <f t="shared" ca="1" si="31"/>
        <v>23.74</v>
      </c>
      <c r="AH54" s="350">
        <f t="shared" ca="1" si="32"/>
        <v>25.97</v>
      </c>
      <c r="AI54" s="350">
        <f t="shared" ca="1" si="33"/>
        <v>29.79</v>
      </c>
      <c r="AJ54" s="350">
        <f t="shared" ca="1" si="34"/>
        <v>24.39</v>
      </c>
      <c r="AK54" s="350">
        <f t="shared" ca="1" si="35"/>
        <v>10.99</v>
      </c>
      <c r="AL54" s="350">
        <f t="shared" ca="1" si="36"/>
        <v>1.1539999999999999</v>
      </c>
      <c r="AM54" s="350">
        <f t="shared" ca="1" si="37"/>
        <v>1.214</v>
      </c>
      <c r="AN54" s="350">
        <f t="shared" ca="1" si="38"/>
        <v>1.024</v>
      </c>
      <c r="AO54" s="350">
        <f t="shared" ca="1" si="39"/>
        <v>0.53500000000000003</v>
      </c>
      <c r="AP54" s="350">
        <f t="shared" ca="1" si="40"/>
        <v>1.085</v>
      </c>
      <c r="AQ54" s="350">
        <f t="shared" ca="1" si="41"/>
        <v>1.1739999999999999</v>
      </c>
      <c r="AR54" s="350">
        <f t="shared" ca="1" si="42"/>
        <v>1</v>
      </c>
      <c r="AS54" s="350">
        <f t="shared" ca="1" si="43"/>
        <v>0.5</v>
      </c>
      <c r="AT54" s="350">
        <f t="shared" ca="1" si="44"/>
        <v>4.51</v>
      </c>
      <c r="AU54" s="350">
        <f t="shared" ca="1" si="45"/>
        <v>4.79</v>
      </c>
      <c r="AV54" s="350">
        <f t="shared" ca="1" si="46"/>
        <v>4.54</v>
      </c>
      <c r="AW54" s="350">
        <f t="shared" ca="1" si="48"/>
        <v>2.1</v>
      </c>
    </row>
    <row r="55" spans="1:49" ht="15.75" x14ac:dyDescent="0.25">
      <c r="A55" s="207" t="str">
        <f>INDEX(Оглавление, ROW())</f>
        <v>[Цены на приграничных АЗС.xlsm]Цены на 11.01.2021</v>
      </c>
      <c r="B55" s="348">
        <f t="shared" ca="1" si="0"/>
        <v>44207</v>
      </c>
      <c r="C55" s="350">
        <f t="shared" ca="1" si="1"/>
        <v>9.0648999999999997</v>
      </c>
      <c r="D55" s="350">
        <f t="shared" ca="1" si="2"/>
        <v>2.5655000000000001</v>
      </c>
      <c r="E55" s="350">
        <f t="shared" ca="1" si="3"/>
        <v>3.1648000000000001</v>
      </c>
      <c r="F55" s="350">
        <f t="shared" ca="1" si="4"/>
        <v>7.0163000000000002</v>
      </c>
      <c r="G55" s="350">
        <f t="shared" ca="1" si="5"/>
        <v>3.4853000000000001</v>
      </c>
      <c r="H55" s="350">
        <f t="shared" ca="1" si="6"/>
        <v>1.7</v>
      </c>
      <c r="I55" s="350">
        <f t="shared" ca="1" si="7"/>
        <v>1.8</v>
      </c>
      <c r="J55" s="350">
        <f t="shared" ca="1" si="8"/>
        <v>1.94</v>
      </c>
      <c r="K55" s="350">
        <f t="shared" ca="1" si="9"/>
        <v>1.8</v>
      </c>
      <c r="L55" s="350">
        <f t="shared" ca="1" si="10"/>
        <v>0.94</v>
      </c>
      <c r="M55" s="350">
        <f t="shared" ca="1" si="11"/>
        <v>43.5</v>
      </c>
      <c r="N55" s="350">
        <f t="shared" ca="1" si="12"/>
        <v>48.05</v>
      </c>
      <c r="O55" s="350">
        <f t="shared" ca="1" si="13"/>
        <v>52.94</v>
      </c>
      <c r="P55" s="350">
        <f t="shared" ca="1" si="14"/>
        <v>47.44</v>
      </c>
      <c r="Q55" s="350">
        <f t="shared" ca="1" si="15"/>
        <v>26.4</v>
      </c>
      <c r="R55" s="350">
        <f t="shared" ca="1" si="16"/>
        <v>43.1</v>
      </c>
      <c r="S55" s="350">
        <f t="shared" ca="1" si="17"/>
        <v>46.42</v>
      </c>
      <c r="T55" s="350">
        <f t="shared" ca="1" si="18"/>
        <v>52.66</v>
      </c>
      <c r="U55" s="350">
        <f t="shared" ca="1" si="19"/>
        <v>46.79</v>
      </c>
      <c r="V55" s="350">
        <f t="shared" ca="1" si="20"/>
        <v>24.7</v>
      </c>
      <c r="W55" s="350">
        <f t="shared" ca="1" si="21"/>
        <v>43.52</v>
      </c>
      <c r="X55" s="350">
        <f t="shared" ca="1" si="22"/>
        <v>46.54</v>
      </c>
      <c r="Y55" s="350">
        <f t="shared" ca="1" si="23"/>
        <v>52.9</v>
      </c>
      <c r="Z55" s="350">
        <f t="shared" ca="1" si="24"/>
        <v>46.72</v>
      </c>
      <c r="AA55" s="350">
        <f t="shared" ca="1" si="25"/>
        <v>26.8</v>
      </c>
      <c r="AB55" s="350">
        <f t="shared" ca="1" si="26"/>
        <v>43.28</v>
      </c>
      <c r="AC55" s="350">
        <f t="shared" ca="1" si="27"/>
        <v>46.36</v>
      </c>
      <c r="AD55" s="350">
        <f t="shared" ca="1" si="28"/>
        <v>53.29</v>
      </c>
      <c r="AE55" s="350">
        <f t="shared" ca="1" si="29"/>
        <v>48.92</v>
      </c>
      <c r="AF55" s="350">
        <f t="shared" ca="1" si="30"/>
        <v>24.9</v>
      </c>
      <c r="AG55" s="350">
        <f t="shared" ca="1" si="31"/>
        <v>23.74</v>
      </c>
      <c r="AH55" s="350">
        <f t="shared" ca="1" si="32"/>
        <v>25.97</v>
      </c>
      <c r="AI55" s="350">
        <f t="shared" ca="1" si="33"/>
        <v>29.79</v>
      </c>
      <c r="AJ55" s="350">
        <f t="shared" ca="1" si="34"/>
        <v>24.39</v>
      </c>
      <c r="AK55" s="350">
        <f t="shared" ca="1" si="35"/>
        <v>10.99</v>
      </c>
      <c r="AL55" s="350">
        <f t="shared" ca="1" si="36"/>
        <v>1.1739999999999999</v>
      </c>
      <c r="AM55" s="350">
        <f t="shared" ca="1" si="37"/>
        <v>1.234</v>
      </c>
      <c r="AN55" s="350">
        <f t="shared" ca="1" si="38"/>
        <v>1.044</v>
      </c>
      <c r="AO55" s="350">
        <f t="shared" ca="1" si="39"/>
        <v>0.53500000000000003</v>
      </c>
      <c r="AP55" s="350">
        <f t="shared" ca="1" si="40"/>
        <v>1.089</v>
      </c>
      <c r="AQ55" s="350">
        <f t="shared" ca="1" si="41"/>
        <v>1.1739999999999999</v>
      </c>
      <c r="AR55" s="350">
        <f t="shared" ca="1" si="42"/>
        <v>1</v>
      </c>
      <c r="AS55" s="350">
        <f t="shared" ca="1" si="43"/>
        <v>0.5</v>
      </c>
      <c r="AT55" s="350">
        <f t="shared" ca="1" si="44"/>
        <v>4.5199999999999996</v>
      </c>
      <c r="AU55" s="350">
        <f t="shared" ca="1" si="45"/>
        <v>4.75</v>
      </c>
      <c r="AV55" s="350">
        <f t="shared" ca="1" si="46"/>
        <v>4.55</v>
      </c>
      <c r="AW55" s="350">
        <f t="shared" ca="1" si="48"/>
        <v>2.08</v>
      </c>
    </row>
    <row r="56" spans="1:49" ht="15.75" x14ac:dyDescent="0.25">
      <c r="A56" s="207" t="str">
        <f>INDEX(Оглавление, ROW())</f>
        <v>[Цены на приграничных АЗС.xlsm]Цены на 18.01.2021</v>
      </c>
      <c r="B56" s="348">
        <f t="shared" ca="1" si="0"/>
        <v>44214</v>
      </c>
      <c r="C56" s="350">
        <f t="shared" ca="1" si="1"/>
        <v>9.0338999999999992</v>
      </c>
      <c r="D56" s="350">
        <f t="shared" ca="1" si="2"/>
        <v>2.5428000000000002</v>
      </c>
      <c r="E56" s="350">
        <f t="shared" ca="1" si="3"/>
        <v>3.0813000000000001</v>
      </c>
      <c r="F56" s="350">
        <f t="shared" ca="1" si="4"/>
        <v>6.7679</v>
      </c>
      <c r="G56" s="350">
        <f t="shared" ca="1" si="5"/>
        <v>3.4634999999999998</v>
      </c>
      <c r="H56" s="350">
        <f t="shared" ca="1" si="6"/>
        <v>1.7</v>
      </c>
      <c r="I56" s="350">
        <f t="shared" ca="1" si="7"/>
        <v>1.8</v>
      </c>
      <c r="J56" s="350">
        <f t="shared" ca="1" si="8"/>
        <v>1.94</v>
      </c>
      <c r="K56" s="350">
        <f t="shared" ca="1" si="9"/>
        <v>1.8</v>
      </c>
      <c r="L56" s="350">
        <f t="shared" ca="1" si="10"/>
        <v>0.94</v>
      </c>
      <c r="M56" s="350">
        <f t="shared" ca="1" si="11"/>
        <v>43.53</v>
      </c>
      <c r="N56" s="350">
        <f t="shared" ca="1" si="12"/>
        <v>48.06</v>
      </c>
      <c r="O56" s="350">
        <f t="shared" ca="1" si="13"/>
        <v>52.94</v>
      </c>
      <c r="P56" s="350">
        <f t="shared" ca="1" si="14"/>
        <v>47.52</v>
      </c>
      <c r="Q56" s="350">
        <f t="shared" ca="1" si="15"/>
        <v>26.39</v>
      </c>
      <c r="R56" s="350">
        <f t="shared" ca="1" si="16"/>
        <v>43.35</v>
      </c>
      <c r="S56" s="350">
        <f t="shared" ca="1" si="17"/>
        <v>46.64</v>
      </c>
      <c r="T56" s="350">
        <f t="shared" ca="1" si="18"/>
        <v>52.8</v>
      </c>
      <c r="U56" s="350">
        <f t="shared" ca="1" si="19"/>
        <v>47.9</v>
      </c>
      <c r="V56" s="350">
        <f t="shared" ca="1" si="20"/>
        <v>24.3</v>
      </c>
      <c r="W56" s="350">
        <f t="shared" ca="1" si="21"/>
        <v>43.47</v>
      </c>
      <c r="X56" s="350">
        <f t="shared" ca="1" si="22"/>
        <v>46.29</v>
      </c>
      <c r="Y56" s="350">
        <f t="shared" ca="1" si="23"/>
        <v>52.9</v>
      </c>
      <c r="Z56" s="350">
        <f t="shared" ca="1" si="24"/>
        <v>48.15</v>
      </c>
      <c r="AA56" s="350">
        <f t="shared" ca="1" si="25"/>
        <v>26.8</v>
      </c>
      <c r="AB56" s="350">
        <f t="shared" ca="1" si="26"/>
        <v>43.28</v>
      </c>
      <c r="AC56" s="350">
        <f t="shared" ca="1" si="27"/>
        <v>46.36</v>
      </c>
      <c r="AD56" s="350">
        <f t="shared" ca="1" si="28"/>
        <v>53.29</v>
      </c>
      <c r="AE56" s="350">
        <f t="shared" ca="1" si="29"/>
        <v>48.92</v>
      </c>
      <c r="AF56" s="350">
        <f t="shared" ca="1" si="30"/>
        <v>24.9</v>
      </c>
      <c r="AG56" s="350">
        <f t="shared" ca="1" si="31"/>
        <v>23.74</v>
      </c>
      <c r="AH56" s="350">
        <f t="shared" ca="1" si="32"/>
        <v>25.97</v>
      </c>
      <c r="AI56" s="350">
        <f t="shared" ca="1" si="33"/>
        <v>29.79</v>
      </c>
      <c r="AJ56" s="350">
        <f t="shared" ca="1" si="34"/>
        <v>24.49</v>
      </c>
      <c r="AK56" s="350">
        <f t="shared" ca="1" si="35"/>
        <v>11.04</v>
      </c>
      <c r="AL56" s="350">
        <f t="shared" ca="1" si="36"/>
        <v>1.1839999999999999</v>
      </c>
      <c r="AM56" s="350">
        <f t="shared" ca="1" si="37"/>
        <v>1.244</v>
      </c>
      <c r="AN56" s="350">
        <f t="shared" ca="1" si="38"/>
        <v>1.0640000000000001</v>
      </c>
      <c r="AO56" s="350">
        <f t="shared" ca="1" si="39"/>
        <v>0.53500000000000003</v>
      </c>
      <c r="AP56" s="350">
        <f t="shared" ca="1" si="40"/>
        <v>1.095</v>
      </c>
      <c r="AQ56" s="350">
        <f t="shared" ca="1" si="41"/>
        <v>1.1839999999999999</v>
      </c>
      <c r="AR56" s="350">
        <f t="shared" ca="1" si="42"/>
        <v>1</v>
      </c>
      <c r="AS56" s="350">
        <f t="shared" ca="1" si="43"/>
        <v>0.53300000000000003</v>
      </c>
      <c r="AT56" s="350">
        <f t="shared" ca="1" si="44"/>
        <v>4.6100000000000003</v>
      </c>
      <c r="AU56" s="350">
        <f t="shared" ca="1" si="45"/>
        <v>4.8</v>
      </c>
      <c r="AV56" s="350">
        <f t="shared" ca="1" si="46"/>
        <v>4.6100000000000003</v>
      </c>
      <c r="AW56" s="350">
        <f t="shared" ca="1" si="48"/>
        <v>2.13</v>
      </c>
    </row>
    <row r="57" spans="1:49" ht="15.75" x14ac:dyDescent="0.25">
      <c r="A57" s="207" t="str">
        <f>INDEX(Оглавление, ROW())</f>
        <v>[Цены на приграничных АЗС.xlsm]Цены на 25.01.2021</v>
      </c>
      <c r="B57" s="348">
        <f t="shared" ca="1" si="0"/>
        <v>44221</v>
      </c>
      <c r="C57" s="350">
        <f t="shared" ca="1" si="1"/>
        <v>9.0533999999999999</v>
      </c>
      <c r="D57" s="350">
        <f t="shared" ca="1" si="2"/>
        <v>2.5474999999999999</v>
      </c>
      <c r="E57" s="350">
        <f t="shared" ca="1" si="3"/>
        <v>3.0985999999999998</v>
      </c>
      <c r="F57" s="350">
        <f t="shared" ca="1" si="4"/>
        <v>6.8373999999999997</v>
      </c>
      <c r="G57" s="350">
        <f t="shared" ca="1" si="5"/>
        <v>3.4260999999999999</v>
      </c>
      <c r="H57" s="350">
        <f t="shared" ca="1" si="6"/>
        <v>1.71</v>
      </c>
      <c r="I57" s="350">
        <f t="shared" ca="1" si="7"/>
        <v>1.81</v>
      </c>
      <c r="J57" s="350">
        <f t="shared" ca="1" si="8"/>
        <v>1.95</v>
      </c>
      <c r="K57" s="350">
        <f t="shared" ca="1" si="9"/>
        <v>1.81</v>
      </c>
      <c r="L57" s="350">
        <f t="shared" ca="1" si="10"/>
        <v>0.94</v>
      </c>
      <c r="M57" s="350">
        <f t="shared" ca="1" si="11"/>
        <v>43.87</v>
      </c>
      <c r="N57" s="350">
        <f t="shared" ca="1" si="12"/>
        <v>48.36</v>
      </c>
      <c r="O57" s="350">
        <f t="shared" ca="1" si="13"/>
        <v>53.21</v>
      </c>
      <c r="P57" s="350">
        <f t="shared" ca="1" si="14"/>
        <v>47.77</v>
      </c>
      <c r="Q57" s="350">
        <f t="shared" ca="1" si="15"/>
        <v>26.52</v>
      </c>
      <c r="R57" s="350">
        <f t="shared" ca="1" si="16"/>
        <v>43.65</v>
      </c>
      <c r="S57" s="350">
        <f t="shared" ca="1" si="17"/>
        <v>47.03</v>
      </c>
      <c r="T57" s="350">
        <f t="shared" ca="1" si="18"/>
        <v>52.6</v>
      </c>
      <c r="U57" s="350">
        <f t="shared" ca="1" si="19"/>
        <v>47.2</v>
      </c>
      <c r="V57" s="350">
        <f t="shared" ca="1" si="20"/>
        <v>24.44</v>
      </c>
      <c r="W57" s="350">
        <f t="shared" ca="1" si="21"/>
        <v>43.91</v>
      </c>
      <c r="X57" s="350">
        <f t="shared" ca="1" si="22"/>
        <v>47</v>
      </c>
      <c r="Y57" s="350">
        <f t="shared" ca="1" si="23"/>
        <v>53.3</v>
      </c>
      <c r="Z57" s="350">
        <f t="shared" ca="1" si="24"/>
        <v>47.28</v>
      </c>
      <c r="AA57" s="350">
        <f t="shared" ca="1" si="25"/>
        <v>26.8</v>
      </c>
      <c r="AB57" s="350">
        <f t="shared" ca="1" si="26"/>
        <v>43.49</v>
      </c>
      <c r="AC57" s="350">
        <f t="shared" ca="1" si="27"/>
        <v>46.53</v>
      </c>
      <c r="AD57" s="350">
        <f t="shared" ca="1" si="28"/>
        <v>53.29</v>
      </c>
      <c r="AE57" s="350">
        <f t="shared" ca="1" si="29"/>
        <v>49.3</v>
      </c>
      <c r="AF57" s="350">
        <f t="shared" ca="1" si="30"/>
        <v>24.55</v>
      </c>
      <c r="AG57" s="350">
        <f t="shared" ca="1" si="31"/>
        <v>23.99</v>
      </c>
      <c r="AH57" s="350">
        <f t="shared" ca="1" si="32"/>
        <v>25.97</v>
      </c>
      <c r="AI57" s="350">
        <f t="shared" ca="1" si="33"/>
        <v>29.79</v>
      </c>
      <c r="AJ57" s="350">
        <f t="shared" ca="1" si="34"/>
        <v>24.99</v>
      </c>
      <c r="AK57" s="350">
        <f t="shared" ca="1" si="35"/>
        <v>11.29</v>
      </c>
      <c r="AL57" s="350">
        <f t="shared" ca="1" si="36"/>
        <v>1.204</v>
      </c>
      <c r="AM57" s="350">
        <f t="shared" ca="1" si="37"/>
        <v>1.264</v>
      </c>
      <c r="AN57" s="350">
        <f t="shared" ca="1" si="38"/>
        <v>1.0940000000000001</v>
      </c>
      <c r="AO57" s="350">
        <f t="shared" ca="1" si="39"/>
        <v>0.54500000000000004</v>
      </c>
      <c r="AP57" s="350">
        <f t="shared" ca="1" si="40"/>
        <v>1.1060000000000001</v>
      </c>
      <c r="AQ57" s="350">
        <f t="shared" ca="1" si="41"/>
        <v>1.202</v>
      </c>
      <c r="AR57" s="350">
        <f t="shared" ca="1" si="42"/>
        <v>1.016</v>
      </c>
      <c r="AS57" s="350">
        <f t="shared" ca="1" si="43"/>
        <v>0.53</v>
      </c>
      <c r="AT57" s="350">
        <f t="shared" ca="1" si="44"/>
        <v>4.66</v>
      </c>
      <c r="AU57" s="350">
        <f t="shared" ca="1" si="45"/>
        <v>4.9000000000000004</v>
      </c>
      <c r="AV57" s="350">
        <f t="shared" ca="1" si="46"/>
        <v>4.6500000000000004</v>
      </c>
      <c r="AW57" s="350">
        <f t="shared" ref="AW57:AW78" ca="1" si="49">INDIRECT("'"&amp;$A57&amp;"'"&amp;"!$n$27")</f>
        <v>0.53</v>
      </c>
    </row>
    <row r="58" spans="1:49" ht="15.75" x14ac:dyDescent="0.25">
      <c r="A58" s="207" t="str">
        <f>INDEX(Оглавление, ROW())</f>
        <v>[Цены на приграничных АЗС.xlsm]Цены на 01.02.2021</v>
      </c>
      <c r="B58" s="348">
        <f t="shared" ca="1" si="0"/>
        <v>44228</v>
      </c>
      <c r="C58" s="350">
        <f t="shared" ca="1" si="1"/>
        <v>9.3392999999999997</v>
      </c>
      <c r="D58" s="350">
        <f t="shared" ca="1" si="2"/>
        <v>2.6261999999999999</v>
      </c>
      <c r="E58" s="350">
        <f t="shared" ca="1" si="3"/>
        <v>3.1798000000000002</v>
      </c>
      <c r="F58" s="350">
        <f t="shared" ca="1" si="4"/>
        <v>7.0090000000000003</v>
      </c>
      <c r="G58" s="350">
        <f t="shared" ca="1" si="5"/>
        <v>3.4458000000000002</v>
      </c>
      <c r="H58" s="350">
        <f t="shared" ca="1" si="6"/>
        <v>1.72</v>
      </c>
      <c r="I58" s="350">
        <f t="shared" ca="1" si="7"/>
        <v>1.82</v>
      </c>
      <c r="J58" s="350">
        <f t="shared" ca="1" si="8"/>
        <v>1.96</v>
      </c>
      <c r="K58" s="350">
        <f t="shared" ca="1" si="9"/>
        <v>1.82</v>
      </c>
      <c r="L58" s="350">
        <f t="shared" ca="1" si="10"/>
        <v>0.95</v>
      </c>
      <c r="M58" s="350">
        <f t="shared" ca="1" si="11"/>
        <v>43.86</v>
      </c>
      <c r="N58" s="350">
        <f t="shared" ca="1" si="12"/>
        <v>48.3</v>
      </c>
      <c r="O58" s="350">
        <f t="shared" ca="1" si="13"/>
        <v>53.21</v>
      </c>
      <c r="P58" s="350">
        <f t="shared" ca="1" si="14"/>
        <v>47.79</v>
      </c>
      <c r="Q58" s="350">
        <f t="shared" ca="1" si="15"/>
        <v>26.62</v>
      </c>
      <c r="R58" s="350">
        <f t="shared" ca="1" si="16"/>
        <v>43.68</v>
      </c>
      <c r="S58" s="350">
        <f t="shared" ca="1" si="17"/>
        <v>47.07</v>
      </c>
      <c r="T58" s="350">
        <f t="shared" ca="1" si="18"/>
        <v>52.85</v>
      </c>
      <c r="U58" s="350">
        <f t="shared" ca="1" si="19"/>
        <v>47.14</v>
      </c>
      <c r="V58" s="350">
        <f t="shared" ca="1" si="20"/>
        <v>24.44</v>
      </c>
      <c r="W58" s="350">
        <f t="shared" ca="1" si="21"/>
        <v>43.99</v>
      </c>
      <c r="X58" s="350">
        <f t="shared" ca="1" si="22"/>
        <v>47.09</v>
      </c>
      <c r="Y58" s="350">
        <f t="shared" ca="1" si="23"/>
        <v>53.3</v>
      </c>
      <c r="Z58" s="350">
        <f t="shared" ca="1" si="24"/>
        <v>47.34</v>
      </c>
      <c r="AA58" s="350">
        <f t="shared" ca="1" si="25"/>
        <v>26.8</v>
      </c>
      <c r="AB58" s="350">
        <f t="shared" ca="1" si="26"/>
        <v>43.46</v>
      </c>
      <c r="AC58" s="350">
        <f t="shared" ca="1" si="27"/>
        <v>46.58</v>
      </c>
      <c r="AD58" s="350">
        <f t="shared" ca="1" si="28"/>
        <v>53.79</v>
      </c>
      <c r="AE58" s="350">
        <f t="shared" ca="1" si="29"/>
        <v>49.27</v>
      </c>
      <c r="AF58" s="350">
        <f t="shared" ca="1" si="30"/>
        <v>24.55</v>
      </c>
      <c r="AG58" s="350">
        <f t="shared" ca="1" si="31"/>
        <v>24.24</v>
      </c>
      <c r="AH58" s="350">
        <f t="shared" ca="1" si="32"/>
        <v>26.22</v>
      </c>
      <c r="AI58" s="350">
        <f t="shared" ca="1" si="33"/>
        <v>30.04</v>
      </c>
      <c r="AJ58" s="350">
        <f t="shared" ca="1" si="34"/>
        <v>25.24</v>
      </c>
      <c r="AK58" s="350">
        <f t="shared" ca="1" si="35"/>
        <v>11.29</v>
      </c>
      <c r="AL58" s="350">
        <f t="shared" ca="1" si="36"/>
        <v>1.194</v>
      </c>
      <c r="AM58" s="350">
        <f t="shared" ca="1" si="37"/>
        <v>1.254</v>
      </c>
      <c r="AN58" s="350">
        <f t="shared" ca="1" si="38"/>
        <v>1.0940000000000001</v>
      </c>
      <c r="AO58" s="350">
        <f t="shared" ca="1" si="39"/>
        <v>0.54500000000000004</v>
      </c>
      <c r="AP58" s="350">
        <f t="shared" ca="1" si="40"/>
        <v>1.1060000000000001</v>
      </c>
      <c r="AQ58" s="350">
        <f t="shared" ca="1" si="41"/>
        <v>1.202</v>
      </c>
      <c r="AR58" s="350">
        <f t="shared" ca="1" si="42"/>
        <v>1.016</v>
      </c>
      <c r="AS58" s="350">
        <f t="shared" ca="1" si="43"/>
        <v>0.53900000000000003</v>
      </c>
      <c r="AT58" s="350">
        <f t="shared" ca="1" si="44"/>
        <v>4.66</v>
      </c>
      <c r="AU58" s="350">
        <f t="shared" ca="1" si="45"/>
        <v>4.9400000000000004</v>
      </c>
      <c r="AV58" s="350">
        <f t="shared" ca="1" si="46"/>
        <v>4.66</v>
      </c>
      <c r="AW58" s="350">
        <f t="shared" ca="1" si="49"/>
        <v>0.53900000000000003</v>
      </c>
    </row>
    <row r="59" spans="1:49" ht="15.75" x14ac:dyDescent="0.25">
      <c r="A59" s="207" t="str">
        <f>INDEX(Оглавление, ROW())</f>
        <v>[Цены на приграничных АЗС.xlsm]Цены на 08.02.2021</v>
      </c>
      <c r="B59" s="348">
        <f t="shared" ca="1" si="0"/>
        <v>44235</v>
      </c>
      <c r="C59" s="350">
        <f t="shared" ca="1" si="1"/>
        <v>9.4701000000000004</v>
      </c>
      <c r="D59" s="350">
        <f t="shared" ca="1" si="2"/>
        <v>2.6282000000000001</v>
      </c>
      <c r="E59" s="350">
        <f t="shared" ca="1" si="3"/>
        <v>3.1448</v>
      </c>
      <c r="F59" s="350">
        <f t="shared" ca="1" si="4"/>
        <v>6.9977</v>
      </c>
      <c r="G59" s="350">
        <f t="shared" ca="1" si="5"/>
        <v>3.5023</v>
      </c>
      <c r="H59" s="350">
        <f t="shared" ca="1" si="6"/>
        <v>1.72</v>
      </c>
      <c r="I59" s="350">
        <f t="shared" ca="1" si="7"/>
        <v>1.82</v>
      </c>
      <c r="J59" s="350">
        <f t="shared" ca="1" si="8"/>
        <v>1.96</v>
      </c>
      <c r="K59" s="350">
        <f t="shared" ca="1" si="9"/>
        <v>1.82</v>
      </c>
      <c r="L59" s="350">
        <f t="shared" ca="1" si="10"/>
        <v>0.95</v>
      </c>
      <c r="M59" s="350">
        <f t="shared" ca="1" si="11"/>
        <v>44.02</v>
      </c>
      <c r="N59" s="350">
        <f t="shared" ca="1" si="12"/>
        <v>48.53</v>
      </c>
      <c r="O59" s="350">
        <f t="shared" ca="1" si="13"/>
        <v>53.21</v>
      </c>
      <c r="P59" s="350">
        <f t="shared" ca="1" si="14"/>
        <v>48</v>
      </c>
      <c r="Q59" s="350">
        <f t="shared" ca="1" si="15"/>
        <v>26.98</v>
      </c>
      <c r="R59" s="350">
        <f t="shared" ca="1" si="16"/>
        <v>43.68</v>
      </c>
      <c r="S59" s="350">
        <f t="shared" ca="1" si="17"/>
        <v>47.02</v>
      </c>
      <c r="T59" s="350">
        <f t="shared" ca="1" si="18"/>
        <v>52.85</v>
      </c>
      <c r="U59" s="350">
        <f t="shared" ca="1" si="19"/>
        <v>47.06</v>
      </c>
      <c r="V59" s="350">
        <f t="shared" ca="1" si="20"/>
        <v>24.44</v>
      </c>
      <c r="W59" s="350">
        <f t="shared" ca="1" si="21"/>
        <v>43.92</v>
      </c>
      <c r="X59" s="350">
        <f t="shared" ca="1" si="22"/>
        <v>46.99</v>
      </c>
      <c r="Y59" s="350">
        <f t="shared" ca="1" si="23"/>
        <v>53.3</v>
      </c>
      <c r="Z59" s="350">
        <f t="shared" ca="1" si="24"/>
        <v>47.24</v>
      </c>
      <c r="AA59" s="350">
        <f t="shared" ca="1" si="25"/>
        <v>26.8</v>
      </c>
      <c r="AB59" s="350">
        <f t="shared" ca="1" si="26"/>
        <v>43.62</v>
      </c>
      <c r="AC59" s="350">
        <f t="shared" ca="1" si="27"/>
        <v>46.61</v>
      </c>
      <c r="AD59" s="350">
        <f t="shared" ca="1" si="28"/>
        <v>53.79</v>
      </c>
      <c r="AE59" s="350">
        <f t="shared" ca="1" si="29"/>
        <v>49.36</v>
      </c>
      <c r="AF59" s="350">
        <f t="shared" ca="1" si="30"/>
        <v>24.55</v>
      </c>
      <c r="AG59" s="350">
        <f t="shared" ca="1" si="31"/>
        <v>24.74</v>
      </c>
      <c r="AH59" s="350">
        <f t="shared" ca="1" si="32"/>
        <v>26.99</v>
      </c>
      <c r="AI59" s="350">
        <f t="shared" ca="1" si="33"/>
        <v>30.04</v>
      </c>
      <c r="AJ59" s="350">
        <f t="shared" ca="1" si="34"/>
        <v>25.49</v>
      </c>
      <c r="AK59" s="350">
        <f t="shared" ca="1" si="35"/>
        <v>11.64</v>
      </c>
      <c r="AL59" s="350">
        <f t="shared" ca="1" si="36"/>
        <v>1.214</v>
      </c>
      <c r="AM59" s="350">
        <f t="shared" ca="1" si="37"/>
        <v>1.274</v>
      </c>
      <c r="AN59" s="350">
        <f t="shared" ca="1" si="38"/>
        <v>1.1040000000000001</v>
      </c>
      <c r="AO59" s="350">
        <f t="shared" ca="1" si="39"/>
        <v>0.55500000000000005</v>
      </c>
      <c r="AP59" s="350">
        <f t="shared" ca="1" si="40"/>
        <v>1.1719999999999999</v>
      </c>
      <c r="AQ59" s="350">
        <f t="shared" ca="1" si="41"/>
        <v>1.268</v>
      </c>
      <c r="AR59" s="350">
        <f t="shared" ca="1" si="42"/>
        <v>1.1220000000000001</v>
      </c>
      <c r="AS59" s="350">
        <f t="shared" ca="1" si="43"/>
        <v>0.53900000000000003</v>
      </c>
      <c r="AT59" s="350">
        <f t="shared" ca="1" si="44"/>
        <v>4.67</v>
      </c>
      <c r="AU59" s="350">
        <f t="shared" ca="1" si="45"/>
        <v>4.93</v>
      </c>
      <c r="AV59" s="350">
        <f t="shared" ca="1" si="46"/>
        <v>4.68</v>
      </c>
      <c r="AW59" s="350">
        <f t="shared" ca="1" si="49"/>
        <v>0.53900000000000003</v>
      </c>
    </row>
    <row r="60" spans="1:49" ht="15.75" x14ac:dyDescent="0.25">
      <c r="A60" s="207" t="str">
        <f>INDEX(Оглавление, ROW())</f>
        <v>[Цены на приграничных АЗС.xlsm]Цены на 15.02.2021</v>
      </c>
      <c r="B60" s="348">
        <f t="shared" ca="1" si="0"/>
        <v>44242</v>
      </c>
      <c r="C60" s="350">
        <f t="shared" ca="1" si="1"/>
        <v>9.2957000000000001</v>
      </c>
      <c r="D60" s="350">
        <f t="shared" ca="1" si="2"/>
        <v>2.5886</v>
      </c>
      <c r="E60" s="350">
        <f t="shared" ca="1" si="3"/>
        <v>3.1355</v>
      </c>
      <c r="F60" s="350">
        <f t="shared" ca="1" si="4"/>
        <v>6.9625000000000004</v>
      </c>
      <c r="G60" s="350">
        <f t="shared" ca="1" si="5"/>
        <v>3.4964</v>
      </c>
      <c r="H60" s="350">
        <f t="shared" ca="1" si="6"/>
        <v>1.72</v>
      </c>
      <c r="I60" s="350">
        <f t="shared" ca="1" si="7"/>
        <v>1.82</v>
      </c>
      <c r="J60" s="350">
        <f t="shared" ca="1" si="8"/>
        <v>1.96</v>
      </c>
      <c r="K60" s="350">
        <f t="shared" ca="1" si="9"/>
        <v>1.82</v>
      </c>
      <c r="L60" s="350">
        <f t="shared" ca="1" si="10"/>
        <v>0.95</v>
      </c>
      <c r="M60" s="350">
        <f t="shared" ca="1" si="11"/>
        <v>44.2</v>
      </c>
      <c r="N60" s="350">
        <f t="shared" ca="1" si="12"/>
        <v>48.63</v>
      </c>
      <c r="O60" s="350">
        <f t="shared" ca="1" si="13"/>
        <v>53.49</v>
      </c>
      <c r="P60" s="350">
        <f t="shared" ca="1" si="14"/>
        <v>48.27</v>
      </c>
      <c r="Q60" s="350">
        <f t="shared" ca="1" si="15"/>
        <v>27.36</v>
      </c>
      <c r="R60" s="350">
        <f t="shared" ca="1" si="16"/>
        <v>43.79</v>
      </c>
      <c r="S60" s="350">
        <f t="shared" ca="1" si="17"/>
        <v>47.15</v>
      </c>
      <c r="T60" s="350">
        <f t="shared" ca="1" si="18"/>
        <v>52.95</v>
      </c>
      <c r="U60" s="350">
        <f t="shared" ca="1" si="19"/>
        <v>47.23</v>
      </c>
      <c r="V60" s="350">
        <f t="shared" ca="1" si="20"/>
        <v>24.6</v>
      </c>
      <c r="W60" s="350">
        <f t="shared" ca="1" si="21"/>
        <v>44.18</v>
      </c>
      <c r="X60" s="350">
        <f t="shared" ca="1" si="22"/>
        <v>47.29</v>
      </c>
      <c r="Y60" s="350">
        <f t="shared" ca="1" si="23"/>
        <v>52.91</v>
      </c>
      <c r="Z60" s="350">
        <f t="shared" ca="1" si="24"/>
        <v>47.39</v>
      </c>
      <c r="AA60" s="350">
        <f t="shared" ca="1" si="25"/>
        <v>26.8</v>
      </c>
      <c r="AB60" s="350">
        <f t="shared" ca="1" si="26"/>
        <v>43.75</v>
      </c>
      <c r="AC60" s="350">
        <f t="shared" ca="1" si="27"/>
        <v>46.83</v>
      </c>
      <c r="AD60" s="350">
        <f t="shared" ca="1" si="28"/>
        <v>54.3</v>
      </c>
      <c r="AE60" s="350">
        <f t="shared" ca="1" si="29"/>
        <v>50</v>
      </c>
      <c r="AF60" s="350">
        <f t="shared" ca="1" si="30"/>
        <v>25.5</v>
      </c>
      <c r="AG60" s="350">
        <f t="shared" ca="1" si="31"/>
        <v>24.74</v>
      </c>
      <c r="AH60" s="350">
        <f t="shared" ca="1" si="32"/>
        <v>26.99</v>
      </c>
      <c r="AI60" s="350">
        <f t="shared" ca="1" si="33"/>
        <v>30.04</v>
      </c>
      <c r="AJ60" s="350">
        <f t="shared" ca="1" si="34"/>
        <v>25.49</v>
      </c>
      <c r="AK60" s="350">
        <f t="shared" ca="1" si="35"/>
        <v>12.29</v>
      </c>
      <c r="AL60" s="350">
        <f t="shared" ca="1" si="36"/>
        <v>1.244</v>
      </c>
      <c r="AM60" s="350">
        <f t="shared" ca="1" si="37"/>
        <v>1.304</v>
      </c>
      <c r="AN60" s="350">
        <f t="shared" ca="1" si="38"/>
        <v>1.1439999999999999</v>
      </c>
      <c r="AO60" s="350">
        <f t="shared" ca="1" si="39"/>
        <v>0.55500000000000005</v>
      </c>
      <c r="AP60" s="350">
        <f t="shared" ca="1" si="40"/>
        <v>1.139</v>
      </c>
      <c r="AQ60" s="350">
        <f t="shared" ca="1" si="41"/>
        <v>1.2450000000000001</v>
      </c>
      <c r="AR60" s="350">
        <f t="shared" ca="1" si="42"/>
        <v>1.089</v>
      </c>
      <c r="AS60" s="350">
        <f t="shared" ca="1" si="43"/>
        <v>0.55900000000000005</v>
      </c>
      <c r="AT60" s="350">
        <f t="shared" ca="1" si="44"/>
        <v>4.71</v>
      </c>
      <c r="AU60" s="350">
        <f t="shared" ca="1" si="45"/>
        <v>4.92</v>
      </c>
      <c r="AV60" s="350">
        <f t="shared" ca="1" si="46"/>
        <v>4.7300000000000004</v>
      </c>
      <c r="AW60" s="350">
        <f t="shared" ca="1" si="49"/>
        <v>0.55900000000000005</v>
      </c>
    </row>
    <row r="61" spans="1:49" ht="15.75" x14ac:dyDescent="0.25">
      <c r="A61" s="207" t="str">
        <f>INDEX(Оглавление, ROW())</f>
        <v>[Цены на приграничных АЗС.xlsm]Цены на 22.02.2021</v>
      </c>
      <c r="B61" s="348">
        <f t="shared" ca="1" si="0"/>
        <v>44249</v>
      </c>
      <c r="C61" s="350">
        <f t="shared" ca="1" si="1"/>
        <v>9.3133999999999997</v>
      </c>
      <c r="D61" s="350">
        <f t="shared" ca="1" si="2"/>
        <v>2.5916999999999999</v>
      </c>
      <c r="E61" s="350">
        <f t="shared" ca="1" si="3"/>
        <v>3.1389999999999998</v>
      </c>
      <c r="F61" s="350">
        <f t="shared" ca="1" si="4"/>
        <v>7.0035999999999996</v>
      </c>
      <c r="G61" s="350">
        <f t="shared" ca="1" si="5"/>
        <v>3.5062000000000002</v>
      </c>
      <c r="H61" s="350">
        <f t="shared" ca="1" si="6"/>
        <v>1.73</v>
      </c>
      <c r="I61" s="350">
        <f t="shared" ca="1" si="7"/>
        <v>1.83</v>
      </c>
      <c r="J61" s="350">
        <f t="shared" ca="1" si="8"/>
        <v>1.97</v>
      </c>
      <c r="K61" s="350">
        <f t="shared" ca="1" si="9"/>
        <v>1.83</v>
      </c>
      <c r="L61" s="350">
        <f t="shared" ca="1" si="10"/>
        <v>0.95</v>
      </c>
      <c r="M61" s="350">
        <f t="shared" ca="1" si="11"/>
        <v>44.18</v>
      </c>
      <c r="N61" s="350">
        <f t="shared" ca="1" si="12"/>
        <v>48.64</v>
      </c>
      <c r="O61" s="350">
        <f t="shared" ca="1" si="13"/>
        <v>53.49</v>
      </c>
      <c r="P61" s="350">
        <f t="shared" ca="1" si="14"/>
        <v>48.14</v>
      </c>
      <c r="Q61" s="350">
        <f t="shared" ca="1" si="15"/>
        <v>28.36</v>
      </c>
      <c r="R61" s="350">
        <f t="shared" ca="1" si="16"/>
        <v>43.84</v>
      </c>
      <c r="S61" s="350">
        <f t="shared" ca="1" si="17"/>
        <v>47.25</v>
      </c>
      <c r="T61" s="350">
        <f t="shared" ca="1" si="18"/>
        <v>53.05</v>
      </c>
      <c r="U61" s="350">
        <f t="shared" ca="1" si="19"/>
        <v>47.16</v>
      </c>
      <c r="V61" s="350">
        <f t="shared" ca="1" si="20"/>
        <v>24.6</v>
      </c>
      <c r="W61" s="350">
        <f t="shared" ca="1" si="21"/>
        <v>44.17</v>
      </c>
      <c r="X61" s="350">
        <f t="shared" ca="1" si="22"/>
        <v>47.24</v>
      </c>
      <c r="Y61" s="350">
        <f t="shared" ca="1" si="23"/>
        <v>53.6</v>
      </c>
      <c r="Z61" s="350">
        <f t="shared" ca="1" si="24"/>
        <v>47.48</v>
      </c>
      <c r="AA61" s="350">
        <f t="shared" ca="1" si="25"/>
        <v>26.8</v>
      </c>
      <c r="AB61" s="350">
        <f t="shared" ca="1" si="26"/>
        <v>43.81</v>
      </c>
      <c r="AC61" s="350">
        <f t="shared" ca="1" si="27"/>
        <v>46.89</v>
      </c>
      <c r="AD61" s="350">
        <f t="shared" ca="1" si="28"/>
        <v>54.72</v>
      </c>
      <c r="AE61" s="350">
        <f t="shared" ca="1" si="29"/>
        <v>49.55</v>
      </c>
      <c r="AF61" s="350">
        <f t="shared" ca="1" si="30"/>
        <v>25.38</v>
      </c>
      <c r="AG61" s="350">
        <f t="shared" ca="1" si="31"/>
        <v>25.54</v>
      </c>
      <c r="AH61" s="350">
        <f t="shared" ca="1" si="32"/>
        <v>27.24</v>
      </c>
      <c r="AI61" s="350">
        <f t="shared" ca="1" si="33"/>
        <v>30.04</v>
      </c>
      <c r="AJ61" s="350">
        <f t="shared" ca="1" si="34"/>
        <v>25.74</v>
      </c>
      <c r="AK61" s="350">
        <f t="shared" ca="1" si="35"/>
        <v>12.54</v>
      </c>
      <c r="AL61" s="350">
        <f t="shared" ca="1" si="36"/>
        <v>1.254</v>
      </c>
      <c r="AM61" s="350">
        <f t="shared" ca="1" si="37"/>
        <v>1.3140000000000001</v>
      </c>
      <c r="AN61" s="350">
        <f t="shared" ca="1" si="38"/>
        <v>1.1539999999999999</v>
      </c>
      <c r="AO61" s="350">
        <f t="shared" ca="1" si="39"/>
        <v>0.56499999999999995</v>
      </c>
      <c r="AP61" s="350">
        <f t="shared" ca="1" si="40"/>
        <v>1.159</v>
      </c>
      <c r="AQ61" s="350">
        <f t="shared" ca="1" si="41"/>
        <v>1.268</v>
      </c>
      <c r="AR61" s="350">
        <f t="shared" ca="1" si="42"/>
        <v>1.099</v>
      </c>
      <c r="AS61" s="350">
        <f t="shared" ca="1" si="43"/>
        <v>0.57399999999999995</v>
      </c>
      <c r="AT61" s="350">
        <f t="shared" ca="1" si="44"/>
        <v>4.8</v>
      </c>
      <c r="AU61" s="350">
        <f t="shared" ca="1" si="45"/>
        <v>5.0599999999999996</v>
      </c>
      <c r="AV61" s="350">
        <f t="shared" ca="1" si="46"/>
        <v>4.79</v>
      </c>
      <c r="AW61" s="350">
        <f t="shared" ca="1" si="49"/>
        <v>0.57399999999999995</v>
      </c>
    </row>
    <row r="62" spans="1:49" ht="15.75" x14ac:dyDescent="0.25">
      <c r="A62" s="207" t="str">
        <f>INDEX(Оглавление, ROW())</f>
        <v>[Цены на приграничных АЗС.xlsm]Цены на 01.03.2021</v>
      </c>
      <c r="B62" s="348">
        <f t="shared" ca="1" si="0"/>
        <v>44256</v>
      </c>
      <c r="C62" s="350">
        <f t="shared" ca="1" si="1"/>
        <v>9.3251000000000008</v>
      </c>
      <c r="D62" s="350">
        <f t="shared" ca="1" si="2"/>
        <v>2.6057000000000001</v>
      </c>
      <c r="E62" s="350">
        <f t="shared" ca="1" si="3"/>
        <v>3.1661999999999999</v>
      </c>
      <c r="F62" s="350">
        <f t="shared" ca="1" si="4"/>
        <v>6.9916999999999998</v>
      </c>
      <c r="G62" s="350">
        <f t="shared" ca="1" si="5"/>
        <v>3.5028000000000001</v>
      </c>
      <c r="H62" s="350">
        <f t="shared" ca="1" si="6"/>
        <v>1.74</v>
      </c>
      <c r="I62" s="350">
        <f t="shared" ca="1" si="7"/>
        <v>1.84</v>
      </c>
      <c r="J62" s="350">
        <f t="shared" ca="1" si="8"/>
        <v>1.98</v>
      </c>
      <c r="K62" s="350">
        <f t="shared" ca="1" si="9"/>
        <v>1.84</v>
      </c>
      <c r="L62" s="350">
        <f t="shared" ca="1" si="10"/>
        <v>0.96</v>
      </c>
      <c r="M62" s="350">
        <f t="shared" ca="1" si="11"/>
        <v>44.34</v>
      </c>
      <c r="N62" s="350">
        <f t="shared" ca="1" si="12"/>
        <v>48.85</v>
      </c>
      <c r="O62" s="350">
        <f t="shared" ca="1" si="13"/>
        <v>53.67</v>
      </c>
      <c r="P62" s="350">
        <f t="shared" ca="1" si="14"/>
        <v>48.23</v>
      </c>
      <c r="Q62" s="350">
        <f t="shared" ca="1" si="15"/>
        <v>29.72</v>
      </c>
      <c r="R62" s="350">
        <f t="shared" ca="1" si="16"/>
        <v>43.78</v>
      </c>
      <c r="S62" s="350">
        <f t="shared" ca="1" si="17"/>
        <v>47.24</v>
      </c>
      <c r="T62" s="350">
        <f t="shared" ca="1" si="18"/>
        <v>53.1</v>
      </c>
      <c r="U62" s="350">
        <f t="shared" ca="1" si="19"/>
        <v>48.2</v>
      </c>
      <c r="V62" s="350">
        <f t="shared" ca="1" si="20"/>
        <v>25.6</v>
      </c>
      <c r="W62" s="350">
        <f t="shared" ca="1" si="21"/>
        <v>44.18</v>
      </c>
      <c r="X62" s="350">
        <f t="shared" ca="1" si="22"/>
        <v>47.29</v>
      </c>
      <c r="Y62" s="350">
        <f t="shared" ca="1" si="23"/>
        <v>53.55</v>
      </c>
      <c r="Z62" s="350">
        <f t="shared" ca="1" si="24"/>
        <v>47.87</v>
      </c>
      <c r="AA62" s="350">
        <f t="shared" ca="1" si="25"/>
        <v>26.8</v>
      </c>
      <c r="AB62" s="350">
        <f t="shared" ca="1" si="26"/>
        <v>43.81</v>
      </c>
      <c r="AC62" s="350">
        <f t="shared" ca="1" si="27"/>
        <v>46.89</v>
      </c>
      <c r="AD62" s="350">
        <f t="shared" ca="1" si="28"/>
        <v>54.72</v>
      </c>
      <c r="AE62" s="350">
        <f t="shared" ca="1" si="29"/>
        <v>49.55</v>
      </c>
      <c r="AF62" s="350">
        <f t="shared" ca="1" si="30"/>
        <v>25.38</v>
      </c>
      <c r="AG62" s="350">
        <f t="shared" ca="1" si="31"/>
        <v>25.79</v>
      </c>
      <c r="AH62" s="350">
        <f t="shared" ca="1" si="32"/>
        <v>27.49</v>
      </c>
      <c r="AI62" s="350">
        <f t="shared" ca="1" si="33"/>
        <v>30.74</v>
      </c>
      <c r="AJ62" s="350">
        <f t="shared" ca="1" si="34"/>
        <v>25.99</v>
      </c>
      <c r="AK62" s="350">
        <f t="shared" ca="1" si="35"/>
        <v>12.54</v>
      </c>
      <c r="AL62" s="350">
        <f t="shared" ca="1" si="36"/>
        <v>1.264</v>
      </c>
      <c r="AM62" s="350">
        <f t="shared" ca="1" si="37"/>
        <v>1.319</v>
      </c>
      <c r="AN62" s="350">
        <f t="shared" ca="1" si="38"/>
        <v>1.1539999999999999</v>
      </c>
      <c r="AO62" s="350">
        <f t="shared" ca="1" si="39"/>
        <v>0.57499999999999996</v>
      </c>
      <c r="AP62" s="350">
        <f t="shared" ca="1" si="40"/>
        <v>1.179</v>
      </c>
      <c r="AQ62" s="350">
        <f t="shared" ca="1" si="41"/>
        <v>1.298</v>
      </c>
      <c r="AR62" s="350">
        <f t="shared" ca="1" si="42"/>
        <v>1.129</v>
      </c>
      <c r="AS62" s="350">
        <f t="shared" ca="1" si="43"/>
        <v>0.57399999999999995</v>
      </c>
      <c r="AT62" s="350">
        <f t="shared" ca="1" si="44"/>
        <v>4.8899999999999997</v>
      </c>
      <c r="AU62" s="350">
        <f t="shared" ca="1" si="45"/>
        <v>5.18</v>
      </c>
      <c r="AV62" s="350">
        <f t="shared" ca="1" si="46"/>
        <v>4.79</v>
      </c>
      <c r="AW62" s="350">
        <f t="shared" ca="1" si="49"/>
        <v>0.57399999999999995</v>
      </c>
    </row>
    <row r="63" spans="1:49" ht="15.75" x14ac:dyDescent="0.25">
      <c r="A63" s="207" t="str">
        <f>INDEX(Оглавление, ROW())</f>
        <v>[Цены на приграничных АЗС.xlsm]Цены на 09.03.2021</v>
      </c>
      <c r="B63" s="348">
        <f t="shared" ca="1" si="0"/>
        <v>44264</v>
      </c>
      <c r="C63" s="350">
        <f t="shared" ca="1" si="1"/>
        <v>9.4207000000000001</v>
      </c>
      <c r="D63" s="350">
        <f t="shared" ca="1" si="2"/>
        <v>2.6105</v>
      </c>
      <c r="E63" s="350">
        <f t="shared" ca="1" si="3"/>
        <v>3.1196999999999999</v>
      </c>
      <c r="F63" s="350">
        <f t="shared" ca="1" si="4"/>
        <v>6.8018000000000001</v>
      </c>
      <c r="G63" s="350">
        <f t="shared" ca="1" si="5"/>
        <v>3.5091000000000001</v>
      </c>
      <c r="H63" s="350">
        <f t="shared" ca="1" si="6"/>
        <v>1.75</v>
      </c>
      <c r="I63" s="350">
        <f t="shared" ca="1" si="7"/>
        <v>1.85</v>
      </c>
      <c r="J63" s="350">
        <f t="shared" ca="1" si="8"/>
        <v>1.99</v>
      </c>
      <c r="K63" s="350">
        <f t="shared" ca="1" si="9"/>
        <v>1.85</v>
      </c>
      <c r="L63" s="350">
        <f t="shared" ca="1" si="10"/>
        <v>0.96</v>
      </c>
      <c r="M63" s="350">
        <f t="shared" ca="1" si="11"/>
        <v>44.51</v>
      </c>
      <c r="N63" s="350">
        <f t="shared" ca="1" si="12"/>
        <v>48.96</v>
      </c>
      <c r="O63" s="350">
        <f t="shared" ca="1" si="13"/>
        <v>53.67</v>
      </c>
      <c r="P63" s="350">
        <f t="shared" ca="1" si="14"/>
        <v>48.57</v>
      </c>
      <c r="Q63" s="350">
        <f t="shared" ca="1" si="15"/>
        <v>30.14</v>
      </c>
      <c r="R63" s="350">
        <f t="shared" ca="1" si="16"/>
        <v>44.12</v>
      </c>
      <c r="S63" s="350">
        <f t="shared" ca="1" si="17"/>
        <v>47.61</v>
      </c>
      <c r="T63" s="350">
        <f t="shared" ca="1" si="18"/>
        <v>53.42</v>
      </c>
      <c r="U63" s="350">
        <f t="shared" ca="1" si="19"/>
        <v>47.34</v>
      </c>
      <c r="V63" s="350">
        <f t="shared" ca="1" si="20"/>
        <v>25.64</v>
      </c>
      <c r="W63" s="350">
        <f t="shared" ca="1" si="21"/>
        <v>44.45</v>
      </c>
      <c r="X63" s="350">
        <f t="shared" ca="1" si="22"/>
        <v>47.64</v>
      </c>
      <c r="Y63" s="350">
        <f t="shared" ca="1" si="23"/>
        <v>53.82</v>
      </c>
      <c r="Z63" s="350">
        <f t="shared" ca="1" si="24"/>
        <v>47.36</v>
      </c>
      <c r="AA63" s="350">
        <f t="shared" ca="1" si="25"/>
        <v>26.8</v>
      </c>
      <c r="AB63" s="350">
        <f t="shared" ca="1" si="26"/>
        <v>44.04</v>
      </c>
      <c r="AC63" s="350">
        <f t="shared" ca="1" si="27"/>
        <v>47.04</v>
      </c>
      <c r="AD63" s="350">
        <f t="shared" ca="1" si="28"/>
        <v>54.3</v>
      </c>
      <c r="AE63" s="350">
        <f t="shared" ca="1" si="29"/>
        <v>49.62</v>
      </c>
      <c r="AF63" s="350">
        <f t="shared" ca="1" si="30"/>
        <v>26.57</v>
      </c>
      <c r="AG63" s="350">
        <f t="shared" ca="1" si="31"/>
        <v>26.24</v>
      </c>
      <c r="AH63" s="350">
        <f t="shared" ca="1" si="32"/>
        <v>27.49</v>
      </c>
      <c r="AI63" s="350">
        <f t="shared" ca="1" si="33"/>
        <v>30.74</v>
      </c>
      <c r="AJ63" s="350">
        <f t="shared" ca="1" si="34"/>
        <v>25.99</v>
      </c>
      <c r="AK63" s="350">
        <f t="shared" ca="1" si="35"/>
        <v>12.54</v>
      </c>
      <c r="AL63" s="350">
        <f t="shared" ca="1" si="36"/>
        <v>1.2569999999999999</v>
      </c>
      <c r="AM63" s="350">
        <f t="shared" ca="1" si="37"/>
        <v>1.3169999999999999</v>
      </c>
      <c r="AN63" s="350">
        <f t="shared" ca="1" si="38"/>
        <v>1.157</v>
      </c>
      <c r="AO63" s="350">
        <f t="shared" ca="1" si="39"/>
        <v>0.57499999999999996</v>
      </c>
      <c r="AP63" s="350">
        <f t="shared" ca="1" si="40"/>
        <v>1.179</v>
      </c>
      <c r="AQ63" s="350">
        <f t="shared" ca="1" si="41"/>
        <v>1.298</v>
      </c>
      <c r="AR63" s="350">
        <f t="shared" ca="1" si="42"/>
        <v>1.129</v>
      </c>
      <c r="AS63" s="350">
        <f t="shared" ca="1" si="43"/>
        <v>0.57399999999999995</v>
      </c>
      <c r="AT63" s="350">
        <f t="shared" ca="1" si="44"/>
        <v>4.9400000000000004</v>
      </c>
      <c r="AU63" s="350">
        <f t="shared" ca="1" si="45"/>
        <v>5.2</v>
      </c>
      <c r="AV63" s="350">
        <f t="shared" ca="1" si="46"/>
        <v>4.96</v>
      </c>
      <c r="AW63" s="350">
        <f t="shared" ca="1" si="49"/>
        <v>0.57399999999999995</v>
      </c>
    </row>
    <row r="64" spans="1:49" ht="15.75" x14ac:dyDescent="0.25">
      <c r="A64" s="207" t="str">
        <f>INDEX(Оглавление, ROW())</f>
        <v>[Цены на приграничных АЗС.xlsm]Цены на 15.03.2021</v>
      </c>
      <c r="B64" s="348">
        <f t="shared" ca="1" si="0"/>
        <v>44270</v>
      </c>
      <c r="C64" s="350">
        <f t="shared" ca="1" si="1"/>
        <v>9.3501999999999992</v>
      </c>
      <c r="D64" s="350">
        <f t="shared" ca="1" si="2"/>
        <v>2.5933000000000002</v>
      </c>
      <c r="E64" s="350">
        <f t="shared" ca="1" si="3"/>
        <v>3.0956000000000001</v>
      </c>
      <c r="F64" s="350">
        <f t="shared" ca="1" si="4"/>
        <v>6.7328000000000001</v>
      </c>
      <c r="G64" s="350">
        <f t="shared" ca="1" si="5"/>
        <v>3.5259</v>
      </c>
      <c r="H64" s="350">
        <f t="shared" ca="1" si="6"/>
        <v>1.76</v>
      </c>
      <c r="I64" s="350">
        <f t="shared" ca="1" si="7"/>
        <v>1.86</v>
      </c>
      <c r="J64" s="350">
        <f t="shared" ca="1" si="8"/>
        <v>2</v>
      </c>
      <c r="K64" s="350">
        <f t="shared" ca="1" si="9"/>
        <v>1.86</v>
      </c>
      <c r="L64" s="350">
        <f t="shared" ca="1" si="10"/>
        <v>0.97</v>
      </c>
      <c r="M64" s="350">
        <f t="shared" ca="1" si="11"/>
        <v>44.49</v>
      </c>
      <c r="N64" s="350">
        <f t="shared" ca="1" si="12"/>
        <v>48.94</v>
      </c>
      <c r="O64" s="350">
        <f t="shared" ca="1" si="13"/>
        <v>53.67</v>
      </c>
      <c r="P64" s="350">
        <f t="shared" ca="1" si="14"/>
        <v>48.47</v>
      </c>
      <c r="Q64" s="350">
        <f t="shared" ca="1" si="15"/>
        <v>29.98</v>
      </c>
      <c r="R64" s="350">
        <f t="shared" ca="1" si="16"/>
        <v>44.14</v>
      </c>
      <c r="S64" s="350">
        <f t="shared" ca="1" si="17"/>
        <v>47.59</v>
      </c>
      <c r="T64" s="350">
        <f t="shared" ca="1" si="18"/>
        <v>53.42</v>
      </c>
      <c r="U64" s="350">
        <f t="shared" ca="1" si="19"/>
        <v>47.38</v>
      </c>
      <c r="V64" s="350">
        <f t="shared" ca="1" si="20"/>
        <v>25.64</v>
      </c>
      <c r="W64" s="350">
        <f t="shared" ca="1" si="21"/>
        <v>44.48</v>
      </c>
      <c r="X64" s="350">
        <f t="shared" ca="1" si="22"/>
        <v>47.64</v>
      </c>
      <c r="Y64" s="350">
        <f t="shared" ca="1" si="23"/>
        <v>53.8</v>
      </c>
      <c r="Z64" s="350">
        <f t="shared" ca="1" si="24"/>
        <v>47.59</v>
      </c>
      <c r="AA64" s="350">
        <f t="shared" ca="1" si="25"/>
        <v>26.8</v>
      </c>
      <c r="AB64" s="350">
        <f t="shared" ca="1" si="26"/>
        <v>44.02</v>
      </c>
      <c r="AC64" s="350">
        <f t="shared" ca="1" si="27"/>
        <v>47.15</v>
      </c>
      <c r="AD64" s="350">
        <f t="shared" ca="1" si="28"/>
        <v>55.99</v>
      </c>
      <c r="AE64" s="350">
        <f t="shared" ca="1" si="29"/>
        <v>48.99</v>
      </c>
      <c r="AF64" s="350">
        <f t="shared" ca="1" si="30"/>
        <v>26.57</v>
      </c>
      <c r="AG64" s="350">
        <f t="shared" ca="1" si="31"/>
        <v>26.24</v>
      </c>
      <c r="AH64" s="350">
        <f t="shared" ca="1" si="32"/>
        <v>27.49</v>
      </c>
      <c r="AI64" s="350">
        <f t="shared" ca="1" si="33"/>
        <v>30.74</v>
      </c>
      <c r="AJ64" s="350">
        <f t="shared" ca="1" si="34"/>
        <v>25.99</v>
      </c>
      <c r="AK64" s="350">
        <f t="shared" ca="1" si="35"/>
        <v>12.54</v>
      </c>
      <c r="AL64" s="350">
        <f t="shared" ca="1" si="36"/>
        <v>1.2869999999999999</v>
      </c>
      <c r="AM64" s="350">
        <f t="shared" ca="1" si="37"/>
        <v>1.347</v>
      </c>
      <c r="AN64" s="350">
        <f t="shared" ca="1" si="38"/>
        <v>1.177</v>
      </c>
      <c r="AO64" s="350">
        <f t="shared" ca="1" si="39"/>
        <v>0.57499999999999996</v>
      </c>
      <c r="AP64" s="350">
        <f t="shared" ca="1" si="40"/>
        <v>1.2290000000000001</v>
      </c>
      <c r="AQ64" s="350">
        <f t="shared" ca="1" si="41"/>
        <v>1.3280000000000001</v>
      </c>
      <c r="AR64" s="350">
        <f t="shared" ca="1" si="42"/>
        <v>1.129</v>
      </c>
      <c r="AS64" s="350">
        <f t="shared" ca="1" si="43"/>
        <v>0.59899999999999998</v>
      </c>
      <c r="AT64" s="350">
        <f t="shared" ca="1" si="44"/>
        <v>5.0199999999999996</v>
      </c>
      <c r="AU64" s="350">
        <f t="shared" ca="1" si="45"/>
        <v>5.29</v>
      </c>
      <c r="AV64" s="350">
        <f t="shared" ca="1" si="46"/>
        <v>5.01</v>
      </c>
      <c r="AW64" s="350">
        <f t="shared" ca="1" si="49"/>
        <v>0.59899999999999998</v>
      </c>
    </row>
    <row r="65" spans="1:49" ht="15.75" x14ac:dyDescent="0.25">
      <c r="A65" s="207" t="str">
        <f>INDEX(Оглавление, ROW())</f>
        <v>[Цены на приграничных АЗС.xlsm]Цены на 22.03.2021</v>
      </c>
      <c r="B65" s="348">
        <f t="shared" ca="1" si="0"/>
        <v>44277</v>
      </c>
      <c r="C65" s="350">
        <f t="shared" ca="1" si="1"/>
        <v>9.3641000000000005</v>
      </c>
      <c r="D65" s="350">
        <f t="shared" ca="1" si="2"/>
        <v>2.5971000000000002</v>
      </c>
      <c r="E65" s="350">
        <f t="shared" ca="1" si="3"/>
        <v>3.0977999999999999</v>
      </c>
      <c r="F65" s="350">
        <f t="shared" ca="1" si="4"/>
        <v>6.6816000000000004</v>
      </c>
      <c r="G65" s="350">
        <f t="shared" ca="1" si="5"/>
        <v>3.5066000000000002</v>
      </c>
      <c r="H65" s="350">
        <f t="shared" ca="1" si="6"/>
        <v>1.76</v>
      </c>
      <c r="I65" s="350">
        <f t="shared" ca="1" si="7"/>
        <v>1.86</v>
      </c>
      <c r="J65" s="350">
        <f t="shared" ca="1" si="8"/>
        <v>2</v>
      </c>
      <c r="K65" s="350">
        <f t="shared" ca="1" si="9"/>
        <v>1.86</v>
      </c>
      <c r="L65" s="350">
        <f t="shared" ca="1" si="10"/>
        <v>0.97</v>
      </c>
      <c r="M65" s="350">
        <f t="shared" ca="1" si="11"/>
        <v>44.81</v>
      </c>
      <c r="N65" s="350">
        <f t="shared" ca="1" si="12"/>
        <v>49.21</v>
      </c>
      <c r="O65" s="350">
        <f t="shared" ca="1" si="13"/>
        <v>54.58</v>
      </c>
      <c r="P65" s="350">
        <f t="shared" ca="1" si="14"/>
        <v>48.57</v>
      </c>
      <c r="Q65" s="350">
        <f t="shared" ca="1" si="15"/>
        <v>30.05</v>
      </c>
      <c r="R65" s="350">
        <f t="shared" ca="1" si="16"/>
        <v>44.49</v>
      </c>
      <c r="S65" s="350">
        <f t="shared" ca="1" si="17"/>
        <v>48.03</v>
      </c>
      <c r="T65" s="350">
        <f t="shared" ca="1" si="18"/>
        <v>53.45</v>
      </c>
      <c r="U65" s="350">
        <f t="shared" ca="1" si="19"/>
        <v>47.43</v>
      </c>
      <c r="V65" s="350">
        <f t="shared" ca="1" si="20"/>
        <v>25.85</v>
      </c>
      <c r="W65" s="350">
        <f t="shared" ca="1" si="21"/>
        <v>44.57</v>
      </c>
      <c r="X65" s="350">
        <f t="shared" ca="1" si="22"/>
        <v>47.73</v>
      </c>
      <c r="Y65" s="350">
        <f t="shared" ca="1" si="23"/>
        <v>53.83</v>
      </c>
      <c r="Z65" s="350">
        <f t="shared" ca="1" si="24"/>
        <v>47.63</v>
      </c>
      <c r="AA65" s="350">
        <f t="shared" ca="1" si="25"/>
        <v>26.8</v>
      </c>
      <c r="AB65" s="350">
        <f t="shared" ca="1" si="26"/>
        <v>44.36</v>
      </c>
      <c r="AC65" s="350">
        <f t="shared" ca="1" si="27"/>
        <v>47.22</v>
      </c>
      <c r="AD65" s="350">
        <f t="shared" ca="1" si="28"/>
        <v>55.99</v>
      </c>
      <c r="AE65" s="350">
        <f t="shared" ca="1" si="29"/>
        <v>49.89</v>
      </c>
      <c r="AF65" s="350">
        <f t="shared" ca="1" si="30"/>
        <v>28.05</v>
      </c>
      <c r="AG65" s="350">
        <f t="shared" ca="1" si="31"/>
        <v>26.24</v>
      </c>
      <c r="AH65" s="350">
        <f t="shared" ca="1" si="32"/>
        <v>27.49</v>
      </c>
      <c r="AI65" s="350">
        <f t="shared" ca="1" si="33"/>
        <v>30.74</v>
      </c>
      <c r="AJ65" s="350">
        <f t="shared" ca="1" si="34"/>
        <v>25.99</v>
      </c>
      <c r="AK65" s="350">
        <f t="shared" ca="1" si="35"/>
        <v>12.79</v>
      </c>
      <c r="AL65" s="350">
        <f t="shared" ca="1" si="36"/>
        <v>1.2869999999999999</v>
      </c>
      <c r="AM65" s="350">
        <f t="shared" ca="1" si="37"/>
        <v>1.347</v>
      </c>
      <c r="AN65" s="350">
        <f t="shared" ca="1" si="38"/>
        <v>1.177</v>
      </c>
      <c r="AO65" s="350">
        <f t="shared" ca="1" si="39"/>
        <v>0.59499999999999997</v>
      </c>
      <c r="AP65" s="350">
        <f t="shared" ca="1" si="40"/>
        <v>1.2090000000000001</v>
      </c>
      <c r="AQ65" s="350">
        <f t="shared" ca="1" si="41"/>
        <v>1.3180000000000001</v>
      </c>
      <c r="AR65" s="350">
        <f t="shared" ca="1" si="42"/>
        <v>1.099</v>
      </c>
      <c r="AS65" s="350">
        <f t="shared" ca="1" si="43"/>
        <v>0.59899999999999998</v>
      </c>
      <c r="AT65" s="350">
        <f t="shared" ca="1" si="44"/>
        <v>5.15</v>
      </c>
      <c r="AU65" s="350">
        <f t="shared" ca="1" si="45"/>
        <v>5.44</v>
      </c>
      <c r="AV65" s="350">
        <f t="shared" ca="1" si="46"/>
        <v>5.15</v>
      </c>
      <c r="AW65" s="350">
        <f t="shared" ca="1" si="49"/>
        <v>0.59899999999999998</v>
      </c>
    </row>
    <row r="66" spans="1:49" ht="15.75" x14ac:dyDescent="0.25">
      <c r="A66" s="207" t="str">
        <f>INDEX(Оглавление, ROW())</f>
        <v>[Цены на приграничных АЗС.xlsm]Цены на 29.03.2021</v>
      </c>
      <c r="B66" s="348">
        <f t="shared" ref="B66:B74" ca="1" si="50">INDIRECT("'"&amp;$A66&amp;"'"&amp;"!D2")</f>
        <v>44284</v>
      </c>
      <c r="C66" s="350">
        <f t="shared" ref="C66:C74" ca="1" si="51">INDIRECT("'"&amp;$A66&amp;"'"&amp;"!$b$32")</f>
        <v>9.3876000000000008</v>
      </c>
      <c r="D66" s="350">
        <f t="shared" ref="D66:D74" ca="1" si="52">INDIRECT("'"&amp;$A66&amp;"'"&amp;"!$b$33")</f>
        <v>2.6261999999999999</v>
      </c>
      <c r="E66" s="350">
        <f t="shared" ref="E66:E74" ca="1" si="53">INDIRECT("'"&amp;$A66&amp;"'"&amp;"!$b$34")</f>
        <v>3.0943000000000001</v>
      </c>
      <c r="F66" s="350">
        <f t="shared" ref="F66:F74" ca="1" si="54">INDIRECT("'"&amp;$A66&amp;"'"&amp;"!$b$35")</f>
        <v>6.6824000000000003</v>
      </c>
      <c r="G66" s="350">
        <f t="shared" ref="G66:G74" ca="1" si="55">INDIRECT("'"&amp;$A66&amp;"'"&amp;"!$b$36")</f>
        <v>3.4649999999999999</v>
      </c>
      <c r="H66" s="350">
        <f t="shared" ref="H66:H74" ca="1" si="56">INDIRECT("'"&amp;$A66&amp;"'"&amp;"!$b$20")</f>
        <v>1.77</v>
      </c>
      <c r="I66" s="350">
        <f t="shared" ref="I66:I74" ca="1" si="57">INDIRECT("'"&amp;$A66&amp;"'"&amp;"!$e$20")</f>
        <v>1.87</v>
      </c>
      <c r="J66" s="350">
        <f t="shared" ref="J66:J74" ca="1" si="58">INDIRECT("'"&amp;$A66&amp;"'"&amp;"!$h$20")</f>
        <v>2.0099999999999998</v>
      </c>
      <c r="K66" s="350">
        <f t="shared" ref="K66:K74" ca="1" si="59">INDIRECT("'"&amp;$A66&amp;"'"&amp;"!$k$20")</f>
        <v>1.87</v>
      </c>
      <c r="L66" s="350">
        <f t="shared" ref="L66:L74" ca="1" si="60">INDIRECT("'"&amp;$A66&amp;"'"&amp;"!$n$20")</f>
        <v>0.98</v>
      </c>
      <c r="M66" s="350">
        <f t="shared" ref="M66:M74" ca="1" si="61">INDIRECT("'"&amp;$A66&amp;"'"&amp;"!$b$21")</f>
        <v>44.74</v>
      </c>
      <c r="N66" s="350">
        <f t="shared" ref="N66:N74" ca="1" si="62">INDIRECT("'"&amp;$A66&amp;"'"&amp;"!$e$21")</f>
        <v>49.13</v>
      </c>
      <c r="O66" s="350">
        <f t="shared" ref="O66:O74" ca="1" si="63">INDIRECT("'"&amp;$A66&amp;"'"&amp;"!$h$21")</f>
        <v>54.58</v>
      </c>
      <c r="P66" s="350">
        <f t="shared" ref="P66:P74" ca="1" si="64">INDIRECT("'"&amp;$A66&amp;"'"&amp;"!$k$21")</f>
        <v>48.65</v>
      </c>
      <c r="Q66" s="350">
        <f t="shared" ref="Q66:Q74" ca="1" si="65">INDIRECT("'"&amp;$A66&amp;"'"&amp;"!$n$21")</f>
        <v>29.52</v>
      </c>
      <c r="R66" s="350">
        <f t="shared" ref="R66:R74" ca="1" si="66">INDIRECT("'"&amp;$A66&amp;"'"&amp;"!$b$22")</f>
        <v>44.61</v>
      </c>
      <c r="S66" s="350">
        <f t="shared" ref="S66:S74" ca="1" si="67">INDIRECT("'"&amp;$A66&amp;"'"&amp;"!$e$22")</f>
        <v>48.14</v>
      </c>
      <c r="T66" s="350">
        <f t="shared" ref="T66:T74" ca="1" si="68">INDIRECT("'"&amp;$A66&amp;"'"&amp;"!$h$22")</f>
        <v>53.75</v>
      </c>
      <c r="U66" s="350">
        <f t="shared" ref="U66:U74" ca="1" si="69">INDIRECT("'"&amp;$A66&amp;"'"&amp;"!$k$22")</f>
        <v>47.45</v>
      </c>
      <c r="V66" s="350">
        <f t="shared" ref="V66:V74" ca="1" si="70">INDIRECT("'"&amp;$A66&amp;"'"&amp;"!$n$22")</f>
        <v>25.9</v>
      </c>
      <c r="W66" s="350">
        <f t="shared" ref="W66:W74" ca="1" si="71">INDIRECT("'"&amp;$A66&amp;"'"&amp;"!$b$23")</f>
        <v>44.62</v>
      </c>
      <c r="X66" s="350">
        <f t="shared" ref="X66:X74" ca="1" si="72">INDIRECT("'"&amp;$A66&amp;"'"&amp;"!$e$23")</f>
        <v>47.8</v>
      </c>
      <c r="Y66" s="350">
        <f t="shared" ref="Y66:Y74" ca="1" si="73">INDIRECT("'"&amp;$A66&amp;"'"&amp;"!$h$23")</f>
        <v>53.8</v>
      </c>
      <c r="Z66" s="350">
        <f t="shared" ref="Z66:Z74" ca="1" si="74">INDIRECT("'"&amp;$A66&amp;"'"&amp;"!$k$23")</f>
        <v>47.69</v>
      </c>
      <c r="AA66" s="350">
        <f t="shared" ref="AA66:AA74" ca="1" si="75">INDIRECT("'"&amp;$A66&amp;"'"&amp;"!$n$23")</f>
        <v>28.5</v>
      </c>
      <c r="AB66" s="350">
        <f t="shared" ref="AB66:AB74" ca="1" si="76">INDIRECT("'"&amp;$A66&amp;"'"&amp;"!$b$24")</f>
        <v>44.32</v>
      </c>
      <c r="AC66" s="350">
        <f t="shared" ref="AC66:AC74" ca="1" si="77">INDIRECT("'"&amp;$A66&amp;"'"&amp;"!$e$24")</f>
        <v>47.31</v>
      </c>
      <c r="AD66" s="350">
        <f t="shared" ref="AD66:AD74" ca="1" si="78">INDIRECT("'"&amp;$A66&amp;"'"&amp;"!$h$24")</f>
        <v>55.99</v>
      </c>
      <c r="AE66" s="350">
        <f t="shared" ref="AE66:AE74" ca="1" si="79">INDIRECT("'"&amp;$A66&amp;"'"&amp;"!$k$24")</f>
        <v>49.86</v>
      </c>
      <c r="AF66" s="350">
        <f t="shared" ref="AF66:AF74" ca="1" si="80">INDIRECT("'"&amp;$A66&amp;"'"&amp;"!$n$24")</f>
        <v>28.45</v>
      </c>
      <c r="AG66" s="350">
        <f t="shared" ref="AG66:AG74" ca="1" si="81">INDIRECT("'"&amp;$A66&amp;"'"&amp;"!$b$25")</f>
        <v>26.49</v>
      </c>
      <c r="AH66" s="350">
        <f t="shared" ref="AH66:AH74" ca="1" si="82">INDIRECT("'"&amp;$A66&amp;"'"&amp;"!$e$25")</f>
        <v>27.74</v>
      </c>
      <c r="AI66" s="350">
        <f t="shared" ref="AI66:AI74" ca="1" si="83">INDIRECT("'"&amp;$A66&amp;"'"&amp;"!$h$25")</f>
        <v>30.74</v>
      </c>
      <c r="AJ66" s="350">
        <f t="shared" ref="AJ66:AJ74" ca="1" si="84">INDIRECT("'"&amp;$A66&amp;"'"&amp;"!$k$25")</f>
        <v>25.99</v>
      </c>
      <c r="AK66" s="350">
        <f t="shared" ref="AK66:AK74" ca="1" si="85">INDIRECT("'"&amp;$A66&amp;"'"&amp;"!$n$25")</f>
        <v>12.79</v>
      </c>
      <c r="AL66" s="350">
        <f t="shared" ref="AL66:AL74" ca="1" si="86">INDIRECT("'"&amp;$A66&amp;"'"&amp;"!$e$26")</f>
        <v>1.2869999999999999</v>
      </c>
      <c r="AM66" s="350">
        <f t="shared" ref="AM66:AM74" ca="1" si="87">INDIRECT("'"&amp;$A66&amp;"'"&amp;"!$h$26")</f>
        <v>1.347</v>
      </c>
      <c r="AN66" s="350">
        <f t="shared" ref="AN66:AN74" ca="1" si="88">INDIRECT("'"&amp;$A66&amp;"'"&amp;"!$k$26")</f>
        <v>1.177</v>
      </c>
      <c r="AO66" s="350">
        <f t="shared" ref="AO66:AO74" ca="1" si="89">INDIRECT("'"&amp;$A66&amp;"'"&amp;"!$n$26")</f>
        <v>0.60499999999999998</v>
      </c>
      <c r="AP66" s="350">
        <f t="shared" ref="AP66:AP74" ca="1" si="90">INDIRECT("'"&amp;$A66&amp;"'"&amp;"!$e$27")</f>
        <v>1.1990000000000001</v>
      </c>
      <c r="AQ66" s="350">
        <f t="shared" ref="AQ66:AQ74" ca="1" si="91">INDIRECT("'"&amp;$A66&amp;"'"&amp;"!$h$27")</f>
        <v>1.3180000000000001</v>
      </c>
      <c r="AR66" s="350">
        <f t="shared" ref="AR66:AR74" ca="1" si="92">INDIRECT("'"&amp;$A66&amp;"'"&amp;"!$k$27")</f>
        <v>1.099</v>
      </c>
      <c r="AS66" s="350">
        <f t="shared" ref="AS66:AS74" ca="1" si="93">INDIRECT("'"&amp;$A66&amp;"'"&amp;"!$n$27")</f>
        <v>0.57899999999999996</v>
      </c>
      <c r="AT66" s="350">
        <f t="shared" ref="AT66:AT74" ca="1" si="94">INDIRECT("'"&amp;$A66&amp;"'"&amp;"!$e$28")</f>
        <v>5.21</v>
      </c>
      <c r="AU66" s="350">
        <f t="shared" ref="AU66:AU74" ca="1" si="95">INDIRECT("'"&amp;$A66&amp;"'"&amp;"!$h$28")</f>
        <v>5.48</v>
      </c>
      <c r="AV66" s="350">
        <f t="shared" ref="AV66:AV74" ca="1" si="96">INDIRECT("'"&amp;$A66&amp;"'"&amp;"!$k$28")</f>
        <v>5.17</v>
      </c>
      <c r="AW66" s="350">
        <f t="shared" ca="1" si="49"/>
        <v>0.57899999999999996</v>
      </c>
    </row>
    <row r="67" spans="1:49" ht="15.75" x14ac:dyDescent="0.25">
      <c r="A67" s="207" t="str">
        <f>INDEX(Оглавление, ROW())</f>
        <v>[Цены на приграничных АЗС.xlsm]Цены на 05.04.2021</v>
      </c>
      <c r="B67" s="348">
        <f t="shared" ca="1" si="50"/>
        <v>44291</v>
      </c>
      <c r="C67" s="350">
        <f t="shared" ca="1" si="51"/>
        <v>9.4364000000000008</v>
      </c>
      <c r="D67" s="350">
        <f t="shared" ca="1" si="52"/>
        <v>2.6387999999999998</v>
      </c>
      <c r="E67" s="350">
        <f t="shared" ca="1" si="53"/>
        <v>3.1089000000000002</v>
      </c>
      <c r="F67" s="350">
        <f t="shared" ca="1" si="54"/>
        <v>6.7557999999999998</v>
      </c>
      <c r="G67" s="350">
        <f t="shared" ca="1" si="55"/>
        <v>3.4681999999999999</v>
      </c>
      <c r="H67" s="350">
        <f t="shared" ca="1" si="56"/>
        <v>1.78</v>
      </c>
      <c r="I67" s="350">
        <f t="shared" ca="1" si="57"/>
        <v>1.88</v>
      </c>
      <c r="J67" s="350">
        <f t="shared" ca="1" si="58"/>
        <v>2.02</v>
      </c>
      <c r="K67" s="350">
        <f t="shared" ca="1" si="59"/>
        <v>1.88</v>
      </c>
      <c r="L67" s="350">
        <f t="shared" ca="1" si="60"/>
        <v>0.98</v>
      </c>
      <c r="M67" s="350">
        <f t="shared" ca="1" si="61"/>
        <v>44.93</v>
      </c>
      <c r="N67" s="350">
        <f t="shared" ca="1" si="62"/>
        <v>49.35</v>
      </c>
      <c r="O67" s="350">
        <f t="shared" ca="1" si="63"/>
        <v>54.58</v>
      </c>
      <c r="P67" s="350">
        <f t="shared" ca="1" si="64"/>
        <v>48.82</v>
      </c>
      <c r="Q67" s="350">
        <f t="shared" ca="1" si="65"/>
        <v>29.93</v>
      </c>
      <c r="R67" s="350">
        <f t="shared" ca="1" si="66"/>
        <v>44.7</v>
      </c>
      <c r="S67" s="350">
        <f t="shared" ca="1" si="67"/>
        <v>48.26</v>
      </c>
      <c r="T67" s="350">
        <f t="shared" ca="1" si="68"/>
        <v>53.66</v>
      </c>
      <c r="U67" s="350">
        <f t="shared" ca="1" si="69"/>
        <v>47.48</v>
      </c>
      <c r="V67" s="350">
        <f t="shared" ca="1" si="70"/>
        <v>25.16</v>
      </c>
      <c r="W67" s="350">
        <f t="shared" ca="1" si="71"/>
        <v>44.67</v>
      </c>
      <c r="X67" s="350">
        <f t="shared" ca="1" si="72"/>
        <v>47.89</v>
      </c>
      <c r="Y67" s="350">
        <f t="shared" ca="1" si="73"/>
        <v>53.83</v>
      </c>
      <c r="Z67" s="350">
        <f t="shared" ca="1" si="74"/>
        <v>47.57</v>
      </c>
      <c r="AA67" s="350">
        <f t="shared" ca="1" si="75"/>
        <v>28.5</v>
      </c>
      <c r="AB67" s="350">
        <f t="shared" ca="1" si="76"/>
        <v>44.45</v>
      </c>
      <c r="AC67" s="350">
        <f t="shared" ca="1" si="77"/>
        <v>47.4</v>
      </c>
      <c r="AD67" s="350">
        <f t="shared" ca="1" si="78"/>
        <v>55.99</v>
      </c>
      <c r="AE67" s="350">
        <f t="shared" ca="1" si="79"/>
        <v>49.97</v>
      </c>
      <c r="AF67" s="350">
        <f t="shared" ca="1" si="80"/>
        <v>28.45</v>
      </c>
      <c r="AG67" s="350">
        <f t="shared" ca="1" si="81"/>
        <v>26.49</v>
      </c>
      <c r="AH67" s="350">
        <f t="shared" ca="1" si="82"/>
        <v>27.74</v>
      </c>
      <c r="AI67" s="350">
        <f t="shared" ca="1" si="83"/>
        <v>30.74</v>
      </c>
      <c r="AJ67" s="350">
        <f t="shared" ca="1" si="84"/>
        <v>25.99</v>
      </c>
      <c r="AK67" s="350">
        <f t="shared" ca="1" si="85"/>
        <v>12.79</v>
      </c>
      <c r="AL67" s="350">
        <f t="shared" ca="1" si="86"/>
        <v>1.2769999999999999</v>
      </c>
      <c r="AM67" s="350">
        <f t="shared" ca="1" si="87"/>
        <v>1.337</v>
      </c>
      <c r="AN67" s="350">
        <f t="shared" ca="1" si="88"/>
        <v>1.167</v>
      </c>
      <c r="AO67" s="350">
        <f t="shared" ca="1" si="89"/>
        <v>0.61499999999999999</v>
      </c>
      <c r="AP67" s="350">
        <f t="shared" ca="1" si="90"/>
        <v>1.2290000000000001</v>
      </c>
      <c r="AQ67" s="350">
        <f t="shared" ca="1" si="91"/>
        <v>1.3180000000000001</v>
      </c>
      <c r="AR67" s="350">
        <f t="shared" ca="1" si="92"/>
        <v>1.099</v>
      </c>
      <c r="AS67" s="350">
        <f t="shared" ca="1" si="93"/>
        <v>0.57899999999999996</v>
      </c>
      <c r="AT67" s="350">
        <f t="shared" ca="1" si="94"/>
        <v>5.24</v>
      </c>
      <c r="AU67" s="350">
        <f t="shared" ca="1" si="95"/>
        <v>5.5</v>
      </c>
      <c r="AV67" s="350">
        <f t="shared" ca="1" si="96"/>
        <v>5.2</v>
      </c>
      <c r="AW67" s="350">
        <f t="shared" ca="1" si="49"/>
        <v>0.57899999999999996</v>
      </c>
    </row>
    <row r="68" spans="1:49" ht="15.75" x14ac:dyDescent="0.25">
      <c r="A68" s="207" t="str">
        <f>INDEX(Оглавление, ROW())</f>
        <v>[Цены на приграничных АЗС.xlsm]Цены на 12.04.2021</v>
      </c>
      <c r="B68" s="348">
        <f t="shared" ca="1" si="50"/>
        <v>44298</v>
      </c>
      <c r="C68" s="350">
        <f t="shared" ca="1" si="51"/>
        <v>9.4650999999999996</v>
      </c>
      <c r="D68" s="350">
        <f t="shared" ca="1" si="52"/>
        <v>2.6410999999999998</v>
      </c>
      <c r="E68" s="350">
        <f t="shared" ca="1" si="53"/>
        <v>3.1436000000000002</v>
      </c>
      <c r="F68" s="350">
        <f t="shared" ca="1" si="54"/>
        <v>6.9168000000000003</v>
      </c>
      <c r="G68" s="350">
        <f t="shared" ca="1" si="55"/>
        <v>3.4298000000000002</v>
      </c>
      <c r="H68" s="350">
        <f t="shared" ca="1" si="56"/>
        <v>1.79</v>
      </c>
      <c r="I68" s="350">
        <f t="shared" ca="1" si="57"/>
        <v>1.89</v>
      </c>
      <c r="J68" s="350">
        <f t="shared" ca="1" si="58"/>
        <v>2.0299999999999998</v>
      </c>
      <c r="K68" s="350">
        <f t="shared" ca="1" si="59"/>
        <v>1.89</v>
      </c>
      <c r="L68" s="350">
        <f t="shared" ca="1" si="60"/>
        <v>0.99</v>
      </c>
      <c r="M68" s="350">
        <f t="shared" ca="1" si="61"/>
        <v>45.1</v>
      </c>
      <c r="N68" s="350">
        <f t="shared" ca="1" si="62"/>
        <v>49.54</v>
      </c>
      <c r="O68" s="350">
        <f t="shared" ca="1" si="63"/>
        <v>54.58</v>
      </c>
      <c r="P68" s="350">
        <f t="shared" ca="1" si="64"/>
        <v>48.86</v>
      </c>
      <c r="Q68" s="350">
        <f t="shared" ca="1" si="65"/>
        <v>29.66</v>
      </c>
      <c r="R68" s="350">
        <f t="shared" ca="1" si="66"/>
        <v>45.26</v>
      </c>
      <c r="S68" s="350">
        <f t="shared" ca="1" si="67"/>
        <v>48.98</v>
      </c>
      <c r="T68" s="350">
        <f t="shared" ca="1" si="68"/>
        <v>53.66</v>
      </c>
      <c r="U68" s="350">
        <f t="shared" ca="1" si="69"/>
        <v>47.59</v>
      </c>
      <c r="V68" s="350">
        <f t="shared" ca="1" si="70"/>
        <v>26.26</v>
      </c>
      <c r="W68" s="350">
        <f t="shared" ca="1" si="71"/>
        <v>44.33</v>
      </c>
      <c r="X68" s="350">
        <f t="shared" ca="1" si="72"/>
        <v>48.51</v>
      </c>
      <c r="Y68" s="350">
        <f t="shared" ca="1" si="73"/>
        <v>54.08</v>
      </c>
      <c r="Z68" s="350">
        <f t="shared" ca="1" si="74"/>
        <v>48.2</v>
      </c>
      <c r="AA68" s="350">
        <f t="shared" ca="1" si="75"/>
        <v>28.5</v>
      </c>
      <c r="AB68" s="350">
        <f t="shared" ca="1" si="76"/>
        <v>44.66</v>
      </c>
      <c r="AC68" s="350">
        <f t="shared" ca="1" si="77"/>
        <v>47.66</v>
      </c>
      <c r="AD68" s="350">
        <f t="shared" ca="1" si="78"/>
        <v>56.89</v>
      </c>
      <c r="AE68" s="350">
        <f t="shared" ca="1" si="79"/>
        <v>50.12</v>
      </c>
      <c r="AF68" s="350">
        <f t="shared" ca="1" si="80"/>
        <v>28.45</v>
      </c>
      <c r="AG68" s="350">
        <f t="shared" ca="1" si="81"/>
        <v>25.99</v>
      </c>
      <c r="AH68" s="350">
        <f t="shared" ca="1" si="82"/>
        <v>26.99</v>
      </c>
      <c r="AI68" s="350">
        <f t="shared" ca="1" si="83"/>
        <v>30.74</v>
      </c>
      <c r="AJ68" s="350">
        <f t="shared" ca="1" si="84"/>
        <v>25.99</v>
      </c>
      <c r="AK68" s="350">
        <f t="shared" ca="1" si="85"/>
        <v>12.79</v>
      </c>
      <c r="AL68" s="350">
        <f t="shared" ca="1" si="86"/>
        <v>1.2869999999999999</v>
      </c>
      <c r="AM68" s="350">
        <f t="shared" ca="1" si="87"/>
        <v>1.347</v>
      </c>
      <c r="AN68" s="350">
        <f t="shared" ca="1" si="88"/>
        <v>1.1839999999999999</v>
      </c>
      <c r="AO68" s="350">
        <f t="shared" ca="1" si="89"/>
        <v>0.61499999999999999</v>
      </c>
      <c r="AP68" s="350">
        <f t="shared" ca="1" si="90"/>
        <v>1.2090000000000001</v>
      </c>
      <c r="AQ68" s="350">
        <f t="shared" ca="1" si="91"/>
        <v>1.3460000000000001</v>
      </c>
      <c r="AR68" s="350">
        <f t="shared" ca="1" si="92"/>
        <v>1.069</v>
      </c>
      <c r="AS68" s="350">
        <f t="shared" ca="1" si="93"/>
        <v>0.57899999999999996</v>
      </c>
      <c r="AT68" s="350">
        <f t="shared" ca="1" si="94"/>
        <v>5.23</v>
      </c>
      <c r="AU68" s="350">
        <f t="shared" ca="1" si="95"/>
        <v>5.49</v>
      </c>
      <c r="AV68" s="350">
        <f t="shared" ca="1" si="96"/>
        <v>5.19</v>
      </c>
      <c r="AW68" s="350">
        <f t="shared" ca="1" si="49"/>
        <v>0.57899999999999996</v>
      </c>
    </row>
    <row r="69" spans="1:49" ht="15.75" x14ac:dyDescent="0.25">
      <c r="A69" s="207" t="str">
        <f>INDEX(Оглавление, ROW())</f>
        <v>[Цены на приграничных АЗС.xlsm]Цены на 19.04.2021</v>
      </c>
      <c r="B69" s="348">
        <f t="shared" ca="1" si="50"/>
        <v>44305</v>
      </c>
      <c r="C69" s="350">
        <f t="shared" ca="1" si="51"/>
        <v>9.2803000000000004</v>
      </c>
      <c r="D69" s="350">
        <f t="shared" ca="1" si="52"/>
        <v>2.5964999999999998</v>
      </c>
      <c r="E69" s="350">
        <f t="shared" ca="1" si="53"/>
        <v>3.1082000000000001</v>
      </c>
      <c r="F69" s="350">
        <f t="shared" ca="1" si="54"/>
        <v>6.8400999999999996</v>
      </c>
      <c r="G69" s="350">
        <f t="shared" ca="1" si="55"/>
        <v>3.4363000000000001</v>
      </c>
      <c r="H69" s="350">
        <f t="shared" ca="1" si="56"/>
        <v>1.8</v>
      </c>
      <c r="I69" s="350">
        <f t="shared" ca="1" si="57"/>
        <v>1.9</v>
      </c>
      <c r="J69" s="350">
        <f t="shared" ca="1" si="58"/>
        <v>2.04</v>
      </c>
      <c r="K69" s="350">
        <f t="shared" ca="1" si="59"/>
        <v>1.9</v>
      </c>
      <c r="L69" s="350">
        <f t="shared" ca="1" si="60"/>
        <v>0.99</v>
      </c>
      <c r="M69" s="350">
        <f t="shared" ca="1" si="61"/>
        <v>45.18</v>
      </c>
      <c r="N69" s="350">
        <f t="shared" ca="1" si="62"/>
        <v>49.63</v>
      </c>
      <c r="O69" s="350">
        <f t="shared" ca="1" si="63"/>
        <v>54.58</v>
      </c>
      <c r="P69" s="350">
        <f t="shared" ca="1" si="64"/>
        <v>48.96</v>
      </c>
      <c r="Q69" s="350">
        <f t="shared" ca="1" si="65"/>
        <v>29.63</v>
      </c>
      <c r="R69" s="350">
        <f t="shared" ca="1" si="66"/>
        <v>45.08</v>
      </c>
      <c r="S69" s="350">
        <f t="shared" ca="1" si="67"/>
        <v>48.74</v>
      </c>
      <c r="T69" s="350">
        <f t="shared" ca="1" si="68"/>
        <v>53.99</v>
      </c>
      <c r="U69" s="350">
        <f t="shared" ca="1" si="69"/>
        <v>47.71</v>
      </c>
      <c r="V69" s="350">
        <f t="shared" ca="1" si="70"/>
        <v>26.8</v>
      </c>
      <c r="W69" s="350">
        <f t="shared" ca="1" si="71"/>
        <v>45.31</v>
      </c>
      <c r="X69" s="350">
        <f t="shared" ca="1" si="72"/>
        <v>48.53</v>
      </c>
      <c r="Y69" s="350">
        <f t="shared" ca="1" si="73"/>
        <v>54.01</v>
      </c>
      <c r="Z69" s="350">
        <f t="shared" ca="1" si="74"/>
        <v>47.99</v>
      </c>
      <c r="AA69" s="350">
        <f t="shared" ca="1" si="75"/>
        <v>28.5</v>
      </c>
      <c r="AB69" s="350">
        <f t="shared" ca="1" si="76"/>
        <v>44.69</v>
      </c>
      <c r="AC69" s="350">
        <f t="shared" ca="1" si="77"/>
        <v>47.56</v>
      </c>
      <c r="AD69" s="350">
        <f t="shared" ca="1" si="78"/>
        <v>56.89</v>
      </c>
      <c r="AE69" s="350">
        <f t="shared" ca="1" si="79"/>
        <v>51.1</v>
      </c>
      <c r="AF69" s="350">
        <f t="shared" ca="1" si="80"/>
        <v>29.45</v>
      </c>
      <c r="AG69" s="350">
        <f t="shared" ca="1" si="81"/>
        <v>25.99</v>
      </c>
      <c r="AH69" s="350">
        <f t="shared" ca="1" si="82"/>
        <v>26.99</v>
      </c>
      <c r="AI69" s="350">
        <f t="shared" ca="1" si="83"/>
        <v>30.74</v>
      </c>
      <c r="AJ69" s="350">
        <f t="shared" ca="1" si="84"/>
        <v>25.99</v>
      </c>
      <c r="AK69" s="350">
        <f t="shared" ca="1" si="85"/>
        <v>12.79</v>
      </c>
      <c r="AL69" s="350">
        <f t="shared" ca="1" si="86"/>
        <v>1.2969999999999999</v>
      </c>
      <c r="AM69" s="350">
        <f t="shared" ca="1" si="87"/>
        <v>1.357</v>
      </c>
      <c r="AN69" s="350">
        <f t="shared" ca="1" si="88"/>
        <v>1.194</v>
      </c>
      <c r="AO69" s="350">
        <f t="shared" ca="1" si="89"/>
        <v>0.61499999999999999</v>
      </c>
      <c r="AP69" s="350">
        <f t="shared" ca="1" si="90"/>
        <v>1.1990000000000001</v>
      </c>
      <c r="AQ69" s="350">
        <f t="shared" ca="1" si="91"/>
        <v>1.3580000000000001</v>
      </c>
      <c r="AR69" s="350">
        <f t="shared" ca="1" si="92"/>
        <v>1.0589999999999999</v>
      </c>
      <c r="AS69" s="350">
        <f t="shared" ca="1" si="93"/>
        <v>0.55900000000000005</v>
      </c>
      <c r="AT69" s="350">
        <f t="shared" ca="1" si="94"/>
        <v>5.21</v>
      </c>
      <c r="AU69" s="350">
        <f t="shared" ca="1" si="95"/>
        <v>5.5</v>
      </c>
      <c r="AV69" s="350">
        <f t="shared" ca="1" si="96"/>
        <v>5.18</v>
      </c>
      <c r="AW69" s="350">
        <f t="shared" ca="1" si="49"/>
        <v>0.55900000000000005</v>
      </c>
    </row>
    <row r="70" spans="1:49" ht="15.75" x14ac:dyDescent="0.25">
      <c r="A70" s="207" t="str">
        <f>INDEX(Оглавление, ROW())</f>
        <v>[Цены на приграничных АЗС.xlsm]Цены на 26.04.2021</v>
      </c>
      <c r="B70" s="348">
        <f t="shared" ca="1" si="50"/>
        <v>44312</v>
      </c>
      <c r="C70" s="350">
        <f t="shared" ca="1" si="51"/>
        <v>9.2044999999999995</v>
      </c>
      <c r="D70" s="350">
        <f t="shared" ca="1" si="52"/>
        <v>2.5687000000000002</v>
      </c>
      <c r="E70" s="350">
        <f t="shared" ca="1" si="53"/>
        <v>3.0956999999999999</v>
      </c>
      <c r="F70" s="350">
        <f t="shared" ca="1" si="54"/>
        <v>6.7889999999999997</v>
      </c>
      <c r="G70" s="350">
        <f t="shared" ca="1" si="55"/>
        <v>3.4188999999999998</v>
      </c>
      <c r="H70" s="350">
        <f t="shared" ca="1" si="56"/>
        <v>1.81</v>
      </c>
      <c r="I70" s="350">
        <f t="shared" ca="1" si="57"/>
        <v>1.91</v>
      </c>
      <c r="J70" s="350">
        <f t="shared" ca="1" si="58"/>
        <v>2.0499999999999998</v>
      </c>
      <c r="K70" s="350">
        <f t="shared" ca="1" si="59"/>
        <v>1.91</v>
      </c>
      <c r="L70" s="350">
        <f t="shared" ca="1" si="60"/>
        <v>1</v>
      </c>
      <c r="M70" s="350">
        <f t="shared" ca="1" si="61"/>
        <v>45.26</v>
      </c>
      <c r="N70" s="350">
        <f t="shared" ca="1" si="62"/>
        <v>49.71</v>
      </c>
      <c r="O70" s="350">
        <f t="shared" ca="1" si="63"/>
        <v>54.68</v>
      </c>
      <c r="P70" s="350">
        <f t="shared" ca="1" si="64"/>
        <v>49.02</v>
      </c>
      <c r="Q70" s="350">
        <f t="shared" ca="1" si="65"/>
        <v>29.4</v>
      </c>
      <c r="R70" s="350">
        <f t="shared" ca="1" si="66"/>
        <v>45.24</v>
      </c>
      <c r="S70" s="350">
        <f t="shared" ca="1" si="67"/>
        <v>49</v>
      </c>
      <c r="T70" s="350">
        <f t="shared" ca="1" si="68"/>
        <v>53.88</v>
      </c>
      <c r="U70" s="350">
        <f t="shared" ca="1" si="69"/>
        <v>47.6</v>
      </c>
      <c r="V70" s="350">
        <f t="shared" ca="1" si="70"/>
        <v>27.3</v>
      </c>
      <c r="W70" s="350">
        <f t="shared" ca="1" si="71"/>
        <v>45.18</v>
      </c>
      <c r="X70" s="350">
        <f t="shared" ca="1" si="72"/>
        <v>48.5</v>
      </c>
      <c r="Y70" s="350">
        <f t="shared" ca="1" si="73"/>
        <v>54.3</v>
      </c>
      <c r="Z70" s="350">
        <f t="shared" ca="1" si="74"/>
        <v>47.97</v>
      </c>
      <c r="AA70" s="350">
        <f t="shared" ca="1" si="75"/>
        <v>29.7</v>
      </c>
      <c r="AB70" s="350">
        <f t="shared" ca="1" si="76"/>
        <v>44.69</v>
      </c>
      <c r="AC70" s="350">
        <f t="shared" ca="1" si="77"/>
        <v>47.56</v>
      </c>
      <c r="AD70" s="350">
        <f t="shared" ca="1" si="78"/>
        <v>56.89</v>
      </c>
      <c r="AE70" s="350">
        <f t="shared" ca="1" si="79"/>
        <v>51.21</v>
      </c>
      <c r="AF70" s="350">
        <f t="shared" ca="1" si="80"/>
        <v>29.45</v>
      </c>
      <c r="AG70" s="350">
        <f t="shared" ca="1" si="81"/>
        <v>25.99</v>
      </c>
      <c r="AH70" s="350">
        <f t="shared" ca="1" si="82"/>
        <v>26.99</v>
      </c>
      <c r="AI70" s="350">
        <f t="shared" ca="1" si="83"/>
        <v>30.74</v>
      </c>
      <c r="AJ70" s="350">
        <f t="shared" ca="1" si="84"/>
        <v>25.99</v>
      </c>
      <c r="AK70" s="350">
        <f t="shared" ca="1" si="85"/>
        <v>12.79</v>
      </c>
      <c r="AL70" s="350">
        <f t="shared" ca="1" si="86"/>
        <v>1.2969999999999999</v>
      </c>
      <c r="AM70" s="350">
        <f t="shared" ca="1" si="87"/>
        <v>1.357</v>
      </c>
      <c r="AN70" s="350">
        <f t="shared" ca="1" si="88"/>
        <v>1.194</v>
      </c>
      <c r="AO70" s="350">
        <f t="shared" ca="1" si="89"/>
        <v>0.61499999999999999</v>
      </c>
      <c r="AP70" s="350">
        <f t="shared" ca="1" si="90"/>
        <v>1.1990000000000001</v>
      </c>
      <c r="AQ70" s="350">
        <f t="shared" ca="1" si="91"/>
        <v>1.357</v>
      </c>
      <c r="AR70" s="350">
        <f t="shared" ca="1" si="92"/>
        <v>1.069</v>
      </c>
      <c r="AS70" s="350">
        <f t="shared" ca="1" si="93"/>
        <v>0.55900000000000005</v>
      </c>
      <c r="AT70" s="350">
        <f t="shared" ca="1" si="94"/>
        <v>5.24</v>
      </c>
      <c r="AU70" s="350">
        <f t="shared" ca="1" si="95"/>
        <v>5.48</v>
      </c>
      <c r="AV70" s="350">
        <f t="shared" ca="1" si="96"/>
        <v>5.17</v>
      </c>
      <c r="AW70" s="350">
        <f t="shared" ca="1" si="49"/>
        <v>0.55900000000000005</v>
      </c>
    </row>
    <row r="71" spans="1:49" ht="15.75" x14ac:dyDescent="0.25">
      <c r="A71" s="207" t="str">
        <f>INDEX(Оглавление, ROW())</f>
        <v>[Цены на приграничных АЗС.xlsm]Цены на 03.05.2021</v>
      </c>
      <c r="B71" s="348">
        <f t="shared" ca="1" si="50"/>
        <v>44319</v>
      </c>
      <c r="C71" s="350">
        <f t="shared" ca="1" si="51"/>
        <v>9.2250999999999994</v>
      </c>
      <c r="D71" s="350">
        <f t="shared" ca="1" si="52"/>
        <v>2.5596999999999999</v>
      </c>
      <c r="E71" s="350">
        <f t="shared" ca="1" si="53"/>
        <v>3.0960999999999999</v>
      </c>
      <c r="F71" s="350">
        <f t="shared" ca="1" si="54"/>
        <v>6.7784000000000004</v>
      </c>
      <c r="G71" s="350">
        <f t="shared" ca="1" si="55"/>
        <v>3.4165000000000001</v>
      </c>
      <c r="H71" s="350">
        <f t="shared" ca="1" si="56"/>
        <v>1.82</v>
      </c>
      <c r="I71" s="350">
        <f t="shared" ca="1" si="57"/>
        <v>1.92</v>
      </c>
      <c r="J71" s="350">
        <f t="shared" ca="1" si="58"/>
        <v>2.06</v>
      </c>
      <c r="K71" s="350">
        <f t="shared" ca="1" si="59"/>
        <v>1.92</v>
      </c>
      <c r="L71" s="350">
        <f t="shared" ca="1" si="60"/>
        <v>1</v>
      </c>
      <c r="M71" s="350">
        <f t="shared" ca="1" si="61"/>
        <v>45.14</v>
      </c>
      <c r="N71" s="350">
        <f t="shared" ca="1" si="62"/>
        <v>49.61</v>
      </c>
      <c r="O71" s="350">
        <f t="shared" ca="1" si="63"/>
        <v>55.51</v>
      </c>
      <c r="P71" s="350">
        <f t="shared" ca="1" si="64"/>
        <v>48.95</v>
      </c>
      <c r="Q71" s="350">
        <f t="shared" ca="1" si="65"/>
        <v>29.4</v>
      </c>
      <c r="R71" s="350">
        <f t="shared" ca="1" si="66"/>
        <v>45.25</v>
      </c>
      <c r="S71" s="350">
        <f t="shared" ca="1" si="67"/>
        <v>49.01</v>
      </c>
      <c r="T71" s="350">
        <f t="shared" ca="1" si="68"/>
        <v>53.88</v>
      </c>
      <c r="U71" s="350">
        <f t="shared" ca="1" si="69"/>
        <v>47.52</v>
      </c>
      <c r="V71" s="350">
        <f t="shared" ca="1" si="70"/>
        <v>27.4</v>
      </c>
      <c r="W71" s="350">
        <f t="shared" ca="1" si="71"/>
        <v>45.21</v>
      </c>
      <c r="X71" s="350">
        <f t="shared" ca="1" si="72"/>
        <v>48.47</v>
      </c>
      <c r="Y71" s="350">
        <f t="shared" ca="1" si="73"/>
        <v>54.3</v>
      </c>
      <c r="Z71" s="350">
        <f t="shared" ca="1" si="74"/>
        <v>47.95</v>
      </c>
      <c r="AA71" s="350">
        <f t="shared" ca="1" si="75"/>
        <v>29.7</v>
      </c>
      <c r="AB71" s="350">
        <f t="shared" ca="1" si="76"/>
        <v>44.69</v>
      </c>
      <c r="AC71" s="350">
        <f t="shared" ca="1" si="77"/>
        <v>47.58</v>
      </c>
      <c r="AD71" s="350">
        <f t="shared" ca="1" si="78"/>
        <v>56.89</v>
      </c>
      <c r="AE71" s="350">
        <f t="shared" ca="1" si="79"/>
        <v>50.21</v>
      </c>
      <c r="AF71" s="350">
        <f t="shared" ca="1" si="80"/>
        <v>29.45</v>
      </c>
      <c r="AG71" s="350">
        <f t="shared" ca="1" si="81"/>
        <v>25.99</v>
      </c>
      <c r="AH71" s="350">
        <f t="shared" ca="1" si="82"/>
        <v>26.99</v>
      </c>
      <c r="AI71" s="350">
        <f t="shared" ca="1" si="83"/>
        <v>30.74</v>
      </c>
      <c r="AJ71" s="350">
        <f t="shared" ca="1" si="84"/>
        <v>25.99</v>
      </c>
      <c r="AK71" s="350">
        <f t="shared" ca="1" si="85"/>
        <v>12.79</v>
      </c>
      <c r="AL71" s="350">
        <f t="shared" ca="1" si="86"/>
        <v>1.2869999999999999</v>
      </c>
      <c r="AM71" s="350">
        <f t="shared" ca="1" si="87"/>
        <v>1.347</v>
      </c>
      <c r="AN71" s="350">
        <f t="shared" ca="1" si="88"/>
        <v>1.1839999999999999</v>
      </c>
      <c r="AO71" s="350">
        <f t="shared" ca="1" si="89"/>
        <v>0.61499999999999999</v>
      </c>
      <c r="AP71" s="350">
        <f t="shared" ca="1" si="90"/>
        <v>1.2889999999999999</v>
      </c>
      <c r="AQ71" s="350">
        <f t="shared" ca="1" si="91"/>
        <v>1.3879999999999999</v>
      </c>
      <c r="AR71" s="350">
        <f t="shared" ca="1" si="92"/>
        <v>1.1890000000000001</v>
      </c>
      <c r="AS71" s="350">
        <f t="shared" ca="1" si="93"/>
        <v>0.52900000000000003</v>
      </c>
      <c r="AT71" s="350">
        <f t="shared" ca="1" si="94"/>
        <v>5.25</v>
      </c>
      <c r="AU71" s="350">
        <f t="shared" ca="1" si="95"/>
        <v>5.54</v>
      </c>
      <c r="AV71" s="350">
        <f t="shared" ca="1" si="96"/>
        <v>5.17</v>
      </c>
      <c r="AW71" s="350">
        <f t="shared" ca="1" si="49"/>
        <v>0.52900000000000003</v>
      </c>
    </row>
    <row r="72" spans="1:49" ht="15.75" x14ac:dyDescent="0.25">
      <c r="A72" s="207" t="str">
        <f>INDEX(Оглавление, ROW())</f>
        <v>[Цены на приграничных АЗС.xlsm]Цены на 12.05.2021</v>
      </c>
      <c r="B72" s="348">
        <f t="shared" ca="1" si="50"/>
        <v>44328</v>
      </c>
      <c r="C72" s="350">
        <f t="shared" ca="1" si="51"/>
        <v>9.1332000000000004</v>
      </c>
      <c r="D72" s="350">
        <f t="shared" ca="1" si="52"/>
        <v>2.5354000000000001</v>
      </c>
      <c r="E72" s="350">
        <f t="shared" ca="1" si="53"/>
        <v>3.0615000000000001</v>
      </c>
      <c r="F72" s="350">
        <f t="shared" ca="1" si="54"/>
        <v>6.6855000000000002</v>
      </c>
      <c r="G72" s="350">
        <f t="shared" ca="1" si="55"/>
        <v>3.4205999999999999</v>
      </c>
      <c r="H72" s="350">
        <f t="shared" ca="1" si="56"/>
        <v>1.83</v>
      </c>
      <c r="I72" s="350">
        <f t="shared" ca="1" si="57"/>
        <v>1.93</v>
      </c>
      <c r="J72" s="350">
        <f t="shared" ca="1" si="58"/>
        <v>2.0699999999999998</v>
      </c>
      <c r="K72" s="350">
        <f t="shared" ca="1" si="59"/>
        <v>1.93</v>
      </c>
      <c r="L72" s="350">
        <f t="shared" ca="1" si="60"/>
        <v>1.01</v>
      </c>
      <c r="M72" s="350">
        <f t="shared" ca="1" si="61"/>
        <v>45.2</v>
      </c>
      <c r="N72" s="350">
        <f t="shared" ca="1" si="62"/>
        <v>49.68</v>
      </c>
      <c r="O72" s="350">
        <f t="shared" ca="1" si="63"/>
        <v>54.89</v>
      </c>
      <c r="P72" s="350">
        <f t="shared" ca="1" si="64"/>
        <v>49.05</v>
      </c>
      <c r="Q72" s="350">
        <f t="shared" ca="1" si="65"/>
        <v>29.33</v>
      </c>
      <c r="R72" s="350">
        <f t="shared" ca="1" si="66"/>
        <v>44.96</v>
      </c>
      <c r="S72" s="350">
        <f t="shared" ca="1" si="67"/>
        <v>48.5</v>
      </c>
      <c r="T72" s="350">
        <f t="shared" ca="1" si="68"/>
        <v>54.15</v>
      </c>
      <c r="U72" s="350">
        <f t="shared" ca="1" si="69"/>
        <v>48</v>
      </c>
      <c r="V72" s="350">
        <f t="shared" ca="1" si="70"/>
        <v>27.4</v>
      </c>
      <c r="W72" s="350">
        <f t="shared" ca="1" si="71"/>
        <v>44.87</v>
      </c>
      <c r="X72" s="350">
        <f t="shared" ca="1" si="72"/>
        <v>48.01</v>
      </c>
      <c r="Y72" s="350">
        <f t="shared" ca="1" si="73"/>
        <v>54.3</v>
      </c>
      <c r="Z72" s="350">
        <f t="shared" ca="1" si="74"/>
        <v>47.65</v>
      </c>
      <c r="AA72" s="350">
        <f t="shared" ca="1" si="75"/>
        <v>29.7</v>
      </c>
      <c r="AB72" s="350">
        <f t="shared" ca="1" si="76"/>
        <v>44.61</v>
      </c>
      <c r="AC72" s="350">
        <f t="shared" ca="1" si="77"/>
        <v>47.68</v>
      </c>
      <c r="AD72" s="350">
        <f t="shared" ca="1" si="78"/>
        <v>56.89</v>
      </c>
      <c r="AE72" s="350">
        <f t="shared" ca="1" si="79"/>
        <v>50.3</v>
      </c>
      <c r="AF72" s="350">
        <f t="shared" ca="1" si="80"/>
        <v>29.45</v>
      </c>
      <c r="AG72" s="350">
        <f t="shared" ca="1" si="81"/>
        <v>26.24</v>
      </c>
      <c r="AH72" s="350">
        <f t="shared" ca="1" si="82"/>
        <v>27.49</v>
      </c>
      <c r="AI72" s="350">
        <f t="shared" ca="1" si="83"/>
        <v>30.74</v>
      </c>
      <c r="AJ72" s="350">
        <f t="shared" ca="1" si="84"/>
        <v>25.99</v>
      </c>
      <c r="AK72" s="350">
        <f t="shared" ca="1" si="85"/>
        <v>12.79</v>
      </c>
      <c r="AL72" s="350">
        <f t="shared" ca="1" si="86"/>
        <v>1.2969999999999999</v>
      </c>
      <c r="AM72" s="350">
        <f t="shared" ca="1" si="87"/>
        <v>1.357</v>
      </c>
      <c r="AN72" s="350">
        <f t="shared" ca="1" si="88"/>
        <v>1.204</v>
      </c>
      <c r="AO72" s="350">
        <f t="shared" ca="1" si="89"/>
        <v>0.61499999999999999</v>
      </c>
      <c r="AP72" s="350">
        <f t="shared" ca="1" si="90"/>
        <v>1.2490000000000001</v>
      </c>
      <c r="AQ72" s="350">
        <f t="shared" ca="1" si="91"/>
        <v>1.3740000000000001</v>
      </c>
      <c r="AR72" s="350">
        <f t="shared" ca="1" si="92"/>
        <v>1.139</v>
      </c>
      <c r="AS72" s="350">
        <f t="shared" ca="1" si="93"/>
        <v>0.52900000000000003</v>
      </c>
      <c r="AT72" s="350">
        <f t="shared" ca="1" si="94"/>
        <v>5.24</v>
      </c>
      <c r="AU72" s="350">
        <f t="shared" ca="1" si="95"/>
        <v>5.44</v>
      </c>
      <c r="AV72" s="350">
        <f t="shared" ca="1" si="96"/>
        <v>5.19</v>
      </c>
      <c r="AW72" s="350">
        <f t="shared" ca="1" si="49"/>
        <v>0.52900000000000003</v>
      </c>
    </row>
    <row r="73" spans="1:49" ht="15.75" x14ac:dyDescent="0.25">
      <c r="A73" s="207" t="str">
        <f>INDEX(Оглавление, ROW())</f>
        <v>[Цены на приграничных АЗС.xlsm]Цены на 17.05.2021</v>
      </c>
      <c r="B73" s="348">
        <f t="shared" ca="1" si="50"/>
        <v>44333</v>
      </c>
      <c r="C73" s="350">
        <f t="shared" ca="1" si="51"/>
        <v>9.1481999999999992</v>
      </c>
      <c r="D73" s="350">
        <f t="shared" ca="1" si="52"/>
        <v>2.5215000000000001</v>
      </c>
      <c r="E73" s="350">
        <f t="shared" ca="1" si="53"/>
        <v>3.0606</v>
      </c>
      <c r="F73" s="350">
        <f t="shared" ca="1" si="54"/>
        <v>6.7563000000000004</v>
      </c>
      <c r="G73" s="350">
        <f t="shared" ca="1" si="55"/>
        <v>3.4062000000000001</v>
      </c>
      <c r="H73" s="350">
        <f t="shared" ca="1" si="56"/>
        <v>1.84</v>
      </c>
      <c r="I73" s="350">
        <f t="shared" ca="1" si="57"/>
        <v>1.94</v>
      </c>
      <c r="J73" s="350">
        <f t="shared" ca="1" si="58"/>
        <v>2.08</v>
      </c>
      <c r="K73" s="350">
        <f t="shared" ca="1" si="59"/>
        <v>1.94</v>
      </c>
      <c r="L73" s="350">
        <f t="shared" ca="1" si="60"/>
        <v>1.01</v>
      </c>
      <c r="M73" s="350">
        <f t="shared" ca="1" si="61"/>
        <v>45.18</v>
      </c>
      <c r="N73" s="350">
        <f t="shared" ca="1" si="62"/>
        <v>49.64</v>
      </c>
      <c r="O73" s="350">
        <f t="shared" ca="1" si="63"/>
        <v>54.68</v>
      </c>
      <c r="P73" s="350">
        <f t="shared" ca="1" si="64"/>
        <v>49.02</v>
      </c>
      <c r="Q73" s="350">
        <f t="shared" ca="1" si="65"/>
        <v>29.21</v>
      </c>
      <c r="R73" s="350">
        <f t="shared" ca="1" si="66"/>
        <v>45.02</v>
      </c>
      <c r="S73" s="350">
        <f t="shared" ca="1" si="67"/>
        <v>48.66</v>
      </c>
      <c r="T73" s="350">
        <f t="shared" ca="1" si="68"/>
        <v>54.07</v>
      </c>
      <c r="U73" s="350">
        <f t="shared" ca="1" si="69"/>
        <v>48.2</v>
      </c>
      <c r="V73" s="350">
        <f t="shared" ca="1" si="70"/>
        <v>27.4</v>
      </c>
      <c r="W73" s="350">
        <f t="shared" ca="1" si="71"/>
        <v>45.17</v>
      </c>
      <c r="X73" s="350">
        <f t="shared" ca="1" si="72"/>
        <v>48.4</v>
      </c>
      <c r="Y73" s="350">
        <f t="shared" ca="1" si="73"/>
        <v>54.5</v>
      </c>
      <c r="Z73" s="350">
        <f t="shared" ca="1" si="74"/>
        <v>47.65</v>
      </c>
      <c r="AA73" s="350">
        <f t="shared" ca="1" si="75"/>
        <v>29.7</v>
      </c>
      <c r="AB73" s="350">
        <f t="shared" ca="1" si="76"/>
        <v>44.83</v>
      </c>
      <c r="AC73" s="350">
        <f t="shared" ca="1" si="77"/>
        <v>47.72</v>
      </c>
      <c r="AD73" s="350">
        <f t="shared" ca="1" si="78"/>
        <v>56.89</v>
      </c>
      <c r="AE73" s="350">
        <f t="shared" ca="1" si="79"/>
        <v>50.3</v>
      </c>
      <c r="AF73" s="350">
        <f t="shared" ca="1" si="80"/>
        <v>29.45</v>
      </c>
      <c r="AG73" s="350">
        <f t="shared" ca="1" si="81"/>
        <v>26.12</v>
      </c>
      <c r="AH73" s="350">
        <f t="shared" ca="1" si="82"/>
        <v>27.49</v>
      </c>
      <c r="AI73" s="350">
        <f t="shared" ca="1" si="83"/>
        <v>26.59</v>
      </c>
      <c r="AJ73" s="350">
        <f t="shared" ca="1" si="84"/>
        <v>25.37</v>
      </c>
      <c r="AK73" s="350">
        <f t="shared" ca="1" si="85"/>
        <v>12.79</v>
      </c>
      <c r="AL73" s="350">
        <f t="shared" ca="1" si="86"/>
        <v>1.3069999999999999</v>
      </c>
      <c r="AM73" s="350">
        <f t="shared" ca="1" si="87"/>
        <v>1.367</v>
      </c>
      <c r="AN73" s="350">
        <f t="shared" ca="1" si="88"/>
        <v>1.194</v>
      </c>
      <c r="AO73" s="350">
        <f t="shared" ca="1" si="89"/>
        <v>0.61499999999999999</v>
      </c>
      <c r="AP73" s="350">
        <f t="shared" ca="1" si="90"/>
        <v>1.2589999999999999</v>
      </c>
      <c r="AQ73" s="350">
        <f t="shared" ca="1" si="91"/>
        <v>1.3740000000000001</v>
      </c>
      <c r="AR73" s="350">
        <f t="shared" ca="1" si="92"/>
        <v>1.139</v>
      </c>
      <c r="AS73" s="350">
        <f t="shared" ca="1" si="93"/>
        <v>0.54900000000000004</v>
      </c>
      <c r="AT73" s="350">
        <f t="shared" ca="1" si="94"/>
        <v>5.24</v>
      </c>
      <c r="AU73" s="350">
        <f t="shared" ca="1" si="95"/>
        <v>5.48</v>
      </c>
      <c r="AV73" s="350">
        <f t="shared" ca="1" si="96"/>
        <v>5.19</v>
      </c>
      <c r="AW73" s="350">
        <f t="shared" ca="1" si="49"/>
        <v>0.54900000000000004</v>
      </c>
    </row>
    <row r="74" spans="1:49" ht="15.75" x14ac:dyDescent="0.25">
      <c r="A74" s="207" t="str">
        <f>INDEX(Оглавление, ROW())</f>
        <v>[Цены на приграничных АЗС.xlsm]Цены на 24.05.2021</v>
      </c>
      <c r="B74" s="348">
        <f t="shared" ca="1" si="50"/>
        <v>44340</v>
      </c>
      <c r="C74" s="350">
        <f t="shared" ca="1" si="51"/>
        <v>9.1403999999999996</v>
      </c>
      <c r="D74" s="350">
        <f t="shared" ca="1" si="52"/>
        <v>2.508</v>
      </c>
      <c r="E74" s="350">
        <f t="shared" ca="1" si="53"/>
        <v>3.0636000000000001</v>
      </c>
      <c r="F74" s="350">
        <f t="shared" ca="1" si="54"/>
        <v>6.8232999999999997</v>
      </c>
      <c r="G74" s="350">
        <f t="shared" ca="1" si="55"/>
        <v>3.407</v>
      </c>
      <c r="H74" s="350">
        <f t="shared" ca="1" si="56"/>
        <v>1.84</v>
      </c>
      <c r="I74" s="350">
        <f t="shared" ca="1" si="57"/>
        <v>1.94</v>
      </c>
      <c r="J74" s="350">
        <f t="shared" ca="1" si="58"/>
        <v>2.08</v>
      </c>
      <c r="K74" s="350">
        <f t="shared" ca="1" si="59"/>
        <v>1.94</v>
      </c>
      <c r="L74" s="350">
        <f t="shared" ca="1" si="60"/>
        <v>1.01</v>
      </c>
      <c r="M74" s="350">
        <f t="shared" ca="1" si="61"/>
        <v>45.16</v>
      </c>
      <c r="N74" s="350">
        <f t="shared" ca="1" si="62"/>
        <v>49.68</v>
      </c>
      <c r="O74" s="350">
        <f t="shared" ca="1" si="63"/>
        <v>54.68</v>
      </c>
      <c r="P74" s="350">
        <f t="shared" ca="1" si="64"/>
        <v>49</v>
      </c>
      <c r="Q74" s="350">
        <f t="shared" ca="1" si="65"/>
        <v>29.14</v>
      </c>
      <c r="R74" s="350">
        <f t="shared" ca="1" si="66"/>
        <v>45.06</v>
      </c>
      <c r="S74" s="350">
        <f t="shared" ca="1" si="67"/>
        <v>48.72</v>
      </c>
      <c r="T74" s="350">
        <f t="shared" ca="1" si="68"/>
        <v>54.17</v>
      </c>
      <c r="U74" s="350">
        <f t="shared" ca="1" si="69"/>
        <v>47.93</v>
      </c>
      <c r="V74" s="350">
        <f t="shared" ca="1" si="70"/>
        <v>27.35</v>
      </c>
      <c r="W74" s="350">
        <f t="shared" ca="1" si="71"/>
        <v>45.34</v>
      </c>
      <c r="X74" s="350">
        <f t="shared" ca="1" si="72"/>
        <v>48.59</v>
      </c>
      <c r="Y74" s="350">
        <f t="shared" ca="1" si="73"/>
        <v>54.25</v>
      </c>
      <c r="Z74" s="350">
        <f t="shared" ca="1" si="74"/>
        <v>47.93</v>
      </c>
      <c r="AA74" s="350">
        <f t="shared" ca="1" si="75"/>
        <v>29.7</v>
      </c>
      <c r="AB74" s="350">
        <f t="shared" ca="1" si="76"/>
        <v>44.82</v>
      </c>
      <c r="AC74" s="350">
        <f t="shared" ca="1" si="77"/>
        <v>47.76</v>
      </c>
      <c r="AD74" s="350">
        <f t="shared" ca="1" si="78"/>
        <v>57.19</v>
      </c>
      <c r="AE74" s="350">
        <f t="shared" ca="1" si="79"/>
        <v>50.22</v>
      </c>
      <c r="AF74" s="350">
        <f t="shared" ca="1" si="80"/>
        <v>29.45</v>
      </c>
      <c r="AG74" s="350">
        <f t="shared" ca="1" si="81"/>
        <v>26.12</v>
      </c>
      <c r="AH74" s="350">
        <f t="shared" ca="1" si="82"/>
        <v>27.11</v>
      </c>
      <c r="AI74" s="350">
        <f t="shared" ca="1" si="83"/>
        <v>31.79</v>
      </c>
      <c r="AJ74" s="350">
        <f t="shared" ca="1" si="84"/>
        <v>25.34</v>
      </c>
      <c r="AK74" s="350">
        <f t="shared" ca="1" si="85"/>
        <v>12.79</v>
      </c>
      <c r="AL74" s="350">
        <f t="shared" ca="1" si="86"/>
        <v>1.2969999999999999</v>
      </c>
      <c r="AM74" s="350">
        <f t="shared" ca="1" si="87"/>
        <v>1.357</v>
      </c>
      <c r="AN74" s="350">
        <f t="shared" ca="1" si="88"/>
        <v>1.2070000000000001</v>
      </c>
      <c r="AO74" s="350">
        <f t="shared" ca="1" si="89"/>
        <v>0.61499999999999999</v>
      </c>
      <c r="AP74" s="350">
        <f t="shared" ca="1" si="90"/>
        <v>1.2490000000000001</v>
      </c>
      <c r="AQ74" s="350">
        <f t="shared" ca="1" si="91"/>
        <v>1.3480000000000001</v>
      </c>
      <c r="AR74" s="350">
        <f t="shared" ca="1" si="92"/>
        <v>1.119</v>
      </c>
      <c r="AS74" s="350">
        <f t="shared" ca="1" si="93"/>
        <v>0.54900000000000004</v>
      </c>
      <c r="AT74" s="350">
        <f t="shared" ca="1" si="94"/>
        <v>5.23</v>
      </c>
      <c r="AU74" s="350">
        <f t="shared" ca="1" si="95"/>
        <v>5.43</v>
      </c>
      <c r="AV74" s="350">
        <f t="shared" ca="1" si="96"/>
        <v>5.15</v>
      </c>
      <c r="AW74" s="350">
        <f t="shared" ca="1" si="49"/>
        <v>0.54900000000000004</v>
      </c>
    </row>
    <row r="75" spans="1:49" ht="15.75" x14ac:dyDescent="0.25">
      <c r="A75" s="207" t="str">
        <f>INDEX(Оглавление, ROW())</f>
        <v>[Цены на приграничных АЗС.xlsm]Цены на 31.05.2021</v>
      </c>
      <c r="B75" s="348">
        <f t="shared" ref="B75:B80" ca="1" si="97">INDIRECT("'"&amp;$A75&amp;"'"&amp;"!D2")</f>
        <v>44347</v>
      </c>
      <c r="C75" s="350">
        <f t="shared" ref="C75:C80" ca="1" si="98">INDIRECT("'"&amp;$A75&amp;"'"&amp;"!$b$32")</f>
        <v>9.2096999999999998</v>
      </c>
      <c r="D75" s="350">
        <f t="shared" ref="D75:D80" ca="1" si="99">INDIRECT("'"&amp;$A75&amp;"'"&amp;"!$b$33")</f>
        <v>2.5329000000000002</v>
      </c>
      <c r="E75" s="350">
        <f t="shared" ref="E75:E80" ca="1" si="100">INDIRECT("'"&amp;$A75&amp;"'"&amp;"!$b$34")</f>
        <v>3.0870000000000002</v>
      </c>
      <c r="F75" s="350">
        <f t="shared" ref="F75:F80" ca="1" si="101">INDIRECT("'"&amp;$A75&amp;"'"&amp;"!$b$35")</f>
        <v>6.8806000000000003</v>
      </c>
      <c r="G75" s="350">
        <f t="shared" ref="G75:G80" ca="1" si="102">INDIRECT("'"&amp;$A75&amp;"'"&amp;"!$b$36")</f>
        <v>3.4447999999999999</v>
      </c>
      <c r="H75" s="350">
        <f t="shared" ref="H75:H80" ca="1" si="103">INDIRECT("'"&amp;$A75&amp;"'"&amp;"!$b$20")</f>
        <v>1.84</v>
      </c>
      <c r="I75" s="350">
        <f t="shared" ref="I75:I80" ca="1" si="104">INDIRECT("'"&amp;$A75&amp;"'"&amp;"!$e$20")</f>
        <v>1.94</v>
      </c>
      <c r="J75" s="350">
        <f t="shared" ref="J75:J80" ca="1" si="105">INDIRECT("'"&amp;$A75&amp;"'"&amp;"!$h$20")</f>
        <v>2.08</v>
      </c>
      <c r="K75" s="350">
        <f t="shared" ref="K75:K80" ca="1" si="106">INDIRECT("'"&amp;$A75&amp;"'"&amp;"!$k$20")</f>
        <v>1.94</v>
      </c>
      <c r="L75" s="350">
        <f t="shared" ref="L75:L80" ca="1" si="107">INDIRECT("'"&amp;$A75&amp;"'"&amp;"!$n$20")</f>
        <v>1.01</v>
      </c>
      <c r="M75" s="350">
        <f t="shared" ref="M75:M80" ca="1" si="108">INDIRECT("'"&amp;$A75&amp;"'"&amp;"!$b$21")</f>
        <v>45.24</v>
      </c>
      <c r="N75" s="350">
        <f t="shared" ref="N75:N80" ca="1" si="109">INDIRECT("'"&amp;$A75&amp;"'"&amp;"!$e$21")</f>
        <v>49.9</v>
      </c>
      <c r="O75" s="350">
        <f t="shared" ref="O75:O80" ca="1" si="110">INDIRECT("'"&amp;$A75&amp;"'"&amp;"!$h$21")</f>
        <v>54.68</v>
      </c>
      <c r="P75" s="350">
        <f t="shared" ref="P75:P80" ca="1" si="111">INDIRECT("'"&amp;$A75&amp;"'"&amp;"!$k$21")</f>
        <v>49.03</v>
      </c>
      <c r="Q75" s="350">
        <f t="shared" ref="Q75:Q80" ca="1" si="112">INDIRECT("'"&amp;$A75&amp;"'"&amp;"!$n$21")</f>
        <v>28.92</v>
      </c>
      <c r="R75" s="350">
        <f t="shared" ref="R75:R80" ca="1" si="113">INDIRECT("'"&amp;$A75&amp;"'"&amp;"!$b$22")</f>
        <v>45.06</v>
      </c>
      <c r="S75" s="350">
        <f t="shared" ref="S75:S80" ca="1" si="114">INDIRECT("'"&amp;$A75&amp;"'"&amp;"!$e$22")</f>
        <v>48.98</v>
      </c>
      <c r="T75" s="350">
        <f t="shared" ref="T75:T80" ca="1" si="115">INDIRECT("'"&amp;$A75&amp;"'"&amp;"!$h$22")</f>
        <v>54.28</v>
      </c>
      <c r="U75" s="350">
        <f t="shared" ref="U75:U80" ca="1" si="116">INDIRECT("'"&amp;$A75&amp;"'"&amp;"!$k$22")</f>
        <v>47.55</v>
      </c>
      <c r="V75" s="350">
        <f t="shared" ref="V75:V80" ca="1" si="117">INDIRECT("'"&amp;$A75&amp;"'"&amp;"!$n$22")</f>
        <v>27.39</v>
      </c>
      <c r="W75" s="350">
        <f t="shared" ref="W75:W80" ca="1" si="118">INDIRECT("'"&amp;$A75&amp;"'"&amp;"!$b$23")</f>
        <v>45.37</v>
      </c>
      <c r="X75" s="350">
        <f t="shared" ref="X75:X80" ca="1" si="119">INDIRECT("'"&amp;$A75&amp;"'"&amp;"!$e$23")</f>
        <v>48.94</v>
      </c>
      <c r="Y75" s="350">
        <f t="shared" ref="Y75:Y80" ca="1" si="120">INDIRECT("'"&amp;$A75&amp;"'"&amp;"!$h$23")</f>
        <v>54.65</v>
      </c>
      <c r="Z75" s="350">
        <f t="shared" ref="Z75:Z80" ca="1" si="121">INDIRECT("'"&amp;$A75&amp;"'"&amp;"!$k$23")</f>
        <v>47.93</v>
      </c>
      <c r="AA75" s="350">
        <f t="shared" ref="AA75:AA80" ca="1" si="122">INDIRECT("'"&amp;$A75&amp;"'"&amp;"!$n$23")</f>
        <v>29.7</v>
      </c>
      <c r="AB75" s="350">
        <f t="shared" ref="AB75:AB80" ca="1" si="123">INDIRECT("'"&amp;$A75&amp;"'"&amp;"!$b$24")</f>
        <v>44.82</v>
      </c>
      <c r="AC75" s="350">
        <f t="shared" ref="AC75:AC80" ca="1" si="124">INDIRECT("'"&amp;$A75&amp;"'"&amp;"!$e$24")</f>
        <v>47.76</v>
      </c>
      <c r="AD75" s="350">
        <f t="shared" ref="AD75:AD80" ca="1" si="125">INDIRECT("'"&amp;$A75&amp;"'"&amp;"!$h$24")</f>
        <v>57.19</v>
      </c>
      <c r="AE75" s="350">
        <f t="shared" ref="AE75:AE80" ca="1" si="126">INDIRECT("'"&amp;$A75&amp;"'"&amp;"!$k$24")</f>
        <v>50.22</v>
      </c>
      <c r="AF75" s="350">
        <f t="shared" ref="AF75:AF80" ca="1" si="127">INDIRECT("'"&amp;$A75&amp;"'"&amp;"!$n$24")</f>
        <v>29.45</v>
      </c>
      <c r="AG75" s="350">
        <f t="shared" ref="AG75:AG80" ca="1" si="128">INDIRECT("'"&amp;$A75&amp;"'"&amp;"!$b$25")</f>
        <v>26.12</v>
      </c>
      <c r="AH75" s="350">
        <f t="shared" ref="AH75:AH80" ca="1" si="129">INDIRECT("'"&amp;$A75&amp;"'"&amp;"!$e$25")</f>
        <v>26.92</v>
      </c>
      <c r="AI75" s="350">
        <f t="shared" ref="AI75:AI80" ca="1" si="130">INDIRECT("'"&amp;$A75&amp;"'"&amp;"!$h$25")</f>
        <v>31.79</v>
      </c>
      <c r="AJ75" s="350">
        <f t="shared" ref="AJ75:AJ80" ca="1" si="131">INDIRECT("'"&amp;$A75&amp;"'"&amp;"!$k$25")</f>
        <v>25.34</v>
      </c>
      <c r="AK75" s="350">
        <f t="shared" ref="AK75:AK80" ca="1" si="132">INDIRECT("'"&amp;$A75&amp;"'"&amp;"!$n$25")</f>
        <v>12.79</v>
      </c>
      <c r="AL75" s="350">
        <f t="shared" ref="AL75:AL80" ca="1" si="133">INDIRECT("'"&amp;$A75&amp;"'"&amp;"!$e$26")</f>
        <v>1.2969999999999999</v>
      </c>
      <c r="AM75" s="350">
        <f t="shared" ref="AM75:AM80" ca="1" si="134">INDIRECT("'"&amp;$A75&amp;"'"&amp;"!$h$26")</f>
        <v>1.357</v>
      </c>
      <c r="AN75" s="350">
        <f t="shared" ref="AN75:AN80" ca="1" si="135">INDIRECT("'"&amp;$A75&amp;"'"&amp;"!$k$26")</f>
        <v>1.1970000000000001</v>
      </c>
      <c r="AO75" s="350">
        <f t="shared" ref="AO75:AO80" ca="1" si="136">INDIRECT("'"&amp;$A75&amp;"'"&amp;"!$n$26")</f>
        <v>0.61499999999999999</v>
      </c>
      <c r="AP75" s="350">
        <f t="shared" ref="AP75:AP80" ca="1" si="137">INDIRECT("'"&amp;$A75&amp;"'"&amp;"!$e$27")</f>
        <v>1.2290000000000001</v>
      </c>
      <c r="AQ75" s="350">
        <f t="shared" ref="AQ75:AQ80" ca="1" si="138">INDIRECT("'"&amp;$A75&amp;"'"&amp;"!$h$27")</f>
        <v>1.3480000000000001</v>
      </c>
      <c r="AR75" s="350">
        <f t="shared" ref="AR75:AR80" ca="1" si="139">INDIRECT("'"&amp;$A75&amp;"'"&amp;"!$k$27")</f>
        <v>1.129</v>
      </c>
      <c r="AS75" s="350">
        <f t="shared" ref="AS75:AS80" ca="1" si="140">INDIRECT("'"&amp;$A75&amp;"'"&amp;"!$n$27")</f>
        <v>0.52900000000000003</v>
      </c>
      <c r="AT75" s="350">
        <f t="shared" ref="AT75:AT80" ca="1" si="141">INDIRECT("'"&amp;$A75&amp;"'"&amp;"!$e$28")</f>
        <v>5.24</v>
      </c>
      <c r="AU75" s="350">
        <f t="shared" ref="AU75:AU80" ca="1" si="142">INDIRECT("'"&amp;$A75&amp;"'"&amp;"!$h$28")</f>
        <v>5.6</v>
      </c>
      <c r="AV75" s="350">
        <f t="shared" ref="AV75:AV80" ca="1" si="143">INDIRECT("'"&amp;$A75&amp;"'"&amp;"!$k$28")</f>
        <v>5.18</v>
      </c>
      <c r="AW75" s="350">
        <f t="shared" ca="1" si="49"/>
        <v>0.52900000000000003</v>
      </c>
    </row>
    <row r="76" spans="1:49" ht="15.75" x14ac:dyDescent="0.25">
      <c r="A76" s="207" t="str">
        <f>INDEX(Оглавление, ROW())</f>
        <v>[Цены на приграничных АЗС.xlsm]Цены на 07.06.2021</v>
      </c>
      <c r="B76" s="348">
        <f t="shared" ca="1" si="97"/>
        <v>44354</v>
      </c>
      <c r="C76" s="350">
        <f t="shared" ca="1" si="98"/>
        <v>9.3125</v>
      </c>
      <c r="D76" s="350">
        <f t="shared" ca="1" si="99"/>
        <v>2.5388000000000002</v>
      </c>
      <c r="E76" s="350">
        <f t="shared" ca="1" si="100"/>
        <v>3.0760000000000001</v>
      </c>
      <c r="F76" s="350">
        <f t="shared" ca="1" si="101"/>
        <v>6.8813000000000004</v>
      </c>
      <c r="G76" s="350">
        <f t="shared" ca="1" si="102"/>
        <v>3.4666000000000001</v>
      </c>
      <c r="H76" s="350">
        <f t="shared" ca="1" si="103"/>
        <v>1.85</v>
      </c>
      <c r="I76" s="350">
        <f t="shared" ca="1" si="104"/>
        <v>1.95</v>
      </c>
      <c r="J76" s="350">
        <f t="shared" ca="1" si="105"/>
        <v>2.09</v>
      </c>
      <c r="K76" s="350">
        <f t="shared" ca="1" si="106"/>
        <v>1.95</v>
      </c>
      <c r="L76" s="350">
        <f t="shared" ca="1" si="107"/>
        <v>1.02</v>
      </c>
      <c r="M76" s="350">
        <f t="shared" ca="1" si="108"/>
        <v>45.3</v>
      </c>
      <c r="N76" s="350">
        <f t="shared" ca="1" si="109"/>
        <v>49.97</v>
      </c>
      <c r="O76" s="350">
        <f t="shared" ca="1" si="110"/>
        <v>54.68</v>
      </c>
      <c r="P76" s="350">
        <f t="shared" ca="1" si="111"/>
        <v>49.07</v>
      </c>
      <c r="Q76" s="350">
        <f t="shared" ca="1" si="112"/>
        <v>28.79</v>
      </c>
      <c r="R76" s="350">
        <f t="shared" ca="1" si="113"/>
        <v>45.23</v>
      </c>
      <c r="S76" s="350">
        <f t="shared" ca="1" si="114"/>
        <v>49.03</v>
      </c>
      <c r="T76" s="350">
        <f t="shared" ca="1" si="115"/>
        <v>54.39</v>
      </c>
      <c r="U76" s="350">
        <f t="shared" ca="1" si="116"/>
        <v>47.87</v>
      </c>
      <c r="V76" s="350">
        <f t="shared" ca="1" si="117"/>
        <v>27.39</v>
      </c>
      <c r="W76" s="350">
        <f t="shared" ca="1" si="118"/>
        <v>45.33</v>
      </c>
      <c r="X76" s="350">
        <f t="shared" ca="1" si="119"/>
        <v>48.7</v>
      </c>
      <c r="Y76" s="350">
        <f t="shared" ca="1" si="120"/>
        <v>54.8</v>
      </c>
      <c r="Z76" s="350">
        <f t="shared" ca="1" si="121"/>
        <v>48.23</v>
      </c>
      <c r="AA76" s="350">
        <f t="shared" ca="1" si="122"/>
        <v>29.7</v>
      </c>
      <c r="AB76" s="350">
        <f t="shared" ca="1" si="123"/>
        <v>44.83</v>
      </c>
      <c r="AC76" s="350">
        <f t="shared" ca="1" si="124"/>
        <v>47.72</v>
      </c>
      <c r="AD76" s="350">
        <f t="shared" ca="1" si="125"/>
        <v>57.19</v>
      </c>
      <c r="AE76" s="350">
        <f t="shared" ca="1" si="126"/>
        <v>50.29</v>
      </c>
      <c r="AF76" s="350">
        <f t="shared" ca="1" si="127"/>
        <v>29.25</v>
      </c>
      <c r="AG76" s="350">
        <f t="shared" ca="1" si="128"/>
        <v>26.12</v>
      </c>
      <c r="AH76" s="350">
        <f t="shared" ca="1" si="129"/>
        <v>26.96</v>
      </c>
      <c r="AI76" s="350">
        <f t="shared" ca="1" si="130"/>
        <v>31.79</v>
      </c>
      <c r="AJ76" s="350">
        <f t="shared" ca="1" si="131"/>
        <v>25.34</v>
      </c>
      <c r="AK76" s="350">
        <f t="shared" ca="1" si="132"/>
        <v>12.79</v>
      </c>
      <c r="AL76" s="350">
        <f t="shared" ca="1" si="133"/>
        <v>1.3069999999999999</v>
      </c>
      <c r="AM76" s="350">
        <f t="shared" ca="1" si="134"/>
        <v>1.367</v>
      </c>
      <c r="AN76" s="350">
        <f t="shared" ca="1" si="135"/>
        <v>1.2070000000000001</v>
      </c>
      <c r="AO76" s="350">
        <f t="shared" ca="1" si="136"/>
        <v>0.61499999999999999</v>
      </c>
      <c r="AP76" s="350">
        <f t="shared" ca="1" si="137"/>
        <v>1.2390000000000001</v>
      </c>
      <c r="AQ76" s="350">
        <f t="shared" ca="1" si="138"/>
        <v>1.3380000000000001</v>
      </c>
      <c r="AR76" s="350">
        <f t="shared" ca="1" si="139"/>
        <v>1.089</v>
      </c>
      <c r="AS76" s="350">
        <f t="shared" ca="1" si="140"/>
        <v>0.54900000000000004</v>
      </c>
      <c r="AT76" s="350">
        <f t="shared" ca="1" si="141"/>
        <v>5.23</v>
      </c>
      <c r="AU76" s="350">
        <f t="shared" ca="1" si="142"/>
        <v>5.55</v>
      </c>
      <c r="AV76" s="350">
        <f t="shared" ca="1" si="143"/>
        <v>5.19</v>
      </c>
      <c r="AW76" s="350">
        <f t="shared" ca="1" si="49"/>
        <v>0.54900000000000004</v>
      </c>
    </row>
    <row r="77" spans="1:49" ht="15.75" x14ac:dyDescent="0.25">
      <c r="A77" s="207" t="str">
        <f>INDEX(Оглавление, ROW())</f>
        <v>[Цены на приграничных АЗС.xlsm]Цены на 14.06.2021</v>
      </c>
      <c r="B77" s="348">
        <f t="shared" ca="1" si="97"/>
        <v>44361</v>
      </c>
      <c r="C77" s="350">
        <f t="shared" ca="1" si="98"/>
        <v>9.1813000000000002</v>
      </c>
      <c r="D77" s="350">
        <f t="shared" ca="1" si="99"/>
        <v>2.4809999999999999</v>
      </c>
      <c r="E77" s="350">
        <f t="shared" ca="1" si="100"/>
        <v>3.0232000000000001</v>
      </c>
      <c r="F77" s="350">
        <f t="shared" ca="1" si="101"/>
        <v>6.7382999999999997</v>
      </c>
      <c r="G77" s="350">
        <f t="shared" ca="1" si="102"/>
        <v>3.4628999999999999</v>
      </c>
      <c r="H77" s="350">
        <f t="shared" ca="1" si="103"/>
        <v>1.86</v>
      </c>
      <c r="I77" s="350">
        <f t="shared" ca="1" si="104"/>
        <v>1.96</v>
      </c>
      <c r="J77" s="350">
        <f t="shared" ca="1" si="105"/>
        <v>2.1</v>
      </c>
      <c r="K77" s="350">
        <f t="shared" ca="1" si="106"/>
        <v>1.96</v>
      </c>
      <c r="L77" s="350">
        <f t="shared" ca="1" si="107"/>
        <v>1.02</v>
      </c>
      <c r="M77" s="350">
        <f t="shared" ca="1" si="108"/>
        <v>45.31</v>
      </c>
      <c r="N77" s="350">
        <f t="shared" ca="1" si="109"/>
        <v>50.13</v>
      </c>
      <c r="O77" s="350">
        <f t="shared" ca="1" si="110"/>
        <v>54.68</v>
      </c>
      <c r="P77" s="350">
        <f t="shared" ca="1" si="111"/>
        <v>49.15</v>
      </c>
      <c r="Q77" s="350">
        <f t="shared" ca="1" si="112"/>
        <v>28.85</v>
      </c>
      <c r="R77" s="350">
        <f t="shared" ca="1" si="113"/>
        <v>45.26</v>
      </c>
      <c r="S77" s="350">
        <f t="shared" ca="1" si="114"/>
        <v>49.01</v>
      </c>
      <c r="T77" s="350">
        <f t="shared" ca="1" si="115"/>
        <v>54.65</v>
      </c>
      <c r="U77" s="350">
        <f t="shared" ca="1" si="116"/>
        <v>47.52</v>
      </c>
      <c r="V77" s="350">
        <f t="shared" ca="1" si="117"/>
        <v>27.39</v>
      </c>
      <c r="W77" s="350">
        <f t="shared" ca="1" si="118"/>
        <v>45.7</v>
      </c>
      <c r="X77" s="350">
        <f t="shared" ca="1" si="119"/>
        <v>49.12</v>
      </c>
      <c r="Y77" s="350">
        <f t="shared" ca="1" si="120"/>
        <v>54.95</v>
      </c>
      <c r="Z77" s="350">
        <f t="shared" ca="1" si="121"/>
        <v>48.49</v>
      </c>
      <c r="AA77" s="350">
        <f t="shared" ca="1" si="122"/>
        <v>29.7</v>
      </c>
      <c r="AB77" s="350">
        <f t="shared" ca="1" si="123"/>
        <v>45.05</v>
      </c>
      <c r="AC77" s="350">
        <f t="shared" ca="1" si="124"/>
        <v>47.96</v>
      </c>
      <c r="AD77" s="350">
        <f t="shared" ca="1" si="125"/>
        <v>57.19</v>
      </c>
      <c r="AE77" s="350">
        <f t="shared" ca="1" si="126"/>
        <v>50.21</v>
      </c>
      <c r="AF77" s="350">
        <f t="shared" ca="1" si="127"/>
        <v>29.25</v>
      </c>
      <c r="AG77" s="350">
        <f t="shared" ca="1" si="128"/>
        <v>26.12</v>
      </c>
      <c r="AH77" s="350">
        <f t="shared" ca="1" si="129"/>
        <v>26.96</v>
      </c>
      <c r="AI77" s="350">
        <f t="shared" ca="1" si="130"/>
        <v>31.79</v>
      </c>
      <c r="AJ77" s="350">
        <f t="shared" ca="1" si="131"/>
        <v>25.34</v>
      </c>
      <c r="AK77" s="350">
        <f t="shared" ca="1" si="132"/>
        <v>12.79</v>
      </c>
      <c r="AL77" s="350">
        <f t="shared" ca="1" si="133"/>
        <v>1.3169999999999999</v>
      </c>
      <c r="AM77" s="350">
        <f t="shared" ca="1" si="134"/>
        <v>1.377</v>
      </c>
      <c r="AN77" s="350">
        <f t="shared" ca="1" si="135"/>
        <v>1.2170000000000001</v>
      </c>
      <c r="AO77" s="350">
        <f t="shared" ca="1" si="136"/>
        <v>0.61499999999999999</v>
      </c>
      <c r="AP77" s="350">
        <f t="shared" ca="1" si="137"/>
        <v>1.2649999999999999</v>
      </c>
      <c r="AQ77" s="350">
        <f t="shared" ca="1" si="138"/>
        <v>1.3380000000000001</v>
      </c>
      <c r="AR77" s="350">
        <f t="shared" ca="1" si="139"/>
        <v>1.145</v>
      </c>
      <c r="AS77" s="350">
        <f t="shared" ca="1" si="140"/>
        <v>0.53900000000000003</v>
      </c>
      <c r="AT77" s="350">
        <f t="shared" ca="1" si="141"/>
        <v>5.24</v>
      </c>
      <c r="AU77" s="350">
        <f t="shared" ca="1" si="142"/>
        <v>5.54</v>
      </c>
      <c r="AV77" s="350">
        <f t="shared" ca="1" si="143"/>
        <v>5.22</v>
      </c>
      <c r="AW77" s="350">
        <f t="shared" ca="1" si="49"/>
        <v>0.53900000000000003</v>
      </c>
    </row>
    <row r="78" spans="1:49" ht="15.75" x14ac:dyDescent="0.25">
      <c r="A78" s="207" t="str">
        <f>INDEX(Оглавление, ROW())</f>
        <v>[Цены на приграничных АЗС.xlsm]Цены на 21.06.2021</v>
      </c>
      <c r="B78" s="348">
        <f t="shared" ca="1" si="97"/>
        <v>44368</v>
      </c>
      <c r="C78" s="350">
        <f t="shared" ca="1" si="98"/>
        <v>9.1813000000000002</v>
      </c>
      <c r="D78" s="350">
        <f t="shared" ca="1" si="99"/>
        <v>2.5152999999999999</v>
      </c>
      <c r="E78" s="350">
        <f t="shared" ca="1" si="100"/>
        <v>2.9964</v>
      </c>
      <c r="F78" s="350">
        <f t="shared" ca="1" si="101"/>
        <v>6.5922999999999998</v>
      </c>
      <c r="G78" s="350">
        <f t="shared" ca="1" si="102"/>
        <v>3.4849999999999999</v>
      </c>
      <c r="H78" s="350">
        <f t="shared" ca="1" si="103"/>
        <v>1.87</v>
      </c>
      <c r="I78" s="350">
        <f t="shared" ca="1" si="104"/>
        <v>1.97</v>
      </c>
      <c r="J78" s="350">
        <f t="shared" ca="1" si="105"/>
        <v>2.11</v>
      </c>
      <c r="K78" s="350">
        <f t="shared" ca="1" si="106"/>
        <v>1.97</v>
      </c>
      <c r="L78" s="350">
        <f t="shared" ca="1" si="107"/>
        <v>1.03</v>
      </c>
      <c r="M78" s="350">
        <f t="shared" ca="1" si="108"/>
        <v>45.35</v>
      </c>
      <c r="N78" s="350">
        <f t="shared" ca="1" si="109"/>
        <v>50.15</v>
      </c>
      <c r="O78" s="350">
        <f t="shared" ca="1" si="110"/>
        <v>54.68</v>
      </c>
      <c r="P78" s="350">
        <f t="shared" ca="1" si="111"/>
        <v>49.19</v>
      </c>
      <c r="Q78" s="350">
        <f t="shared" ca="1" si="112"/>
        <v>28.78</v>
      </c>
      <c r="R78" s="350">
        <f t="shared" ca="1" si="113"/>
        <v>45.33</v>
      </c>
      <c r="S78" s="350">
        <f t="shared" ca="1" si="114"/>
        <v>49.07</v>
      </c>
      <c r="T78" s="350">
        <f t="shared" ca="1" si="115"/>
        <v>54.85</v>
      </c>
      <c r="U78" s="350">
        <f t="shared" ca="1" si="116"/>
        <v>48.09</v>
      </c>
      <c r="V78" s="350">
        <f t="shared" ca="1" si="117"/>
        <v>27.39</v>
      </c>
      <c r="W78" s="350">
        <f t="shared" ca="1" si="118"/>
        <v>45.42</v>
      </c>
      <c r="X78" s="350">
        <f t="shared" ca="1" si="119"/>
        <v>48.87</v>
      </c>
      <c r="Y78" s="350">
        <f t="shared" ca="1" si="120"/>
        <v>55.1</v>
      </c>
      <c r="Z78" s="350">
        <f t="shared" ca="1" si="121"/>
        <v>48.46</v>
      </c>
      <c r="AA78" s="350">
        <f t="shared" ca="1" si="122"/>
        <v>29.7</v>
      </c>
      <c r="AB78" s="350">
        <f t="shared" ca="1" si="123"/>
        <v>45.03</v>
      </c>
      <c r="AC78" s="350">
        <f t="shared" ca="1" si="124"/>
        <v>48</v>
      </c>
      <c r="AD78" s="350">
        <f t="shared" ca="1" si="125"/>
        <v>57.19</v>
      </c>
      <c r="AE78" s="350">
        <f t="shared" ca="1" si="126"/>
        <v>50.28</v>
      </c>
      <c r="AF78" s="350">
        <f t="shared" ca="1" si="127"/>
        <v>29.25</v>
      </c>
      <c r="AG78" s="350">
        <f t="shared" ca="1" si="128"/>
        <v>26.24</v>
      </c>
      <c r="AH78" s="350">
        <f t="shared" ca="1" si="129"/>
        <v>27.41</v>
      </c>
      <c r="AI78" s="350">
        <f t="shared" ca="1" si="130"/>
        <v>31.79</v>
      </c>
      <c r="AJ78" s="350">
        <f t="shared" ca="1" si="131"/>
        <v>25.49</v>
      </c>
      <c r="AK78" s="350">
        <f t="shared" ca="1" si="132"/>
        <v>16</v>
      </c>
      <c r="AL78" s="350">
        <f t="shared" ca="1" si="133"/>
        <v>1.304</v>
      </c>
      <c r="AM78" s="350">
        <f t="shared" ca="1" si="134"/>
        <v>1.3640000000000001</v>
      </c>
      <c r="AN78" s="350">
        <f t="shared" ca="1" si="135"/>
        <v>1.204</v>
      </c>
      <c r="AO78" s="350">
        <f t="shared" ca="1" si="136"/>
        <v>0.61499999999999999</v>
      </c>
      <c r="AP78" s="350">
        <f t="shared" ca="1" si="137"/>
        <v>1.2290000000000001</v>
      </c>
      <c r="AQ78" s="350">
        <f t="shared" ca="1" si="138"/>
        <v>1.3779999999999999</v>
      </c>
      <c r="AR78" s="350">
        <f t="shared" ca="1" si="139"/>
        <v>1.119</v>
      </c>
      <c r="AS78" s="350">
        <f t="shared" ca="1" si="140"/>
        <v>0.54300000000000004</v>
      </c>
      <c r="AT78" s="350">
        <f t="shared" ca="1" si="141"/>
        <v>5.3</v>
      </c>
      <c r="AU78" s="350">
        <f t="shared" ca="1" si="142"/>
        <v>5.57</v>
      </c>
      <c r="AV78" s="350">
        <f t="shared" ca="1" si="143"/>
        <v>5.27</v>
      </c>
      <c r="AW78" s="350">
        <f t="shared" ca="1" si="49"/>
        <v>0.54300000000000004</v>
      </c>
    </row>
    <row r="79" spans="1:49" s="213" customFormat="1" ht="15.75" x14ac:dyDescent="0.25">
      <c r="A79" s="207" t="str">
        <f>INDEX(Оглавление, ROW())</f>
        <v>[Цены на приграничных АЗС.xlsm]Цены на 28.06.2021</v>
      </c>
      <c r="B79" s="348">
        <f t="shared" ca="1" si="97"/>
        <v>44375</v>
      </c>
      <c r="C79" s="350">
        <f t="shared" ca="1" si="98"/>
        <v>9.2457999999999991</v>
      </c>
      <c r="D79" s="350">
        <f t="shared" ca="1" si="99"/>
        <v>2.5295000000000001</v>
      </c>
      <c r="E79" s="350">
        <f t="shared" ca="1" si="100"/>
        <v>3.0209999999999999</v>
      </c>
      <c r="F79" s="350">
        <f t="shared" ca="1" si="101"/>
        <v>6.7</v>
      </c>
      <c r="G79" s="350">
        <f t="shared" ca="1" si="102"/>
        <v>3.5044</v>
      </c>
      <c r="H79" s="350">
        <f t="shared" ca="1" si="103"/>
        <v>1.88</v>
      </c>
      <c r="I79" s="350">
        <f t="shared" ca="1" si="104"/>
        <v>1.98</v>
      </c>
      <c r="J79" s="350">
        <f t="shared" ca="1" si="105"/>
        <v>2.12</v>
      </c>
      <c r="K79" s="350">
        <f t="shared" ca="1" si="106"/>
        <v>1.98</v>
      </c>
      <c r="L79" s="350">
        <f t="shared" ca="1" si="107"/>
        <v>1.03</v>
      </c>
      <c r="M79" s="350">
        <f t="shared" ca="1" si="108"/>
        <v>45.35</v>
      </c>
      <c r="N79" s="350">
        <f t="shared" ca="1" si="109"/>
        <v>50.15</v>
      </c>
      <c r="O79" s="350">
        <f t="shared" ca="1" si="110"/>
        <v>57.44</v>
      </c>
      <c r="P79" s="350">
        <f t="shared" ca="1" si="111"/>
        <v>49.17</v>
      </c>
      <c r="Q79" s="350">
        <f t="shared" ca="1" si="112"/>
        <v>28.24</v>
      </c>
      <c r="R79" s="350">
        <f t="shared" ca="1" si="113"/>
        <v>45.35</v>
      </c>
      <c r="S79" s="350">
        <f t="shared" ca="1" si="114"/>
        <v>49.04</v>
      </c>
      <c r="T79" s="350">
        <f t="shared" ca="1" si="115"/>
        <v>54.9</v>
      </c>
      <c r="U79" s="350">
        <f t="shared" ca="1" si="116"/>
        <v>48.3</v>
      </c>
      <c r="V79" s="350">
        <f t="shared" ca="1" si="117"/>
        <v>27.4</v>
      </c>
      <c r="W79" s="350">
        <f t="shared" ca="1" si="118"/>
        <v>45.38</v>
      </c>
      <c r="X79" s="350">
        <f t="shared" ca="1" si="119"/>
        <v>48.81</v>
      </c>
      <c r="Y79" s="350">
        <f t="shared" ca="1" si="120"/>
        <v>54.95</v>
      </c>
      <c r="Z79" s="350">
        <f t="shared" ca="1" si="121"/>
        <v>48.38</v>
      </c>
      <c r="AA79" s="350">
        <f t="shared" ca="1" si="122"/>
        <v>29.7</v>
      </c>
      <c r="AB79" s="350">
        <f t="shared" ca="1" si="123"/>
        <v>45.17</v>
      </c>
      <c r="AC79" s="350">
        <f t="shared" ca="1" si="124"/>
        <v>48.01</v>
      </c>
      <c r="AD79" s="350">
        <f t="shared" ca="1" si="125"/>
        <v>57.19</v>
      </c>
      <c r="AE79" s="350">
        <f t="shared" ca="1" si="126"/>
        <v>50.44</v>
      </c>
      <c r="AF79" s="350">
        <f t="shared" ca="1" si="127"/>
        <v>29.25</v>
      </c>
      <c r="AG79" s="350">
        <f t="shared" ca="1" si="128"/>
        <v>26.24</v>
      </c>
      <c r="AH79" s="350">
        <f t="shared" ca="1" si="129"/>
        <v>27.42</v>
      </c>
      <c r="AI79" s="350">
        <f t="shared" ca="1" si="130"/>
        <v>31.79</v>
      </c>
      <c r="AJ79" s="350">
        <f t="shared" ca="1" si="131"/>
        <v>25.61</v>
      </c>
      <c r="AK79" s="350">
        <f t="shared" ca="1" si="132"/>
        <v>12.54</v>
      </c>
      <c r="AL79" s="350">
        <f t="shared" ca="1" si="133"/>
        <v>1.3140000000000001</v>
      </c>
      <c r="AM79" s="350">
        <f t="shared" ca="1" si="134"/>
        <v>1.3740000000000001</v>
      </c>
      <c r="AN79" s="350">
        <f t="shared" ca="1" si="135"/>
        <v>1.214</v>
      </c>
      <c r="AO79" s="350">
        <f t="shared" ca="1" si="136"/>
        <v>0.61499999999999999</v>
      </c>
      <c r="AP79" s="350">
        <f t="shared" ca="1" si="137"/>
        <v>1.2090000000000001</v>
      </c>
      <c r="AQ79" s="350">
        <f t="shared" ca="1" si="138"/>
        <v>1.375</v>
      </c>
      <c r="AR79" s="350">
        <f t="shared" ca="1" si="139"/>
        <v>1.109</v>
      </c>
      <c r="AS79" s="350">
        <f t="shared" ca="1" si="140"/>
        <v>0.54900000000000004</v>
      </c>
      <c r="AT79" s="350">
        <f t="shared" ca="1" si="141"/>
        <v>5.41</v>
      </c>
      <c r="AU79" s="350">
        <f t="shared" ca="1" si="142"/>
        <v>5.67</v>
      </c>
      <c r="AV79" s="350">
        <f t="shared" ca="1" si="143"/>
        <v>5.33</v>
      </c>
      <c r="AW79" s="350">
        <f ca="1">INDIRECT("'"&amp;$A79&amp;"'"&amp;"!$n$27")</f>
        <v>0.54900000000000004</v>
      </c>
    </row>
    <row r="80" spans="1:49" ht="15.75" x14ac:dyDescent="0.25">
      <c r="A80" s="207" t="str">
        <f>INDEX(Оглавление, ROW())</f>
        <v>[Цены на приграничных АЗС.xlsm]Цены на 05.07.2021</v>
      </c>
      <c r="B80" s="348">
        <f t="shared" ca="1" si="97"/>
        <v>44382</v>
      </c>
      <c r="C80" s="350">
        <f t="shared" ca="1" si="98"/>
        <v>9.2761999999999993</v>
      </c>
      <c r="D80" s="350">
        <f t="shared" ca="1" si="99"/>
        <v>2.5426000000000002</v>
      </c>
      <c r="E80" s="350">
        <f t="shared" ca="1" si="100"/>
        <v>3.0072999999999999</v>
      </c>
      <c r="F80" s="350">
        <f t="shared" ca="1" si="101"/>
        <v>6.6353</v>
      </c>
      <c r="G80" s="350">
        <f t="shared" ca="1" si="102"/>
        <v>3.4546000000000001</v>
      </c>
      <c r="H80" s="350">
        <f t="shared" ca="1" si="103"/>
        <v>1.89</v>
      </c>
      <c r="I80" s="350">
        <f t="shared" ca="1" si="104"/>
        <v>1.99</v>
      </c>
      <c r="J80" s="350">
        <f t="shared" ca="1" si="105"/>
        <v>2.13</v>
      </c>
      <c r="K80" s="350">
        <f t="shared" ca="1" si="106"/>
        <v>1.99</v>
      </c>
      <c r="L80" s="350">
        <f t="shared" ca="1" si="107"/>
        <v>1.04</v>
      </c>
      <c r="M80" s="350">
        <f t="shared" ca="1" si="108"/>
        <v>45.38</v>
      </c>
      <c r="N80" s="350">
        <f t="shared" ca="1" si="109"/>
        <v>50.23</v>
      </c>
      <c r="O80" s="350">
        <f t="shared" ca="1" si="110"/>
        <v>57.44</v>
      </c>
      <c r="P80" s="350">
        <f t="shared" ca="1" si="111"/>
        <v>49.24</v>
      </c>
      <c r="Q80" s="350">
        <f t="shared" ca="1" si="112"/>
        <v>28.36</v>
      </c>
      <c r="R80" s="350">
        <f t="shared" ca="1" si="113"/>
        <v>45.35</v>
      </c>
      <c r="S80" s="350">
        <f t="shared" ca="1" si="114"/>
        <v>49.04</v>
      </c>
      <c r="T80" s="350">
        <f t="shared" ca="1" si="115"/>
        <v>54.9</v>
      </c>
      <c r="U80" s="350">
        <f t="shared" ca="1" si="116"/>
        <v>48.01</v>
      </c>
      <c r="V80" s="350">
        <f t="shared" ca="1" si="117"/>
        <v>27.4</v>
      </c>
      <c r="W80" s="350">
        <f t="shared" ca="1" si="118"/>
        <v>45.37</v>
      </c>
      <c r="X80" s="350">
        <f t="shared" ca="1" si="119"/>
        <v>48.84</v>
      </c>
      <c r="Y80" s="350">
        <f t="shared" ca="1" si="120"/>
        <v>55.1</v>
      </c>
      <c r="Z80" s="350">
        <f t="shared" ca="1" si="121"/>
        <v>48.38</v>
      </c>
      <c r="AA80" s="350">
        <f t="shared" ca="1" si="122"/>
        <v>29.7</v>
      </c>
      <c r="AB80" s="350">
        <f t="shared" ca="1" si="123"/>
        <v>45.18</v>
      </c>
      <c r="AC80" s="350">
        <f t="shared" ca="1" si="124"/>
        <v>48.02</v>
      </c>
      <c r="AD80" s="350">
        <f t="shared" ca="1" si="125"/>
        <v>57.19</v>
      </c>
      <c r="AE80" s="350">
        <f t="shared" ca="1" si="126"/>
        <v>50.44</v>
      </c>
      <c r="AF80" s="350">
        <f t="shared" ca="1" si="127"/>
        <v>29.25</v>
      </c>
      <c r="AG80" s="350">
        <f t="shared" ca="1" si="128"/>
        <v>26.24</v>
      </c>
      <c r="AH80" s="350">
        <f t="shared" ca="1" si="129"/>
        <v>27.42</v>
      </c>
      <c r="AI80" s="350">
        <f t="shared" ca="1" si="130"/>
        <v>31.79</v>
      </c>
      <c r="AJ80" s="350">
        <f t="shared" ca="1" si="131"/>
        <v>25.61</v>
      </c>
      <c r="AK80" s="350">
        <f t="shared" ca="1" si="132"/>
        <v>12.54</v>
      </c>
      <c r="AL80" s="350">
        <f t="shared" ca="1" si="133"/>
        <v>1.3240000000000001</v>
      </c>
      <c r="AM80" s="350">
        <f t="shared" ca="1" si="134"/>
        <v>1.3839999999999999</v>
      </c>
      <c r="AN80" s="350">
        <f t="shared" ca="1" si="135"/>
        <v>1.224</v>
      </c>
      <c r="AO80" s="350">
        <f t="shared" ca="1" si="136"/>
        <v>0.61499999999999999</v>
      </c>
      <c r="AP80" s="350">
        <f t="shared" ca="1" si="137"/>
        <v>1.2490000000000001</v>
      </c>
      <c r="AQ80" s="350">
        <f t="shared" ca="1" si="138"/>
        <v>1.3939999999999999</v>
      </c>
      <c r="AR80" s="350">
        <f t="shared" ca="1" si="139"/>
        <v>1.129</v>
      </c>
      <c r="AS80" s="350">
        <f t="shared" ca="1" si="140"/>
        <v>0.55300000000000005</v>
      </c>
      <c r="AT80" s="350">
        <f t="shared" ca="1" si="141"/>
        <v>5.51</v>
      </c>
      <c r="AU80" s="350">
        <f t="shared" ca="1" si="142"/>
        <v>5.72</v>
      </c>
      <c r="AV80" s="350">
        <f t="shared" ca="1" si="143"/>
        <v>5.42</v>
      </c>
      <c r="AW80" s="350">
        <f t="shared" ref="AW80:AW143" ca="1" si="144">INDIRECT("'"&amp;$A80&amp;"'"&amp;"!$n$28")</f>
        <v>2.29</v>
      </c>
    </row>
    <row r="81" spans="1:49" ht="15.75" x14ac:dyDescent="0.25">
      <c r="A81" s="207"/>
      <c r="B81" s="348"/>
      <c r="C81" s="350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350"/>
      <c r="AG81" s="350"/>
      <c r="AH81" s="350"/>
      <c r="AI81" s="350"/>
      <c r="AJ81" s="350"/>
      <c r="AK81" s="350"/>
      <c r="AL81" s="350"/>
      <c r="AM81" s="350"/>
      <c r="AN81" s="350"/>
      <c r="AO81" s="350"/>
      <c r="AP81" s="350"/>
      <c r="AQ81" s="350"/>
      <c r="AR81" s="350"/>
      <c r="AS81" s="350"/>
      <c r="AT81" s="350"/>
      <c r="AU81" s="350"/>
      <c r="AV81" s="350"/>
      <c r="AW81" s="350" t="e">
        <f t="shared" ca="1" si="144"/>
        <v>#REF!</v>
      </c>
    </row>
    <row r="82" spans="1:49" ht="15.75" x14ac:dyDescent="0.25">
      <c r="A82" s="207"/>
      <c r="B82" s="348"/>
      <c r="C82" s="350"/>
      <c r="D82" s="350"/>
      <c r="E82" s="350"/>
      <c r="F82" s="350"/>
      <c r="G82" s="350"/>
      <c r="H82" s="350"/>
      <c r="I82" s="350"/>
      <c r="J82" s="350"/>
      <c r="K82" s="350"/>
      <c r="L82" s="350"/>
      <c r="M82" s="350"/>
      <c r="N82" s="350"/>
      <c r="O82" s="350"/>
      <c r="P82" s="350"/>
      <c r="Q82" s="350"/>
      <c r="R82" s="350"/>
      <c r="S82" s="350"/>
      <c r="T82" s="350"/>
      <c r="U82" s="350"/>
      <c r="V82" s="350"/>
      <c r="W82" s="350"/>
      <c r="X82" s="350"/>
      <c r="Y82" s="350"/>
      <c r="Z82" s="350"/>
      <c r="AA82" s="350"/>
      <c r="AB82" s="350"/>
      <c r="AC82" s="350"/>
      <c r="AD82" s="350"/>
      <c r="AE82" s="350"/>
      <c r="AF82" s="350"/>
      <c r="AG82" s="350"/>
      <c r="AH82" s="350"/>
      <c r="AI82" s="350"/>
      <c r="AJ82" s="350"/>
      <c r="AK82" s="350"/>
      <c r="AL82" s="350"/>
      <c r="AM82" s="350"/>
      <c r="AN82" s="350"/>
      <c r="AO82" s="350"/>
      <c r="AP82" s="350"/>
      <c r="AQ82" s="350"/>
      <c r="AR82" s="350"/>
      <c r="AS82" s="350"/>
      <c r="AT82" s="350"/>
      <c r="AU82" s="350"/>
      <c r="AV82" s="350"/>
      <c r="AW82" s="350" t="e">
        <f t="shared" ca="1" si="144"/>
        <v>#REF!</v>
      </c>
    </row>
    <row r="83" spans="1:49" ht="15.75" x14ac:dyDescent="0.25">
      <c r="A83" s="207"/>
      <c r="B83" s="348"/>
      <c r="C83" s="350"/>
      <c r="D83" s="350"/>
      <c r="E83" s="350"/>
      <c r="F83" s="350"/>
      <c r="G83" s="350"/>
      <c r="H83" s="350"/>
      <c r="I83" s="350"/>
      <c r="J83" s="350"/>
      <c r="K83" s="350"/>
      <c r="L83" s="350"/>
      <c r="M83" s="350"/>
      <c r="N83" s="350"/>
      <c r="O83" s="350"/>
      <c r="P83" s="350"/>
      <c r="Q83" s="350"/>
      <c r="R83" s="350"/>
      <c r="S83" s="350"/>
      <c r="T83" s="350"/>
      <c r="U83" s="350"/>
      <c r="V83" s="350"/>
      <c r="W83" s="350"/>
      <c r="X83" s="350"/>
      <c r="Y83" s="350"/>
      <c r="Z83" s="350"/>
      <c r="AA83" s="350"/>
      <c r="AB83" s="350"/>
      <c r="AC83" s="350"/>
      <c r="AD83" s="350"/>
      <c r="AE83" s="350"/>
      <c r="AF83" s="350"/>
      <c r="AG83" s="350"/>
      <c r="AH83" s="350"/>
      <c r="AI83" s="350"/>
      <c r="AJ83" s="350"/>
      <c r="AK83" s="350"/>
      <c r="AL83" s="350"/>
      <c r="AM83" s="350"/>
      <c r="AN83" s="350"/>
      <c r="AO83" s="350"/>
      <c r="AP83" s="350"/>
      <c r="AQ83" s="350"/>
      <c r="AR83" s="350"/>
      <c r="AS83" s="350"/>
      <c r="AT83" s="350"/>
      <c r="AU83" s="350"/>
      <c r="AV83" s="350"/>
      <c r="AW83" s="350" t="e">
        <f t="shared" ca="1" si="144"/>
        <v>#REF!</v>
      </c>
    </row>
    <row r="84" spans="1:49" ht="15.75" x14ac:dyDescent="0.25">
      <c r="A84" s="207"/>
      <c r="B84" s="348"/>
      <c r="C84" s="350"/>
      <c r="D84" s="350"/>
      <c r="E84" s="350"/>
      <c r="F84" s="350"/>
      <c r="G84" s="350"/>
      <c r="H84" s="350"/>
      <c r="I84" s="350"/>
      <c r="J84" s="350"/>
      <c r="K84" s="350"/>
      <c r="L84" s="350"/>
      <c r="M84" s="350"/>
      <c r="N84" s="350"/>
      <c r="O84" s="350"/>
      <c r="P84" s="350"/>
      <c r="Q84" s="350"/>
      <c r="R84" s="350"/>
      <c r="S84" s="350"/>
      <c r="T84" s="350"/>
      <c r="U84" s="350"/>
      <c r="V84" s="350"/>
      <c r="W84" s="350"/>
      <c r="X84" s="350"/>
      <c r="Y84" s="350"/>
      <c r="Z84" s="350"/>
      <c r="AA84" s="350"/>
      <c r="AB84" s="350"/>
      <c r="AC84" s="350"/>
      <c r="AD84" s="350"/>
      <c r="AE84" s="350"/>
      <c r="AF84" s="350"/>
      <c r="AG84" s="350"/>
      <c r="AH84" s="350"/>
      <c r="AI84" s="350"/>
      <c r="AJ84" s="350"/>
      <c r="AK84" s="350"/>
      <c r="AL84" s="350"/>
      <c r="AM84" s="350"/>
      <c r="AN84" s="350"/>
      <c r="AO84" s="350"/>
      <c r="AP84" s="350"/>
      <c r="AQ84" s="350"/>
      <c r="AR84" s="350"/>
      <c r="AS84" s="350"/>
      <c r="AT84" s="350"/>
      <c r="AU84" s="350"/>
      <c r="AV84" s="350"/>
      <c r="AW84" s="350" t="e">
        <f t="shared" ca="1" si="144"/>
        <v>#REF!</v>
      </c>
    </row>
    <row r="85" spans="1:49" ht="15.75" x14ac:dyDescent="0.25">
      <c r="A85" s="207"/>
      <c r="B85" s="348"/>
      <c r="C85" s="350"/>
      <c r="D85" s="350"/>
      <c r="E85" s="350"/>
      <c r="F85" s="350"/>
      <c r="G85" s="350"/>
      <c r="H85" s="350"/>
      <c r="I85" s="350"/>
      <c r="J85" s="350"/>
      <c r="K85" s="350"/>
      <c r="L85" s="350"/>
      <c r="M85" s="350"/>
      <c r="N85" s="350"/>
      <c r="O85" s="350"/>
      <c r="P85" s="350"/>
      <c r="Q85" s="350"/>
      <c r="R85" s="350"/>
      <c r="S85" s="350"/>
      <c r="T85" s="350"/>
      <c r="U85" s="350"/>
      <c r="V85" s="350"/>
      <c r="W85" s="350"/>
      <c r="X85" s="350"/>
      <c r="Y85" s="350"/>
      <c r="Z85" s="350"/>
      <c r="AA85" s="350"/>
      <c r="AB85" s="350"/>
      <c r="AC85" s="350"/>
      <c r="AD85" s="350"/>
      <c r="AE85" s="350"/>
      <c r="AF85" s="350"/>
      <c r="AG85" s="350"/>
      <c r="AH85" s="350"/>
      <c r="AI85" s="350"/>
      <c r="AJ85" s="350"/>
      <c r="AK85" s="350"/>
      <c r="AL85" s="350"/>
      <c r="AM85" s="350"/>
      <c r="AN85" s="350"/>
      <c r="AO85" s="350"/>
      <c r="AP85" s="350"/>
      <c r="AQ85" s="350"/>
      <c r="AR85" s="350"/>
      <c r="AS85" s="350"/>
      <c r="AT85" s="350"/>
      <c r="AU85" s="350"/>
      <c r="AV85" s="350"/>
      <c r="AW85" s="350" t="e">
        <f t="shared" ca="1" si="144"/>
        <v>#REF!</v>
      </c>
    </row>
    <row r="86" spans="1:49" ht="15.75" x14ac:dyDescent="0.25">
      <c r="A86" s="207"/>
      <c r="B86" s="348"/>
      <c r="C86" s="350"/>
      <c r="D86" s="350"/>
      <c r="E86" s="350"/>
      <c r="F86" s="350"/>
      <c r="G86" s="350"/>
      <c r="H86" s="350"/>
      <c r="I86" s="350"/>
      <c r="J86" s="350"/>
      <c r="K86" s="350"/>
      <c r="L86" s="350"/>
      <c r="M86" s="350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350"/>
      <c r="Z86" s="350"/>
      <c r="AA86" s="350"/>
      <c r="AB86" s="350"/>
      <c r="AC86" s="350"/>
      <c r="AD86" s="350"/>
      <c r="AE86" s="350"/>
      <c r="AF86" s="350"/>
      <c r="AG86" s="350"/>
      <c r="AH86" s="350"/>
      <c r="AI86" s="350"/>
      <c r="AJ86" s="350"/>
      <c r="AK86" s="350"/>
      <c r="AL86" s="350"/>
      <c r="AM86" s="350"/>
      <c r="AN86" s="350"/>
      <c r="AO86" s="350"/>
      <c r="AP86" s="350"/>
      <c r="AQ86" s="350"/>
      <c r="AR86" s="350"/>
      <c r="AS86" s="350"/>
      <c r="AT86" s="350"/>
      <c r="AU86" s="350"/>
      <c r="AV86" s="350"/>
      <c r="AW86" s="350" t="e">
        <f t="shared" ca="1" si="144"/>
        <v>#REF!</v>
      </c>
    </row>
    <row r="87" spans="1:49" ht="15.75" x14ac:dyDescent="0.25">
      <c r="A87" s="207"/>
      <c r="B87" s="348"/>
      <c r="C87" s="350"/>
      <c r="D87" s="350"/>
      <c r="E87" s="350"/>
      <c r="F87" s="350"/>
      <c r="G87" s="350"/>
      <c r="H87" s="350"/>
      <c r="I87" s="350"/>
      <c r="J87" s="350"/>
      <c r="K87" s="350"/>
      <c r="L87" s="350"/>
      <c r="M87" s="350"/>
      <c r="N87" s="350"/>
      <c r="O87" s="350"/>
      <c r="P87" s="350"/>
      <c r="Q87" s="350"/>
      <c r="R87" s="350"/>
      <c r="S87" s="350"/>
      <c r="T87" s="350"/>
      <c r="U87" s="350"/>
      <c r="V87" s="350"/>
      <c r="W87" s="350"/>
      <c r="X87" s="350"/>
      <c r="Y87" s="350"/>
      <c r="Z87" s="350"/>
      <c r="AA87" s="350"/>
      <c r="AB87" s="350"/>
      <c r="AC87" s="350"/>
      <c r="AD87" s="350"/>
      <c r="AE87" s="350"/>
      <c r="AF87" s="350"/>
      <c r="AG87" s="350"/>
      <c r="AH87" s="350"/>
      <c r="AI87" s="350"/>
      <c r="AJ87" s="350"/>
      <c r="AK87" s="350"/>
      <c r="AL87" s="350"/>
      <c r="AM87" s="350"/>
      <c r="AN87" s="350"/>
      <c r="AO87" s="350"/>
      <c r="AP87" s="350"/>
      <c r="AQ87" s="350"/>
      <c r="AR87" s="350"/>
      <c r="AS87" s="350"/>
      <c r="AT87" s="350"/>
      <c r="AU87" s="350"/>
      <c r="AV87" s="350"/>
      <c r="AW87" s="350" t="e">
        <f t="shared" ca="1" si="144"/>
        <v>#REF!</v>
      </c>
    </row>
    <row r="88" spans="1:49" ht="15.75" x14ac:dyDescent="0.25">
      <c r="A88" s="207"/>
      <c r="B88" s="348"/>
      <c r="C88" s="350"/>
      <c r="D88" s="350"/>
      <c r="E88" s="350"/>
      <c r="F88" s="350"/>
      <c r="G88" s="350"/>
      <c r="H88" s="350"/>
      <c r="I88" s="350"/>
      <c r="J88" s="350"/>
      <c r="K88" s="350"/>
      <c r="L88" s="350"/>
      <c r="M88" s="350"/>
      <c r="N88" s="350"/>
      <c r="O88" s="350"/>
      <c r="P88" s="350"/>
      <c r="Q88" s="350"/>
      <c r="R88" s="350"/>
      <c r="S88" s="350"/>
      <c r="T88" s="350"/>
      <c r="U88" s="350"/>
      <c r="V88" s="350"/>
      <c r="W88" s="350"/>
      <c r="X88" s="350"/>
      <c r="Y88" s="350"/>
      <c r="Z88" s="350"/>
      <c r="AA88" s="350"/>
      <c r="AB88" s="350"/>
      <c r="AC88" s="350"/>
      <c r="AD88" s="350"/>
      <c r="AE88" s="350"/>
      <c r="AF88" s="350"/>
      <c r="AG88" s="350"/>
      <c r="AH88" s="350"/>
      <c r="AI88" s="350"/>
      <c r="AJ88" s="350"/>
      <c r="AK88" s="350"/>
      <c r="AL88" s="350"/>
      <c r="AM88" s="350"/>
      <c r="AN88" s="350"/>
      <c r="AO88" s="350"/>
      <c r="AP88" s="350"/>
      <c r="AQ88" s="350"/>
      <c r="AR88" s="350"/>
      <c r="AS88" s="350"/>
      <c r="AT88" s="350"/>
      <c r="AU88" s="350"/>
      <c r="AV88" s="350"/>
      <c r="AW88" s="350" t="e">
        <f t="shared" ca="1" si="144"/>
        <v>#REF!</v>
      </c>
    </row>
    <row r="89" spans="1:49" ht="15.75" x14ac:dyDescent="0.25">
      <c r="A89" s="207"/>
      <c r="B89" s="348"/>
      <c r="C89" s="350"/>
      <c r="D89" s="350"/>
      <c r="E89" s="350"/>
      <c r="F89" s="350"/>
      <c r="G89" s="350"/>
      <c r="H89" s="350"/>
      <c r="I89" s="350"/>
      <c r="J89" s="350"/>
      <c r="K89" s="350"/>
      <c r="L89" s="350"/>
      <c r="M89" s="350"/>
      <c r="N89" s="350"/>
      <c r="O89" s="350"/>
      <c r="P89" s="350"/>
      <c r="Q89" s="350"/>
      <c r="R89" s="350"/>
      <c r="S89" s="350"/>
      <c r="T89" s="350"/>
      <c r="U89" s="350"/>
      <c r="V89" s="350"/>
      <c r="W89" s="350"/>
      <c r="X89" s="350"/>
      <c r="Y89" s="350"/>
      <c r="Z89" s="350"/>
      <c r="AA89" s="350"/>
      <c r="AB89" s="350"/>
      <c r="AC89" s="350"/>
      <c r="AD89" s="350"/>
      <c r="AE89" s="350"/>
      <c r="AF89" s="350"/>
      <c r="AG89" s="350"/>
      <c r="AH89" s="350"/>
      <c r="AI89" s="350"/>
      <c r="AJ89" s="350"/>
      <c r="AK89" s="350"/>
      <c r="AL89" s="350"/>
      <c r="AM89" s="350"/>
      <c r="AN89" s="350"/>
      <c r="AO89" s="350"/>
      <c r="AP89" s="350"/>
      <c r="AQ89" s="350"/>
      <c r="AR89" s="350"/>
      <c r="AS89" s="350"/>
      <c r="AT89" s="350"/>
      <c r="AU89" s="350"/>
      <c r="AV89" s="350"/>
      <c r="AW89" s="350" t="e">
        <f t="shared" ca="1" si="144"/>
        <v>#REF!</v>
      </c>
    </row>
    <row r="90" spans="1:49" ht="15.75" x14ac:dyDescent="0.25">
      <c r="A90" s="207"/>
      <c r="B90" s="348"/>
      <c r="C90" s="350"/>
      <c r="D90" s="350"/>
      <c r="E90" s="350"/>
      <c r="F90" s="350"/>
      <c r="G90" s="350"/>
      <c r="H90" s="350"/>
      <c r="I90" s="350"/>
      <c r="J90" s="350"/>
      <c r="K90" s="350"/>
      <c r="L90" s="350"/>
      <c r="M90" s="350"/>
      <c r="N90" s="350"/>
      <c r="O90" s="350"/>
      <c r="P90" s="350"/>
      <c r="Q90" s="350"/>
      <c r="R90" s="350"/>
      <c r="S90" s="350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 t="e">
        <f t="shared" ca="1" si="144"/>
        <v>#REF!</v>
      </c>
    </row>
    <row r="91" spans="1:49" ht="15.75" x14ac:dyDescent="0.25">
      <c r="A91" s="207"/>
      <c r="B91" s="348"/>
      <c r="C91" s="350"/>
      <c r="D91" s="350"/>
      <c r="E91" s="350"/>
      <c r="F91" s="350"/>
      <c r="G91" s="350"/>
      <c r="H91" s="350"/>
      <c r="I91" s="350"/>
      <c r="J91" s="350"/>
      <c r="K91" s="350"/>
      <c r="L91" s="350"/>
      <c r="M91" s="350"/>
      <c r="N91" s="350"/>
      <c r="O91" s="350"/>
      <c r="P91" s="350"/>
      <c r="Q91" s="350"/>
      <c r="R91" s="350"/>
      <c r="S91" s="350"/>
      <c r="T91" s="350"/>
      <c r="U91" s="350"/>
      <c r="V91" s="350"/>
      <c r="W91" s="350"/>
      <c r="X91" s="350"/>
      <c r="Y91" s="350"/>
      <c r="Z91" s="350"/>
      <c r="AA91" s="350"/>
      <c r="AB91" s="350"/>
      <c r="AC91" s="350"/>
      <c r="AD91" s="350"/>
      <c r="AE91" s="350"/>
      <c r="AF91" s="350"/>
      <c r="AG91" s="350"/>
      <c r="AH91" s="350"/>
      <c r="AI91" s="350"/>
      <c r="AJ91" s="350"/>
      <c r="AK91" s="350"/>
      <c r="AL91" s="350"/>
      <c r="AM91" s="350"/>
      <c r="AN91" s="350"/>
      <c r="AO91" s="350"/>
      <c r="AP91" s="350"/>
      <c r="AQ91" s="350"/>
      <c r="AR91" s="350"/>
      <c r="AS91" s="350"/>
      <c r="AT91" s="350"/>
      <c r="AU91" s="350"/>
      <c r="AV91" s="350"/>
      <c r="AW91" s="350" t="e">
        <f t="shared" ca="1" si="144"/>
        <v>#REF!</v>
      </c>
    </row>
    <row r="92" spans="1:49" ht="15.75" x14ac:dyDescent="0.25">
      <c r="A92" s="207"/>
      <c r="B92" s="348"/>
      <c r="C92" s="350"/>
      <c r="D92" s="350"/>
      <c r="E92" s="350"/>
      <c r="F92" s="350"/>
      <c r="G92" s="350"/>
      <c r="H92" s="350"/>
      <c r="I92" s="350"/>
      <c r="J92" s="350"/>
      <c r="K92" s="350"/>
      <c r="L92" s="350"/>
      <c r="M92" s="350"/>
      <c r="N92" s="350"/>
      <c r="O92" s="350"/>
      <c r="P92" s="350"/>
      <c r="Q92" s="350"/>
      <c r="R92" s="350"/>
      <c r="S92" s="350"/>
      <c r="T92" s="350"/>
      <c r="U92" s="350"/>
      <c r="V92" s="350"/>
      <c r="W92" s="350"/>
      <c r="X92" s="350"/>
      <c r="Y92" s="350"/>
      <c r="Z92" s="350"/>
      <c r="AA92" s="350"/>
      <c r="AB92" s="350"/>
      <c r="AC92" s="350"/>
      <c r="AD92" s="350"/>
      <c r="AE92" s="350"/>
      <c r="AF92" s="350"/>
      <c r="AG92" s="350"/>
      <c r="AH92" s="350"/>
      <c r="AI92" s="350"/>
      <c r="AJ92" s="350"/>
      <c r="AK92" s="350"/>
      <c r="AL92" s="350"/>
      <c r="AM92" s="350"/>
      <c r="AN92" s="350"/>
      <c r="AO92" s="350"/>
      <c r="AP92" s="350"/>
      <c r="AQ92" s="350"/>
      <c r="AR92" s="350"/>
      <c r="AS92" s="350"/>
      <c r="AT92" s="350"/>
      <c r="AU92" s="350"/>
      <c r="AV92" s="350"/>
      <c r="AW92" s="350" t="e">
        <f t="shared" ca="1" si="144"/>
        <v>#REF!</v>
      </c>
    </row>
    <row r="93" spans="1:49" ht="15.75" x14ac:dyDescent="0.25">
      <c r="A93" s="207"/>
      <c r="B93" s="348"/>
      <c r="C93" s="350"/>
      <c r="D93" s="350"/>
      <c r="E93" s="350"/>
      <c r="F93" s="350"/>
      <c r="G93" s="350"/>
      <c r="H93" s="350"/>
      <c r="I93" s="350"/>
      <c r="J93" s="350"/>
      <c r="K93" s="350"/>
      <c r="L93" s="350"/>
      <c r="M93" s="350"/>
      <c r="N93" s="350"/>
      <c r="O93" s="350"/>
      <c r="P93" s="350"/>
      <c r="Q93" s="350"/>
      <c r="R93" s="350"/>
      <c r="S93" s="350"/>
      <c r="T93" s="350"/>
      <c r="U93" s="350"/>
      <c r="V93" s="350"/>
      <c r="W93" s="350"/>
      <c r="X93" s="350"/>
      <c r="Y93" s="350"/>
      <c r="Z93" s="350"/>
      <c r="AA93" s="350"/>
      <c r="AB93" s="350"/>
      <c r="AC93" s="350"/>
      <c r="AD93" s="350"/>
      <c r="AE93" s="350"/>
      <c r="AF93" s="350"/>
      <c r="AG93" s="350"/>
      <c r="AH93" s="350"/>
      <c r="AI93" s="350"/>
      <c r="AJ93" s="350"/>
      <c r="AK93" s="350"/>
      <c r="AL93" s="350"/>
      <c r="AM93" s="350"/>
      <c r="AN93" s="350"/>
      <c r="AO93" s="350"/>
      <c r="AP93" s="350"/>
      <c r="AQ93" s="350"/>
      <c r="AR93" s="350"/>
      <c r="AS93" s="350"/>
      <c r="AT93" s="350"/>
      <c r="AU93" s="350"/>
      <c r="AV93" s="350"/>
      <c r="AW93" s="350" t="e">
        <f t="shared" ca="1" si="144"/>
        <v>#REF!</v>
      </c>
    </row>
    <row r="94" spans="1:49" ht="15.75" x14ac:dyDescent="0.25">
      <c r="A94" s="207"/>
      <c r="B94" s="348"/>
      <c r="C94" s="350"/>
      <c r="D94" s="350"/>
      <c r="E94" s="350"/>
      <c r="F94" s="350"/>
      <c r="G94" s="350"/>
      <c r="H94" s="350"/>
      <c r="I94" s="350"/>
      <c r="J94" s="350"/>
      <c r="K94" s="350"/>
      <c r="L94" s="350"/>
      <c r="M94" s="350"/>
      <c r="N94" s="350"/>
      <c r="O94" s="350"/>
      <c r="P94" s="350"/>
      <c r="Q94" s="350"/>
      <c r="R94" s="350"/>
      <c r="S94" s="350"/>
      <c r="T94" s="350"/>
      <c r="U94" s="350"/>
      <c r="V94" s="350"/>
      <c r="W94" s="350"/>
      <c r="X94" s="350"/>
      <c r="Y94" s="350"/>
      <c r="Z94" s="350"/>
      <c r="AA94" s="350"/>
      <c r="AB94" s="350"/>
      <c r="AC94" s="350"/>
      <c r="AD94" s="350"/>
      <c r="AE94" s="350"/>
      <c r="AF94" s="350"/>
      <c r="AG94" s="350"/>
      <c r="AH94" s="350"/>
      <c r="AI94" s="350"/>
      <c r="AJ94" s="350"/>
      <c r="AK94" s="350"/>
      <c r="AL94" s="350"/>
      <c r="AM94" s="350"/>
      <c r="AN94" s="350"/>
      <c r="AO94" s="350"/>
      <c r="AP94" s="350"/>
      <c r="AQ94" s="350"/>
      <c r="AR94" s="350"/>
      <c r="AS94" s="350"/>
      <c r="AT94" s="350"/>
      <c r="AU94" s="350"/>
      <c r="AV94" s="350"/>
      <c r="AW94" s="350" t="e">
        <f t="shared" ca="1" si="144"/>
        <v>#REF!</v>
      </c>
    </row>
    <row r="95" spans="1:49" ht="15.75" x14ac:dyDescent="0.25">
      <c r="A95" s="207"/>
      <c r="B95" s="348"/>
      <c r="C95" s="350"/>
      <c r="D95" s="350"/>
      <c r="E95" s="350"/>
      <c r="F95" s="350"/>
      <c r="G95" s="350"/>
      <c r="H95" s="350"/>
      <c r="I95" s="350"/>
      <c r="J95" s="350"/>
      <c r="K95" s="350"/>
      <c r="L95" s="350"/>
      <c r="M95" s="350"/>
      <c r="N95" s="350"/>
      <c r="O95" s="350"/>
      <c r="P95" s="350"/>
      <c r="Q95" s="350"/>
      <c r="R95" s="350"/>
      <c r="S95" s="350"/>
      <c r="T95" s="350"/>
      <c r="U95" s="350"/>
      <c r="V95" s="350"/>
      <c r="W95" s="350"/>
      <c r="X95" s="350"/>
      <c r="Y95" s="350"/>
      <c r="Z95" s="350"/>
      <c r="AA95" s="350"/>
      <c r="AB95" s="350"/>
      <c r="AC95" s="350"/>
      <c r="AD95" s="350"/>
      <c r="AE95" s="350"/>
      <c r="AF95" s="350"/>
      <c r="AG95" s="350"/>
      <c r="AH95" s="350"/>
      <c r="AI95" s="350"/>
      <c r="AJ95" s="350"/>
      <c r="AK95" s="350"/>
      <c r="AL95" s="350"/>
      <c r="AM95" s="350"/>
      <c r="AN95" s="350"/>
      <c r="AO95" s="350"/>
      <c r="AP95" s="350"/>
      <c r="AQ95" s="350"/>
      <c r="AR95" s="350"/>
      <c r="AS95" s="350"/>
      <c r="AT95" s="350"/>
      <c r="AU95" s="350"/>
      <c r="AV95" s="350"/>
      <c r="AW95" s="350" t="e">
        <f t="shared" ca="1" si="144"/>
        <v>#REF!</v>
      </c>
    </row>
    <row r="96" spans="1:49" ht="15.75" x14ac:dyDescent="0.25">
      <c r="A96" s="207"/>
      <c r="B96" s="348"/>
      <c r="C96" s="350"/>
      <c r="D96" s="350"/>
      <c r="E96" s="350"/>
      <c r="F96" s="350"/>
      <c r="G96" s="350"/>
      <c r="H96" s="350"/>
      <c r="I96" s="350"/>
      <c r="J96" s="350"/>
      <c r="K96" s="350"/>
      <c r="L96" s="350"/>
      <c r="M96" s="350"/>
      <c r="N96" s="350"/>
      <c r="O96" s="350"/>
      <c r="P96" s="350"/>
      <c r="Q96" s="350"/>
      <c r="R96" s="350"/>
      <c r="S96" s="350"/>
      <c r="T96" s="350"/>
      <c r="U96" s="350"/>
      <c r="V96" s="350"/>
      <c r="W96" s="350"/>
      <c r="X96" s="350"/>
      <c r="Y96" s="350"/>
      <c r="Z96" s="350"/>
      <c r="AA96" s="350"/>
      <c r="AB96" s="350"/>
      <c r="AC96" s="350"/>
      <c r="AD96" s="350"/>
      <c r="AE96" s="350"/>
      <c r="AF96" s="350"/>
      <c r="AG96" s="350"/>
      <c r="AH96" s="350"/>
      <c r="AI96" s="350"/>
      <c r="AJ96" s="350"/>
      <c r="AK96" s="350"/>
      <c r="AL96" s="350"/>
      <c r="AM96" s="350"/>
      <c r="AN96" s="350"/>
      <c r="AO96" s="350"/>
      <c r="AP96" s="350"/>
      <c r="AQ96" s="350"/>
      <c r="AR96" s="350"/>
      <c r="AS96" s="350"/>
      <c r="AT96" s="350"/>
      <c r="AU96" s="350"/>
      <c r="AV96" s="350"/>
      <c r="AW96" s="350" t="e">
        <f t="shared" ca="1" si="144"/>
        <v>#REF!</v>
      </c>
    </row>
    <row r="97" spans="1:49" ht="15.75" x14ac:dyDescent="0.25">
      <c r="A97" s="207"/>
      <c r="B97" s="348"/>
      <c r="C97" s="350"/>
      <c r="D97" s="350"/>
      <c r="E97" s="350"/>
      <c r="F97" s="350"/>
      <c r="G97" s="350"/>
      <c r="H97" s="350"/>
      <c r="I97" s="350"/>
      <c r="J97" s="350"/>
      <c r="K97" s="350"/>
      <c r="L97" s="350"/>
      <c r="M97" s="350"/>
      <c r="N97" s="350"/>
      <c r="O97" s="350"/>
      <c r="P97" s="350"/>
      <c r="Q97" s="350"/>
      <c r="R97" s="350"/>
      <c r="S97" s="350"/>
      <c r="T97" s="350"/>
      <c r="U97" s="350"/>
      <c r="V97" s="350"/>
      <c r="W97" s="350"/>
      <c r="X97" s="350"/>
      <c r="Y97" s="350"/>
      <c r="Z97" s="350"/>
      <c r="AA97" s="350"/>
      <c r="AB97" s="350"/>
      <c r="AC97" s="350"/>
      <c r="AD97" s="350"/>
      <c r="AE97" s="350"/>
      <c r="AF97" s="350"/>
      <c r="AG97" s="350"/>
      <c r="AH97" s="350"/>
      <c r="AI97" s="350"/>
      <c r="AJ97" s="350"/>
      <c r="AK97" s="350"/>
      <c r="AL97" s="350"/>
      <c r="AM97" s="350"/>
      <c r="AN97" s="350"/>
      <c r="AO97" s="350"/>
      <c r="AP97" s="350"/>
      <c r="AQ97" s="350"/>
      <c r="AR97" s="350"/>
      <c r="AS97" s="350"/>
      <c r="AT97" s="350"/>
      <c r="AU97" s="350"/>
      <c r="AV97" s="350"/>
      <c r="AW97" s="350" t="e">
        <f t="shared" ca="1" si="144"/>
        <v>#REF!</v>
      </c>
    </row>
    <row r="98" spans="1:49" ht="15.75" x14ac:dyDescent="0.25">
      <c r="A98" s="207"/>
      <c r="B98" s="348"/>
      <c r="C98" s="350"/>
      <c r="D98" s="350"/>
      <c r="E98" s="350"/>
      <c r="F98" s="350"/>
      <c r="G98" s="350"/>
      <c r="H98" s="350"/>
      <c r="I98" s="350"/>
      <c r="J98" s="350"/>
      <c r="K98" s="350"/>
      <c r="L98" s="350"/>
      <c r="M98" s="350"/>
      <c r="N98" s="350"/>
      <c r="O98" s="350"/>
      <c r="P98" s="350"/>
      <c r="Q98" s="350"/>
      <c r="R98" s="350"/>
      <c r="S98" s="350"/>
      <c r="T98" s="350"/>
      <c r="U98" s="350"/>
      <c r="V98" s="350"/>
      <c r="W98" s="350"/>
      <c r="X98" s="350"/>
      <c r="Y98" s="350"/>
      <c r="Z98" s="350"/>
      <c r="AA98" s="350"/>
      <c r="AB98" s="350"/>
      <c r="AC98" s="350"/>
      <c r="AD98" s="350"/>
      <c r="AE98" s="350"/>
      <c r="AF98" s="350"/>
      <c r="AG98" s="350"/>
      <c r="AH98" s="350"/>
      <c r="AI98" s="350"/>
      <c r="AJ98" s="350"/>
      <c r="AK98" s="350"/>
      <c r="AL98" s="350"/>
      <c r="AM98" s="350"/>
      <c r="AN98" s="350"/>
      <c r="AO98" s="350"/>
      <c r="AP98" s="350"/>
      <c r="AQ98" s="350"/>
      <c r="AR98" s="350"/>
      <c r="AS98" s="350"/>
      <c r="AT98" s="350"/>
      <c r="AU98" s="350"/>
      <c r="AV98" s="350"/>
      <c r="AW98" s="350" t="e">
        <f t="shared" ca="1" si="144"/>
        <v>#REF!</v>
      </c>
    </row>
    <row r="99" spans="1:49" ht="15.75" x14ac:dyDescent="0.25">
      <c r="A99" s="207"/>
      <c r="B99" s="348"/>
      <c r="C99" s="350"/>
      <c r="D99" s="350"/>
      <c r="E99" s="350"/>
      <c r="F99" s="350"/>
      <c r="G99" s="350"/>
      <c r="H99" s="350"/>
      <c r="I99" s="350"/>
      <c r="J99" s="350"/>
      <c r="K99" s="350"/>
      <c r="L99" s="350"/>
      <c r="M99" s="350"/>
      <c r="N99" s="350"/>
      <c r="O99" s="350"/>
      <c r="P99" s="350"/>
      <c r="Q99" s="350"/>
      <c r="R99" s="350"/>
      <c r="S99" s="350"/>
      <c r="T99" s="350"/>
      <c r="U99" s="350"/>
      <c r="V99" s="350"/>
      <c r="W99" s="350"/>
      <c r="X99" s="350"/>
      <c r="Y99" s="350"/>
      <c r="Z99" s="350"/>
      <c r="AA99" s="350"/>
      <c r="AB99" s="350"/>
      <c r="AC99" s="350"/>
      <c r="AD99" s="350"/>
      <c r="AE99" s="350"/>
      <c r="AF99" s="350"/>
      <c r="AG99" s="350"/>
      <c r="AH99" s="350"/>
      <c r="AI99" s="350"/>
      <c r="AJ99" s="350"/>
      <c r="AK99" s="350"/>
      <c r="AL99" s="350"/>
      <c r="AM99" s="350"/>
      <c r="AN99" s="350"/>
      <c r="AO99" s="350"/>
      <c r="AP99" s="350"/>
      <c r="AQ99" s="350"/>
      <c r="AR99" s="350"/>
      <c r="AS99" s="350"/>
      <c r="AT99" s="350"/>
      <c r="AU99" s="350"/>
      <c r="AV99" s="350"/>
      <c r="AW99" s="350" t="e">
        <f t="shared" ca="1" si="144"/>
        <v>#REF!</v>
      </c>
    </row>
    <row r="100" spans="1:49" ht="15.75" x14ac:dyDescent="0.25">
      <c r="A100" s="207"/>
      <c r="B100" s="348"/>
      <c r="C100" s="350"/>
      <c r="D100" s="350"/>
      <c r="E100" s="350"/>
      <c r="F100" s="350"/>
      <c r="G100" s="350"/>
      <c r="H100" s="350"/>
      <c r="I100" s="350"/>
      <c r="J100" s="350"/>
      <c r="K100" s="350"/>
      <c r="L100" s="350"/>
      <c r="M100" s="350"/>
      <c r="N100" s="350"/>
      <c r="O100" s="350"/>
      <c r="P100" s="350"/>
      <c r="Q100" s="350"/>
      <c r="R100" s="350"/>
      <c r="S100" s="350"/>
      <c r="T100" s="350"/>
      <c r="U100" s="350"/>
      <c r="V100" s="350"/>
      <c r="W100" s="350"/>
      <c r="X100" s="350"/>
      <c r="Y100" s="350"/>
      <c r="Z100" s="350"/>
      <c r="AA100" s="350"/>
      <c r="AB100" s="350"/>
      <c r="AC100" s="350"/>
      <c r="AD100" s="350"/>
      <c r="AE100" s="350"/>
      <c r="AF100" s="350"/>
      <c r="AG100" s="350"/>
      <c r="AH100" s="350"/>
      <c r="AI100" s="350"/>
      <c r="AJ100" s="350"/>
      <c r="AK100" s="350"/>
      <c r="AL100" s="350"/>
      <c r="AM100" s="350"/>
      <c r="AN100" s="350"/>
      <c r="AO100" s="350"/>
      <c r="AP100" s="350"/>
      <c r="AQ100" s="350"/>
      <c r="AR100" s="350"/>
      <c r="AS100" s="350"/>
      <c r="AT100" s="350"/>
      <c r="AU100" s="350"/>
      <c r="AV100" s="350"/>
      <c r="AW100" s="350" t="e">
        <f t="shared" ca="1" si="144"/>
        <v>#REF!</v>
      </c>
    </row>
    <row r="101" spans="1:49" ht="15.75" x14ac:dyDescent="0.25">
      <c r="A101" s="207"/>
      <c r="B101" s="348"/>
      <c r="C101" s="350"/>
      <c r="D101" s="350"/>
      <c r="E101" s="350"/>
      <c r="F101" s="350"/>
      <c r="G101" s="350"/>
      <c r="H101" s="350"/>
      <c r="I101" s="350"/>
      <c r="J101" s="350"/>
      <c r="K101" s="350"/>
      <c r="L101" s="350"/>
      <c r="M101" s="350"/>
      <c r="N101" s="350"/>
      <c r="O101" s="350"/>
      <c r="P101" s="350"/>
      <c r="Q101" s="350"/>
      <c r="R101" s="350"/>
      <c r="S101" s="350"/>
      <c r="T101" s="350"/>
      <c r="U101" s="350"/>
      <c r="V101" s="350"/>
      <c r="W101" s="350"/>
      <c r="X101" s="350"/>
      <c r="Y101" s="350"/>
      <c r="Z101" s="350"/>
      <c r="AA101" s="350"/>
      <c r="AB101" s="350"/>
      <c r="AC101" s="350"/>
      <c r="AD101" s="350"/>
      <c r="AE101" s="350"/>
      <c r="AF101" s="350"/>
      <c r="AG101" s="350"/>
      <c r="AH101" s="350"/>
      <c r="AI101" s="350"/>
      <c r="AJ101" s="350"/>
      <c r="AK101" s="350"/>
      <c r="AL101" s="350"/>
      <c r="AM101" s="350"/>
      <c r="AN101" s="350"/>
      <c r="AO101" s="350"/>
      <c r="AP101" s="350"/>
      <c r="AQ101" s="350"/>
      <c r="AR101" s="350"/>
      <c r="AS101" s="350"/>
      <c r="AT101" s="350"/>
      <c r="AU101" s="350"/>
      <c r="AV101" s="350"/>
      <c r="AW101" s="350" t="e">
        <f t="shared" ca="1" si="144"/>
        <v>#REF!</v>
      </c>
    </row>
    <row r="102" spans="1:49" ht="15.75" x14ac:dyDescent="0.25">
      <c r="A102" s="207"/>
      <c r="B102" s="348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  <c r="N102" s="350"/>
      <c r="O102" s="350"/>
      <c r="P102" s="350"/>
      <c r="Q102" s="350"/>
      <c r="R102" s="350"/>
      <c r="S102" s="350"/>
      <c r="T102" s="350"/>
      <c r="U102" s="350"/>
      <c r="V102" s="350"/>
      <c r="W102" s="350"/>
      <c r="X102" s="350"/>
      <c r="Y102" s="350"/>
      <c r="Z102" s="350"/>
      <c r="AA102" s="350"/>
      <c r="AB102" s="350"/>
      <c r="AC102" s="350"/>
      <c r="AD102" s="350"/>
      <c r="AE102" s="350"/>
      <c r="AF102" s="350"/>
      <c r="AG102" s="350"/>
      <c r="AH102" s="350"/>
      <c r="AI102" s="350"/>
      <c r="AJ102" s="350"/>
      <c r="AK102" s="350"/>
      <c r="AL102" s="350"/>
      <c r="AM102" s="350"/>
      <c r="AN102" s="350"/>
      <c r="AO102" s="350"/>
      <c r="AP102" s="350"/>
      <c r="AQ102" s="350"/>
      <c r="AR102" s="350"/>
      <c r="AS102" s="350"/>
      <c r="AT102" s="350"/>
      <c r="AU102" s="350"/>
      <c r="AV102" s="350"/>
      <c r="AW102" s="350" t="e">
        <f t="shared" ca="1" si="144"/>
        <v>#REF!</v>
      </c>
    </row>
    <row r="103" spans="1:49" ht="15.75" x14ac:dyDescent="0.25">
      <c r="A103" s="207"/>
      <c r="B103" s="348"/>
      <c r="C103" s="350"/>
      <c r="D103" s="350"/>
      <c r="E103" s="350"/>
      <c r="F103" s="350"/>
      <c r="G103" s="350"/>
      <c r="H103" s="350"/>
      <c r="I103" s="350"/>
      <c r="J103" s="350"/>
      <c r="K103" s="350"/>
      <c r="L103" s="350"/>
      <c r="M103" s="350"/>
      <c r="N103" s="350"/>
      <c r="O103" s="350"/>
      <c r="P103" s="350"/>
      <c r="Q103" s="350"/>
      <c r="R103" s="350"/>
      <c r="S103" s="350"/>
      <c r="T103" s="350"/>
      <c r="U103" s="350"/>
      <c r="V103" s="350"/>
      <c r="W103" s="350"/>
      <c r="X103" s="350"/>
      <c r="Y103" s="350"/>
      <c r="Z103" s="350"/>
      <c r="AA103" s="350"/>
      <c r="AB103" s="350"/>
      <c r="AC103" s="350"/>
      <c r="AD103" s="350"/>
      <c r="AE103" s="350"/>
      <c r="AF103" s="350"/>
      <c r="AG103" s="350"/>
      <c r="AH103" s="350"/>
      <c r="AI103" s="350"/>
      <c r="AJ103" s="350"/>
      <c r="AK103" s="350"/>
      <c r="AL103" s="350"/>
      <c r="AM103" s="350"/>
      <c r="AN103" s="350"/>
      <c r="AO103" s="350"/>
      <c r="AP103" s="350"/>
      <c r="AQ103" s="350"/>
      <c r="AR103" s="350"/>
      <c r="AS103" s="350"/>
      <c r="AT103" s="350"/>
      <c r="AU103" s="350"/>
      <c r="AV103" s="350"/>
      <c r="AW103" s="350" t="e">
        <f t="shared" ca="1" si="144"/>
        <v>#REF!</v>
      </c>
    </row>
    <row r="104" spans="1:49" ht="15.75" x14ac:dyDescent="0.25">
      <c r="A104" s="207"/>
      <c r="B104" s="348"/>
      <c r="C104" s="350"/>
      <c r="D104" s="350"/>
      <c r="E104" s="35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  <c r="X104" s="350"/>
      <c r="Y104" s="350"/>
      <c r="Z104" s="350"/>
      <c r="AA104" s="350"/>
      <c r="AB104" s="350"/>
      <c r="AC104" s="350"/>
      <c r="AD104" s="350"/>
      <c r="AE104" s="350"/>
      <c r="AF104" s="350"/>
      <c r="AG104" s="350"/>
      <c r="AH104" s="350"/>
      <c r="AI104" s="350"/>
      <c r="AJ104" s="350"/>
      <c r="AK104" s="350"/>
      <c r="AL104" s="350"/>
      <c r="AM104" s="350"/>
      <c r="AN104" s="350"/>
      <c r="AO104" s="350"/>
      <c r="AP104" s="350"/>
      <c r="AQ104" s="350"/>
      <c r="AR104" s="350"/>
      <c r="AS104" s="350"/>
      <c r="AT104" s="350"/>
      <c r="AU104" s="350"/>
      <c r="AV104" s="350"/>
      <c r="AW104" s="350" t="e">
        <f t="shared" ca="1" si="144"/>
        <v>#REF!</v>
      </c>
    </row>
    <row r="105" spans="1:49" ht="15.75" x14ac:dyDescent="0.25">
      <c r="A105" s="207"/>
      <c r="B105" s="348"/>
      <c r="C105" s="350"/>
      <c r="D105" s="350"/>
      <c r="E105" s="350"/>
      <c r="F105" s="350"/>
      <c r="G105" s="350"/>
      <c r="H105" s="350"/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  <c r="X105" s="350"/>
      <c r="Y105" s="350"/>
      <c r="Z105" s="350"/>
      <c r="AA105" s="350"/>
      <c r="AB105" s="350"/>
      <c r="AC105" s="350"/>
      <c r="AD105" s="350"/>
      <c r="AE105" s="350"/>
      <c r="AF105" s="350"/>
      <c r="AG105" s="350"/>
      <c r="AH105" s="350"/>
      <c r="AI105" s="350"/>
      <c r="AJ105" s="350"/>
      <c r="AK105" s="350"/>
      <c r="AL105" s="350"/>
      <c r="AM105" s="350"/>
      <c r="AN105" s="350"/>
      <c r="AO105" s="350"/>
      <c r="AP105" s="350"/>
      <c r="AQ105" s="350"/>
      <c r="AR105" s="350"/>
      <c r="AS105" s="350"/>
      <c r="AT105" s="350"/>
      <c r="AU105" s="350"/>
      <c r="AV105" s="350"/>
      <c r="AW105" s="350" t="e">
        <f t="shared" ca="1" si="144"/>
        <v>#REF!</v>
      </c>
    </row>
    <row r="106" spans="1:49" ht="15.75" x14ac:dyDescent="0.25">
      <c r="A106" s="207"/>
      <c r="B106" s="348"/>
      <c r="C106" s="350"/>
      <c r="D106" s="350"/>
      <c r="E106" s="350"/>
      <c r="F106" s="350"/>
      <c r="G106" s="350"/>
      <c r="H106" s="350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  <c r="X106" s="350"/>
      <c r="Y106" s="350"/>
      <c r="Z106" s="350"/>
      <c r="AA106" s="350"/>
      <c r="AB106" s="350"/>
      <c r="AC106" s="350"/>
      <c r="AD106" s="350"/>
      <c r="AE106" s="350"/>
      <c r="AF106" s="350"/>
      <c r="AG106" s="350"/>
      <c r="AH106" s="350"/>
      <c r="AI106" s="350"/>
      <c r="AJ106" s="350"/>
      <c r="AK106" s="350"/>
      <c r="AL106" s="350"/>
      <c r="AM106" s="350"/>
      <c r="AN106" s="350"/>
      <c r="AO106" s="350"/>
      <c r="AP106" s="350"/>
      <c r="AQ106" s="350"/>
      <c r="AR106" s="350"/>
      <c r="AS106" s="350"/>
      <c r="AT106" s="350"/>
      <c r="AU106" s="350"/>
      <c r="AV106" s="350"/>
      <c r="AW106" s="350" t="e">
        <f t="shared" ca="1" si="144"/>
        <v>#REF!</v>
      </c>
    </row>
    <row r="107" spans="1:49" ht="15.75" x14ac:dyDescent="0.25">
      <c r="A107" s="207"/>
      <c r="B107" s="348"/>
      <c r="C107" s="350"/>
      <c r="D107" s="350"/>
      <c r="E107" s="350"/>
      <c r="F107" s="350"/>
      <c r="G107" s="350"/>
      <c r="H107" s="350"/>
      <c r="I107" s="350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X107" s="350"/>
      <c r="Y107" s="350"/>
      <c r="Z107" s="350"/>
      <c r="AA107" s="350"/>
      <c r="AB107" s="350"/>
      <c r="AC107" s="350"/>
      <c r="AD107" s="350"/>
      <c r="AE107" s="350"/>
      <c r="AF107" s="350"/>
      <c r="AG107" s="350"/>
      <c r="AH107" s="350"/>
      <c r="AI107" s="350"/>
      <c r="AJ107" s="350"/>
      <c r="AK107" s="350"/>
      <c r="AL107" s="350"/>
      <c r="AM107" s="350"/>
      <c r="AN107" s="350"/>
      <c r="AO107" s="350"/>
      <c r="AP107" s="350"/>
      <c r="AQ107" s="350"/>
      <c r="AR107" s="350"/>
      <c r="AS107" s="350"/>
      <c r="AT107" s="350"/>
      <c r="AU107" s="350"/>
      <c r="AV107" s="350"/>
      <c r="AW107" s="350" t="e">
        <f t="shared" ca="1" si="144"/>
        <v>#REF!</v>
      </c>
    </row>
    <row r="108" spans="1:49" ht="15.75" x14ac:dyDescent="0.25">
      <c r="A108" s="207"/>
      <c r="B108" s="348"/>
      <c r="C108" s="350"/>
      <c r="D108" s="350"/>
      <c r="E108" s="350"/>
      <c r="F108" s="350"/>
      <c r="G108" s="350"/>
      <c r="H108" s="350"/>
      <c r="I108" s="350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 t="e">
        <f t="shared" ca="1" si="144"/>
        <v>#REF!</v>
      </c>
    </row>
    <row r="109" spans="1:49" ht="15.75" x14ac:dyDescent="0.25">
      <c r="A109" s="207"/>
      <c r="B109" s="348"/>
      <c r="C109" s="350"/>
      <c r="D109" s="350"/>
      <c r="E109" s="350"/>
      <c r="F109" s="350"/>
      <c r="G109" s="350"/>
      <c r="H109" s="350"/>
      <c r="I109" s="350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 t="e">
        <f t="shared" ca="1" si="144"/>
        <v>#REF!</v>
      </c>
    </row>
    <row r="110" spans="1:49" ht="15.75" x14ac:dyDescent="0.25">
      <c r="A110" s="207"/>
      <c r="B110" s="348"/>
      <c r="C110" s="350"/>
      <c r="D110" s="350"/>
      <c r="E110" s="350"/>
      <c r="F110" s="350"/>
      <c r="G110" s="350"/>
      <c r="H110" s="350"/>
      <c r="I110" s="350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 t="e">
        <f t="shared" ca="1" si="144"/>
        <v>#REF!</v>
      </c>
    </row>
    <row r="111" spans="1:49" ht="15.75" x14ac:dyDescent="0.25">
      <c r="A111" s="207"/>
      <c r="B111" s="348"/>
      <c r="C111" s="350"/>
      <c r="D111" s="350"/>
      <c r="E111" s="350"/>
      <c r="F111" s="350"/>
      <c r="G111" s="350"/>
      <c r="H111" s="350"/>
      <c r="I111" s="350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X111" s="350"/>
      <c r="Y111" s="350"/>
      <c r="Z111" s="350"/>
      <c r="AA111" s="350"/>
      <c r="AB111" s="350"/>
      <c r="AC111" s="350"/>
      <c r="AD111" s="350"/>
      <c r="AE111" s="350"/>
      <c r="AF111" s="350"/>
      <c r="AG111" s="350"/>
      <c r="AH111" s="350"/>
      <c r="AI111" s="350"/>
      <c r="AJ111" s="350"/>
      <c r="AK111" s="350"/>
      <c r="AL111" s="350"/>
      <c r="AM111" s="350"/>
      <c r="AN111" s="350"/>
      <c r="AO111" s="350"/>
      <c r="AP111" s="350"/>
      <c r="AQ111" s="350"/>
      <c r="AR111" s="350"/>
      <c r="AS111" s="350"/>
      <c r="AT111" s="350"/>
      <c r="AU111" s="350"/>
      <c r="AV111" s="350"/>
      <c r="AW111" s="350" t="e">
        <f t="shared" ca="1" si="144"/>
        <v>#REF!</v>
      </c>
    </row>
    <row r="112" spans="1:49" ht="15.75" x14ac:dyDescent="0.25">
      <c r="A112" s="207"/>
      <c r="B112" s="348"/>
      <c r="C112" s="350"/>
      <c r="D112" s="350"/>
      <c r="E112" s="350"/>
      <c r="F112" s="350"/>
      <c r="G112" s="350"/>
      <c r="H112" s="350"/>
      <c r="I112" s="350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X112" s="350"/>
      <c r="Y112" s="350"/>
      <c r="Z112" s="350"/>
      <c r="AA112" s="350"/>
      <c r="AB112" s="350"/>
      <c r="AC112" s="350"/>
      <c r="AD112" s="350"/>
      <c r="AE112" s="350"/>
      <c r="AF112" s="350"/>
      <c r="AG112" s="350"/>
      <c r="AH112" s="350"/>
      <c r="AI112" s="350"/>
      <c r="AJ112" s="350"/>
      <c r="AK112" s="350"/>
      <c r="AL112" s="350"/>
      <c r="AM112" s="350"/>
      <c r="AN112" s="350"/>
      <c r="AO112" s="350"/>
      <c r="AP112" s="350"/>
      <c r="AQ112" s="350"/>
      <c r="AR112" s="350"/>
      <c r="AS112" s="350"/>
      <c r="AT112" s="350"/>
      <c r="AU112" s="350"/>
      <c r="AV112" s="350"/>
      <c r="AW112" s="350" t="e">
        <f t="shared" ca="1" si="144"/>
        <v>#REF!</v>
      </c>
    </row>
    <row r="113" spans="1:49" ht="15.75" x14ac:dyDescent="0.25">
      <c r="A113" s="207"/>
      <c r="B113" s="348"/>
      <c r="C113" s="350"/>
      <c r="D113" s="350"/>
      <c r="E113" s="35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 t="e">
        <f t="shared" ca="1" si="144"/>
        <v>#REF!</v>
      </c>
    </row>
    <row r="114" spans="1:49" ht="15.75" x14ac:dyDescent="0.25">
      <c r="A114" s="207"/>
      <c r="B114" s="348"/>
      <c r="C114" s="350"/>
      <c r="D114" s="350"/>
      <c r="E114" s="350"/>
      <c r="F114" s="350"/>
      <c r="G114" s="350"/>
      <c r="H114" s="350"/>
      <c r="I114" s="350"/>
      <c r="J114" s="350"/>
      <c r="K114" s="350"/>
      <c r="L114" s="350"/>
      <c r="M114" s="350"/>
      <c r="N114" s="350"/>
      <c r="O114" s="350"/>
      <c r="P114" s="350"/>
      <c r="Q114" s="350"/>
      <c r="R114" s="350"/>
      <c r="S114" s="350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 t="e">
        <f t="shared" ca="1" si="144"/>
        <v>#REF!</v>
      </c>
    </row>
    <row r="115" spans="1:49" ht="15.75" x14ac:dyDescent="0.25">
      <c r="A115" s="207"/>
      <c r="B115" s="348"/>
      <c r="C115" s="350"/>
      <c r="D115" s="350"/>
      <c r="E115" s="350"/>
      <c r="F115" s="350"/>
      <c r="G115" s="350"/>
      <c r="H115" s="350"/>
      <c r="I115" s="350"/>
      <c r="J115" s="350"/>
      <c r="K115" s="350"/>
      <c r="L115" s="350"/>
      <c r="M115" s="350"/>
      <c r="N115" s="350"/>
      <c r="O115" s="350"/>
      <c r="P115" s="350"/>
      <c r="Q115" s="350"/>
      <c r="R115" s="350"/>
      <c r="S115" s="350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 t="e">
        <f t="shared" ca="1" si="144"/>
        <v>#REF!</v>
      </c>
    </row>
    <row r="116" spans="1:49" ht="15.75" x14ac:dyDescent="0.25">
      <c r="A116" s="207"/>
      <c r="B116" s="348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50"/>
      <c r="O116" s="350"/>
      <c r="P116" s="350"/>
      <c r="Q116" s="350"/>
      <c r="R116" s="350"/>
      <c r="S116" s="350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 t="e">
        <f t="shared" ca="1" si="144"/>
        <v>#REF!</v>
      </c>
    </row>
    <row r="117" spans="1:49" ht="15.75" x14ac:dyDescent="0.25">
      <c r="A117" s="207"/>
      <c r="B117" s="348"/>
      <c r="C117" s="350"/>
      <c r="D117" s="350"/>
      <c r="E117" s="350"/>
      <c r="F117" s="350"/>
      <c r="G117" s="350"/>
      <c r="H117" s="350"/>
      <c r="I117" s="350"/>
      <c r="J117" s="350"/>
      <c r="K117" s="350"/>
      <c r="L117" s="350"/>
      <c r="M117" s="350"/>
      <c r="N117" s="350"/>
      <c r="O117" s="350"/>
      <c r="P117" s="350"/>
      <c r="Q117" s="350"/>
      <c r="R117" s="350"/>
      <c r="S117" s="350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 t="e">
        <f t="shared" ca="1" si="144"/>
        <v>#REF!</v>
      </c>
    </row>
    <row r="118" spans="1:49" ht="15.75" x14ac:dyDescent="0.25">
      <c r="A118" s="207"/>
      <c r="B118" s="348"/>
      <c r="C118" s="350"/>
      <c r="D118" s="350"/>
      <c r="E118" s="350"/>
      <c r="F118" s="350"/>
      <c r="G118" s="350"/>
      <c r="H118" s="350"/>
      <c r="I118" s="350"/>
      <c r="J118" s="350"/>
      <c r="K118" s="350"/>
      <c r="L118" s="350"/>
      <c r="M118" s="350"/>
      <c r="N118" s="350"/>
      <c r="O118" s="350"/>
      <c r="P118" s="350"/>
      <c r="Q118" s="350"/>
      <c r="R118" s="350"/>
      <c r="S118" s="350"/>
      <c r="T118" s="350"/>
      <c r="U118" s="350"/>
      <c r="V118" s="350"/>
      <c r="W118" s="350"/>
      <c r="X118" s="350"/>
      <c r="Y118" s="350"/>
      <c r="Z118" s="350"/>
      <c r="AA118" s="350"/>
      <c r="AB118" s="350"/>
      <c r="AC118" s="350"/>
      <c r="AD118" s="350"/>
      <c r="AE118" s="350"/>
      <c r="AF118" s="350"/>
      <c r="AG118" s="350"/>
      <c r="AH118" s="350"/>
      <c r="AI118" s="350"/>
      <c r="AJ118" s="350"/>
      <c r="AK118" s="350"/>
      <c r="AL118" s="350"/>
      <c r="AM118" s="350"/>
      <c r="AN118" s="350"/>
      <c r="AO118" s="350"/>
      <c r="AP118" s="350"/>
      <c r="AQ118" s="350"/>
      <c r="AR118" s="350"/>
      <c r="AS118" s="350"/>
      <c r="AT118" s="350"/>
      <c r="AU118" s="350"/>
      <c r="AV118" s="350"/>
      <c r="AW118" s="350" t="e">
        <f t="shared" ca="1" si="144"/>
        <v>#REF!</v>
      </c>
    </row>
    <row r="119" spans="1:49" ht="15.75" x14ac:dyDescent="0.25">
      <c r="A119" s="207"/>
      <c r="B119" s="348"/>
      <c r="C119" s="350"/>
      <c r="D119" s="350"/>
      <c r="E119" s="350"/>
      <c r="F119" s="350"/>
      <c r="G119" s="350"/>
      <c r="H119" s="350"/>
      <c r="I119" s="350"/>
      <c r="J119" s="350"/>
      <c r="K119" s="350"/>
      <c r="L119" s="350"/>
      <c r="M119" s="350"/>
      <c r="N119" s="350"/>
      <c r="O119" s="350"/>
      <c r="P119" s="350"/>
      <c r="Q119" s="350"/>
      <c r="R119" s="350"/>
      <c r="S119" s="350"/>
      <c r="T119" s="350"/>
      <c r="U119" s="350"/>
      <c r="V119" s="350"/>
      <c r="W119" s="350"/>
      <c r="X119" s="350"/>
      <c r="Y119" s="350"/>
      <c r="Z119" s="350"/>
      <c r="AA119" s="350"/>
      <c r="AB119" s="350"/>
      <c r="AC119" s="350"/>
      <c r="AD119" s="350"/>
      <c r="AE119" s="350"/>
      <c r="AF119" s="350"/>
      <c r="AG119" s="350"/>
      <c r="AH119" s="350"/>
      <c r="AI119" s="350"/>
      <c r="AJ119" s="350"/>
      <c r="AK119" s="350"/>
      <c r="AL119" s="350"/>
      <c r="AM119" s="350"/>
      <c r="AN119" s="350"/>
      <c r="AO119" s="350"/>
      <c r="AP119" s="350"/>
      <c r="AQ119" s="350"/>
      <c r="AR119" s="350"/>
      <c r="AS119" s="350"/>
      <c r="AT119" s="350"/>
      <c r="AU119" s="350"/>
      <c r="AV119" s="350"/>
      <c r="AW119" s="350" t="e">
        <f t="shared" ca="1" si="144"/>
        <v>#REF!</v>
      </c>
    </row>
    <row r="120" spans="1:49" ht="15.75" x14ac:dyDescent="0.25">
      <c r="A120" s="207"/>
      <c r="B120" s="348"/>
      <c r="C120" s="350"/>
      <c r="D120" s="350"/>
      <c r="E120" s="350"/>
      <c r="F120" s="350"/>
      <c r="G120" s="350"/>
      <c r="H120" s="350"/>
      <c r="I120" s="350"/>
      <c r="J120" s="350"/>
      <c r="K120" s="350"/>
      <c r="L120" s="350"/>
      <c r="M120" s="350"/>
      <c r="N120" s="350"/>
      <c r="O120" s="350"/>
      <c r="P120" s="350"/>
      <c r="Q120" s="350"/>
      <c r="R120" s="350"/>
      <c r="S120" s="350"/>
      <c r="T120" s="350"/>
      <c r="U120" s="350"/>
      <c r="V120" s="350"/>
      <c r="W120" s="350"/>
      <c r="X120" s="350"/>
      <c r="Y120" s="350"/>
      <c r="Z120" s="350"/>
      <c r="AA120" s="350"/>
      <c r="AB120" s="350"/>
      <c r="AC120" s="350"/>
      <c r="AD120" s="350"/>
      <c r="AE120" s="350"/>
      <c r="AF120" s="350"/>
      <c r="AG120" s="350"/>
      <c r="AH120" s="350"/>
      <c r="AI120" s="350"/>
      <c r="AJ120" s="350"/>
      <c r="AK120" s="350"/>
      <c r="AL120" s="350"/>
      <c r="AM120" s="350"/>
      <c r="AN120" s="350"/>
      <c r="AO120" s="350"/>
      <c r="AP120" s="350"/>
      <c r="AQ120" s="350"/>
      <c r="AR120" s="350"/>
      <c r="AS120" s="350"/>
      <c r="AT120" s="350"/>
      <c r="AU120" s="350"/>
      <c r="AV120" s="350"/>
      <c r="AW120" s="350" t="e">
        <f t="shared" ca="1" si="144"/>
        <v>#REF!</v>
      </c>
    </row>
    <row r="121" spans="1:49" ht="15.75" x14ac:dyDescent="0.25">
      <c r="A121" s="207"/>
      <c r="B121" s="348"/>
      <c r="C121" s="350"/>
      <c r="D121" s="350"/>
      <c r="E121" s="350"/>
      <c r="F121" s="350"/>
      <c r="G121" s="350"/>
      <c r="H121" s="350"/>
      <c r="I121" s="350"/>
      <c r="J121" s="350"/>
      <c r="K121" s="350"/>
      <c r="L121" s="350"/>
      <c r="M121" s="350"/>
      <c r="N121" s="350"/>
      <c r="O121" s="350"/>
      <c r="P121" s="350"/>
      <c r="Q121" s="350"/>
      <c r="R121" s="350"/>
      <c r="S121" s="350"/>
      <c r="T121" s="350"/>
      <c r="U121" s="350"/>
      <c r="V121" s="350"/>
      <c r="W121" s="350"/>
      <c r="X121" s="350"/>
      <c r="Y121" s="350"/>
      <c r="Z121" s="350"/>
      <c r="AA121" s="350"/>
      <c r="AB121" s="350"/>
      <c r="AC121" s="350"/>
      <c r="AD121" s="350"/>
      <c r="AE121" s="350"/>
      <c r="AF121" s="350"/>
      <c r="AG121" s="350"/>
      <c r="AH121" s="350"/>
      <c r="AI121" s="350"/>
      <c r="AJ121" s="350"/>
      <c r="AK121" s="350"/>
      <c r="AL121" s="350"/>
      <c r="AM121" s="350"/>
      <c r="AN121" s="350"/>
      <c r="AO121" s="350"/>
      <c r="AP121" s="350"/>
      <c r="AQ121" s="350"/>
      <c r="AR121" s="350"/>
      <c r="AS121" s="350"/>
      <c r="AT121" s="350"/>
      <c r="AU121" s="350"/>
      <c r="AV121" s="350"/>
      <c r="AW121" s="350" t="e">
        <f t="shared" ca="1" si="144"/>
        <v>#REF!</v>
      </c>
    </row>
    <row r="122" spans="1:49" ht="15.75" x14ac:dyDescent="0.25">
      <c r="A122" s="207"/>
      <c r="B122" s="348"/>
      <c r="C122" s="350"/>
      <c r="D122" s="350"/>
      <c r="E122" s="350"/>
      <c r="F122" s="350"/>
      <c r="G122" s="350"/>
      <c r="H122" s="350"/>
      <c r="I122" s="350"/>
      <c r="J122" s="350"/>
      <c r="K122" s="350"/>
      <c r="L122" s="350"/>
      <c r="M122" s="350"/>
      <c r="N122" s="350"/>
      <c r="O122" s="350"/>
      <c r="P122" s="350"/>
      <c r="Q122" s="350"/>
      <c r="R122" s="350"/>
      <c r="S122" s="350"/>
      <c r="T122" s="350"/>
      <c r="U122" s="350"/>
      <c r="V122" s="350"/>
      <c r="W122" s="350"/>
      <c r="X122" s="350"/>
      <c r="Y122" s="350"/>
      <c r="Z122" s="350"/>
      <c r="AA122" s="350"/>
      <c r="AB122" s="350"/>
      <c r="AC122" s="350"/>
      <c r="AD122" s="350"/>
      <c r="AE122" s="350"/>
      <c r="AF122" s="350"/>
      <c r="AG122" s="350"/>
      <c r="AH122" s="350"/>
      <c r="AI122" s="350"/>
      <c r="AJ122" s="350"/>
      <c r="AK122" s="350"/>
      <c r="AL122" s="350"/>
      <c r="AM122" s="350"/>
      <c r="AN122" s="350"/>
      <c r="AO122" s="350"/>
      <c r="AP122" s="350"/>
      <c r="AQ122" s="350"/>
      <c r="AR122" s="350"/>
      <c r="AS122" s="350"/>
      <c r="AT122" s="350"/>
      <c r="AU122" s="350"/>
      <c r="AV122" s="350"/>
      <c r="AW122" s="350" t="e">
        <f t="shared" ca="1" si="144"/>
        <v>#REF!</v>
      </c>
    </row>
    <row r="123" spans="1:49" ht="15.75" x14ac:dyDescent="0.25">
      <c r="A123" s="207"/>
      <c r="B123" s="348"/>
      <c r="C123" s="350"/>
      <c r="D123" s="350"/>
      <c r="E123" s="350"/>
      <c r="F123" s="350"/>
      <c r="G123" s="350"/>
      <c r="H123" s="350"/>
      <c r="I123" s="350"/>
      <c r="J123" s="350"/>
      <c r="K123" s="350"/>
      <c r="L123" s="350"/>
      <c r="M123" s="350"/>
      <c r="N123" s="350"/>
      <c r="O123" s="350"/>
      <c r="P123" s="350"/>
      <c r="Q123" s="350"/>
      <c r="R123" s="350"/>
      <c r="S123" s="350"/>
      <c r="T123" s="350"/>
      <c r="U123" s="350"/>
      <c r="V123" s="350"/>
      <c r="W123" s="350"/>
      <c r="X123" s="350"/>
      <c r="Y123" s="350"/>
      <c r="Z123" s="350"/>
      <c r="AA123" s="350"/>
      <c r="AB123" s="350"/>
      <c r="AC123" s="350"/>
      <c r="AD123" s="350"/>
      <c r="AE123" s="350"/>
      <c r="AF123" s="350"/>
      <c r="AG123" s="350"/>
      <c r="AH123" s="350"/>
      <c r="AI123" s="350"/>
      <c r="AJ123" s="350"/>
      <c r="AK123" s="350"/>
      <c r="AL123" s="350"/>
      <c r="AM123" s="350"/>
      <c r="AN123" s="350"/>
      <c r="AO123" s="350"/>
      <c r="AP123" s="350"/>
      <c r="AQ123" s="350"/>
      <c r="AR123" s="350"/>
      <c r="AS123" s="350"/>
      <c r="AT123" s="350"/>
      <c r="AU123" s="350"/>
      <c r="AV123" s="350"/>
      <c r="AW123" s="350" t="e">
        <f t="shared" ca="1" si="144"/>
        <v>#REF!</v>
      </c>
    </row>
    <row r="124" spans="1:49" ht="15.75" x14ac:dyDescent="0.25">
      <c r="A124" s="207"/>
      <c r="B124" s="348"/>
      <c r="C124" s="350"/>
      <c r="D124" s="350"/>
      <c r="E124" s="350"/>
      <c r="F124" s="350"/>
      <c r="G124" s="350"/>
      <c r="H124" s="350"/>
      <c r="I124" s="350"/>
      <c r="J124" s="350"/>
      <c r="K124" s="350"/>
      <c r="L124" s="350"/>
      <c r="M124" s="350"/>
      <c r="N124" s="350"/>
      <c r="O124" s="350"/>
      <c r="P124" s="350"/>
      <c r="Q124" s="350"/>
      <c r="R124" s="350"/>
      <c r="S124" s="350"/>
      <c r="T124" s="350"/>
      <c r="U124" s="350"/>
      <c r="V124" s="350"/>
      <c r="W124" s="350"/>
      <c r="X124" s="350"/>
      <c r="Y124" s="350"/>
      <c r="Z124" s="350"/>
      <c r="AA124" s="350"/>
      <c r="AB124" s="350"/>
      <c r="AC124" s="350"/>
      <c r="AD124" s="350"/>
      <c r="AE124" s="350"/>
      <c r="AF124" s="350"/>
      <c r="AG124" s="350"/>
      <c r="AH124" s="350"/>
      <c r="AI124" s="350"/>
      <c r="AJ124" s="350"/>
      <c r="AK124" s="350"/>
      <c r="AL124" s="350"/>
      <c r="AM124" s="350"/>
      <c r="AN124" s="350"/>
      <c r="AO124" s="350"/>
      <c r="AP124" s="350"/>
      <c r="AQ124" s="350"/>
      <c r="AR124" s="350"/>
      <c r="AS124" s="350"/>
      <c r="AT124" s="350"/>
      <c r="AU124" s="350"/>
      <c r="AV124" s="350"/>
      <c r="AW124" s="350" t="e">
        <f t="shared" ca="1" si="144"/>
        <v>#REF!</v>
      </c>
    </row>
    <row r="125" spans="1:49" ht="15.75" x14ac:dyDescent="0.25">
      <c r="A125" s="207"/>
      <c r="B125" s="348"/>
      <c r="C125" s="350"/>
      <c r="D125" s="350"/>
      <c r="E125" s="350"/>
      <c r="F125" s="350"/>
      <c r="G125" s="350"/>
      <c r="H125" s="350"/>
      <c r="I125" s="350"/>
      <c r="J125" s="350"/>
      <c r="K125" s="350"/>
      <c r="L125" s="350"/>
      <c r="M125" s="350"/>
      <c r="N125" s="350"/>
      <c r="O125" s="350"/>
      <c r="P125" s="350"/>
      <c r="Q125" s="350"/>
      <c r="R125" s="350"/>
      <c r="S125" s="350"/>
      <c r="T125" s="350"/>
      <c r="U125" s="350"/>
      <c r="V125" s="350"/>
      <c r="W125" s="350"/>
      <c r="X125" s="350"/>
      <c r="Y125" s="350"/>
      <c r="Z125" s="350"/>
      <c r="AA125" s="350"/>
      <c r="AB125" s="350"/>
      <c r="AC125" s="350"/>
      <c r="AD125" s="350"/>
      <c r="AE125" s="350"/>
      <c r="AF125" s="350"/>
      <c r="AG125" s="350"/>
      <c r="AH125" s="350"/>
      <c r="AI125" s="350"/>
      <c r="AJ125" s="350"/>
      <c r="AK125" s="350"/>
      <c r="AL125" s="350"/>
      <c r="AM125" s="350"/>
      <c r="AN125" s="350"/>
      <c r="AO125" s="350"/>
      <c r="AP125" s="350"/>
      <c r="AQ125" s="350"/>
      <c r="AR125" s="350"/>
      <c r="AS125" s="350"/>
      <c r="AT125" s="350"/>
      <c r="AU125" s="350"/>
      <c r="AV125" s="350"/>
      <c r="AW125" s="350" t="e">
        <f t="shared" ca="1" si="144"/>
        <v>#REF!</v>
      </c>
    </row>
    <row r="126" spans="1:49" ht="15.75" x14ac:dyDescent="0.25">
      <c r="A126" s="207"/>
      <c r="B126" s="348"/>
      <c r="C126" s="350"/>
      <c r="D126" s="350"/>
      <c r="E126" s="350"/>
      <c r="F126" s="350"/>
      <c r="G126" s="350"/>
      <c r="H126" s="350"/>
      <c r="I126" s="350"/>
      <c r="J126" s="350"/>
      <c r="K126" s="350"/>
      <c r="L126" s="350"/>
      <c r="M126" s="350"/>
      <c r="N126" s="350"/>
      <c r="O126" s="350"/>
      <c r="P126" s="350"/>
      <c r="Q126" s="350"/>
      <c r="R126" s="350"/>
      <c r="S126" s="350"/>
      <c r="T126" s="350"/>
      <c r="U126" s="350"/>
      <c r="V126" s="350"/>
      <c r="W126" s="350"/>
      <c r="X126" s="350"/>
      <c r="Y126" s="350"/>
      <c r="Z126" s="350"/>
      <c r="AA126" s="350"/>
      <c r="AB126" s="350"/>
      <c r="AC126" s="350"/>
      <c r="AD126" s="350"/>
      <c r="AE126" s="350"/>
      <c r="AF126" s="350"/>
      <c r="AG126" s="350"/>
      <c r="AH126" s="350"/>
      <c r="AI126" s="350"/>
      <c r="AJ126" s="350"/>
      <c r="AK126" s="350"/>
      <c r="AL126" s="350"/>
      <c r="AM126" s="350"/>
      <c r="AN126" s="350"/>
      <c r="AO126" s="350"/>
      <c r="AP126" s="350"/>
      <c r="AQ126" s="350"/>
      <c r="AR126" s="350"/>
      <c r="AS126" s="350"/>
      <c r="AT126" s="350"/>
      <c r="AU126" s="350"/>
      <c r="AV126" s="350"/>
      <c r="AW126" s="350" t="e">
        <f t="shared" ca="1" si="144"/>
        <v>#REF!</v>
      </c>
    </row>
    <row r="127" spans="1:49" ht="15.75" x14ac:dyDescent="0.25">
      <c r="A127" s="207"/>
      <c r="B127" s="348"/>
      <c r="C127" s="350"/>
      <c r="D127" s="350"/>
      <c r="E127" s="350"/>
      <c r="F127" s="350"/>
      <c r="G127" s="350"/>
      <c r="H127" s="350"/>
      <c r="I127" s="350"/>
      <c r="J127" s="350"/>
      <c r="K127" s="350"/>
      <c r="L127" s="350"/>
      <c r="M127" s="350"/>
      <c r="N127" s="350"/>
      <c r="O127" s="350"/>
      <c r="P127" s="350"/>
      <c r="Q127" s="350"/>
      <c r="R127" s="350"/>
      <c r="S127" s="350"/>
      <c r="T127" s="350"/>
      <c r="U127" s="350"/>
      <c r="V127" s="350"/>
      <c r="W127" s="350"/>
      <c r="X127" s="350"/>
      <c r="Y127" s="350"/>
      <c r="Z127" s="350"/>
      <c r="AA127" s="350"/>
      <c r="AB127" s="350"/>
      <c r="AC127" s="350"/>
      <c r="AD127" s="350"/>
      <c r="AE127" s="350"/>
      <c r="AF127" s="350"/>
      <c r="AG127" s="350"/>
      <c r="AH127" s="350"/>
      <c r="AI127" s="350"/>
      <c r="AJ127" s="350"/>
      <c r="AK127" s="350"/>
      <c r="AL127" s="350"/>
      <c r="AM127" s="350"/>
      <c r="AN127" s="350"/>
      <c r="AO127" s="350"/>
      <c r="AP127" s="350"/>
      <c r="AQ127" s="350"/>
      <c r="AR127" s="350"/>
      <c r="AS127" s="350"/>
      <c r="AT127" s="350"/>
      <c r="AU127" s="350"/>
      <c r="AV127" s="350"/>
      <c r="AW127" s="350" t="e">
        <f t="shared" ca="1" si="144"/>
        <v>#REF!</v>
      </c>
    </row>
    <row r="128" spans="1:49" ht="15.75" x14ac:dyDescent="0.25">
      <c r="A128" s="207"/>
      <c r="B128" s="348"/>
      <c r="C128" s="350"/>
      <c r="D128" s="350"/>
      <c r="E128" s="350"/>
      <c r="F128" s="350"/>
      <c r="G128" s="350"/>
      <c r="H128" s="350"/>
      <c r="I128" s="350"/>
      <c r="J128" s="350"/>
      <c r="K128" s="350"/>
      <c r="L128" s="350"/>
      <c r="M128" s="350"/>
      <c r="N128" s="350"/>
      <c r="O128" s="350"/>
      <c r="P128" s="350"/>
      <c r="Q128" s="350"/>
      <c r="R128" s="350"/>
      <c r="S128" s="350"/>
      <c r="T128" s="350"/>
      <c r="U128" s="350"/>
      <c r="V128" s="350"/>
      <c r="W128" s="350"/>
      <c r="X128" s="350"/>
      <c r="Y128" s="350"/>
      <c r="Z128" s="350"/>
      <c r="AA128" s="350"/>
      <c r="AB128" s="350"/>
      <c r="AC128" s="350"/>
      <c r="AD128" s="350"/>
      <c r="AE128" s="350"/>
      <c r="AF128" s="350"/>
      <c r="AG128" s="350"/>
      <c r="AH128" s="350"/>
      <c r="AI128" s="350"/>
      <c r="AJ128" s="350"/>
      <c r="AK128" s="350"/>
      <c r="AL128" s="350"/>
      <c r="AM128" s="350"/>
      <c r="AN128" s="350"/>
      <c r="AO128" s="350"/>
      <c r="AP128" s="350"/>
      <c r="AQ128" s="350"/>
      <c r="AR128" s="350"/>
      <c r="AS128" s="350"/>
      <c r="AT128" s="350"/>
      <c r="AU128" s="350"/>
      <c r="AV128" s="350"/>
      <c r="AW128" s="350" t="e">
        <f t="shared" ca="1" si="144"/>
        <v>#REF!</v>
      </c>
    </row>
    <row r="129" spans="1:49" ht="15.75" x14ac:dyDescent="0.25">
      <c r="A129" s="207"/>
      <c r="B129" s="348"/>
      <c r="C129" s="350"/>
      <c r="D129" s="350"/>
      <c r="E129" s="350"/>
      <c r="F129" s="350"/>
      <c r="G129" s="350"/>
      <c r="H129" s="350"/>
      <c r="I129" s="350"/>
      <c r="J129" s="350"/>
      <c r="K129" s="350"/>
      <c r="L129" s="350"/>
      <c r="M129" s="350"/>
      <c r="N129" s="350"/>
      <c r="O129" s="350"/>
      <c r="P129" s="350"/>
      <c r="Q129" s="350"/>
      <c r="R129" s="350"/>
      <c r="S129" s="350"/>
      <c r="T129" s="350"/>
      <c r="U129" s="350"/>
      <c r="V129" s="350"/>
      <c r="W129" s="350"/>
      <c r="X129" s="350"/>
      <c r="Y129" s="350"/>
      <c r="Z129" s="350"/>
      <c r="AA129" s="350"/>
      <c r="AB129" s="350"/>
      <c r="AC129" s="350"/>
      <c r="AD129" s="350"/>
      <c r="AE129" s="350"/>
      <c r="AF129" s="350"/>
      <c r="AG129" s="350"/>
      <c r="AH129" s="350"/>
      <c r="AI129" s="350"/>
      <c r="AJ129" s="350"/>
      <c r="AK129" s="350"/>
      <c r="AL129" s="350"/>
      <c r="AM129" s="350"/>
      <c r="AN129" s="350"/>
      <c r="AO129" s="350"/>
      <c r="AP129" s="350"/>
      <c r="AQ129" s="350"/>
      <c r="AR129" s="350"/>
      <c r="AS129" s="350"/>
      <c r="AT129" s="350"/>
      <c r="AU129" s="350"/>
      <c r="AV129" s="350"/>
      <c r="AW129" s="350" t="e">
        <f t="shared" ca="1" si="144"/>
        <v>#REF!</v>
      </c>
    </row>
    <row r="130" spans="1:49" ht="15.75" x14ac:dyDescent="0.25">
      <c r="A130" s="207"/>
      <c r="B130" s="348"/>
      <c r="C130" s="350"/>
      <c r="D130" s="350"/>
      <c r="E130" s="350"/>
      <c r="F130" s="350"/>
      <c r="G130" s="350"/>
      <c r="H130" s="350"/>
      <c r="I130" s="350"/>
      <c r="J130" s="350"/>
      <c r="K130" s="350"/>
      <c r="L130" s="350"/>
      <c r="M130" s="350"/>
      <c r="N130" s="350"/>
      <c r="O130" s="350"/>
      <c r="P130" s="350"/>
      <c r="Q130" s="350"/>
      <c r="R130" s="350"/>
      <c r="S130" s="350"/>
      <c r="T130" s="350"/>
      <c r="U130" s="350"/>
      <c r="V130" s="350"/>
      <c r="W130" s="350"/>
      <c r="X130" s="350"/>
      <c r="Y130" s="350"/>
      <c r="Z130" s="350"/>
      <c r="AA130" s="350"/>
      <c r="AB130" s="350"/>
      <c r="AC130" s="350"/>
      <c r="AD130" s="350"/>
      <c r="AE130" s="350"/>
      <c r="AF130" s="350"/>
      <c r="AG130" s="350"/>
      <c r="AH130" s="350"/>
      <c r="AI130" s="350"/>
      <c r="AJ130" s="350"/>
      <c r="AK130" s="350"/>
      <c r="AL130" s="350"/>
      <c r="AM130" s="350"/>
      <c r="AN130" s="350"/>
      <c r="AO130" s="350"/>
      <c r="AP130" s="350"/>
      <c r="AQ130" s="350"/>
      <c r="AR130" s="350"/>
      <c r="AS130" s="350"/>
      <c r="AT130" s="350"/>
      <c r="AU130" s="350"/>
      <c r="AV130" s="350"/>
      <c r="AW130" s="350" t="e">
        <f t="shared" ca="1" si="144"/>
        <v>#REF!</v>
      </c>
    </row>
    <row r="131" spans="1:49" ht="15.75" x14ac:dyDescent="0.25">
      <c r="A131" s="207"/>
      <c r="B131" s="348"/>
      <c r="C131" s="350"/>
      <c r="D131" s="350"/>
      <c r="E131" s="350"/>
      <c r="F131" s="350"/>
      <c r="G131" s="350"/>
      <c r="H131" s="350"/>
      <c r="I131" s="350"/>
      <c r="J131" s="350"/>
      <c r="K131" s="350"/>
      <c r="L131" s="350"/>
      <c r="M131" s="350"/>
      <c r="N131" s="350"/>
      <c r="O131" s="350"/>
      <c r="P131" s="350"/>
      <c r="Q131" s="350"/>
      <c r="R131" s="350"/>
      <c r="S131" s="350"/>
      <c r="T131" s="350"/>
      <c r="U131" s="350"/>
      <c r="V131" s="350"/>
      <c r="W131" s="350"/>
      <c r="X131" s="350"/>
      <c r="Y131" s="350"/>
      <c r="Z131" s="350"/>
      <c r="AA131" s="350"/>
      <c r="AB131" s="350"/>
      <c r="AC131" s="350"/>
      <c r="AD131" s="350"/>
      <c r="AE131" s="350"/>
      <c r="AF131" s="350"/>
      <c r="AG131" s="350"/>
      <c r="AH131" s="350"/>
      <c r="AI131" s="350"/>
      <c r="AJ131" s="350"/>
      <c r="AK131" s="350"/>
      <c r="AL131" s="350"/>
      <c r="AM131" s="350"/>
      <c r="AN131" s="350"/>
      <c r="AO131" s="350"/>
      <c r="AP131" s="350"/>
      <c r="AQ131" s="350"/>
      <c r="AR131" s="350"/>
      <c r="AS131" s="350"/>
      <c r="AT131" s="350"/>
      <c r="AU131" s="350"/>
      <c r="AV131" s="350"/>
      <c r="AW131" s="350" t="e">
        <f t="shared" ca="1" si="144"/>
        <v>#REF!</v>
      </c>
    </row>
    <row r="132" spans="1:49" ht="15.75" x14ac:dyDescent="0.25">
      <c r="A132" s="207"/>
      <c r="B132" s="348"/>
      <c r="C132" s="350"/>
      <c r="D132" s="350"/>
      <c r="E132" s="350"/>
      <c r="F132" s="350"/>
      <c r="G132" s="350"/>
      <c r="H132" s="350"/>
      <c r="I132" s="350"/>
      <c r="J132" s="350"/>
      <c r="K132" s="350"/>
      <c r="L132" s="350"/>
      <c r="M132" s="350"/>
      <c r="N132" s="350"/>
      <c r="O132" s="350"/>
      <c r="P132" s="350"/>
      <c r="Q132" s="350"/>
      <c r="R132" s="350"/>
      <c r="S132" s="350"/>
      <c r="T132" s="350"/>
      <c r="U132" s="350"/>
      <c r="V132" s="350"/>
      <c r="W132" s="350"/>
      <c r="X132" s="350"/>
      <c r="Y132" s="350"/>
      <c r="Z132" s="350"/>
      <c r="AA132" s="350"/>
      <c r="AB132" s="350"/>
      <c r="AC132" s="350"/>
      <c r="AD132" s="350"/>
      <c r="AE132" s="350"/>
      <c r="AF132" s="350"/>
      <c r="AG132" s="350"/>
      <c r="AH132" s="350"/>
      <c r="AI132" s="350"/>
      <c r="AJ132" s="350"/>
      <c r="AK132" s="350"/>
      <c r="AL132" s="350"/>
      <c r="AM132" s="350"/>
      <c r="AN132" s="350"/>
      <c r="AO132" s="350"/>
      <c r="AP132" s="350"/>
      <c r="AQ132" s="350"/>
      <c r="AR132" s="350"/>
      <c r="AS132" s="350"/>
      <c r="AT132" s="350"/>
      <c r="AU132" s="350"/>
      <c r="AV132" s="350"/>
      <c r="AW132" s="350" t="e">
        <f t="shared" ca="1" si="144"/>
        <v>#REF!</v>
      </c>
    </row>
    <row r="133" spans="1:49" ht="15.75" x14ac:dyDescent="0.25">
      <c r="A133" s="207"/>
      <c r="B133" s="348"/>
      <c r="C133" s="350"/>
      <c r="D133" s="350"/>
      <c r="E133" s="350"/>
      <c r="F133" s="350"/>
      <c r="G133" s="350"/>
      <c r="H133" s="350"/>
      <c r="I133" s="350"/>
      <c r="J133" s="350"/>
      <c r="K133" s="350"/>
      <c r="L133" s="350"/>
      <c r="M133" s="350"/>
      <c r="N133" s="350"/>
      <c r="O133" s="350"/>
      <c r="P133" s="350"/>
      <c r="Q133" s="350"/>
      <c r="R133" s="350"/>
      <c r="S133" s="350"/>
      <c r="T133" s="350"/>
      <c r="U133" s="350"/>
      <c r="V133" s="350"/>
      <c r="W133" s="350"/>
      <c r="X133" s="350"/>
      <c r="Y133" s="350"/>
      <c r="Z133" s="350"/>
      <c r="AA133" s="350"/>
      <c r="AB133" s="350"/>
      <c r="AC133" s="350"/>
      <c r="AD133" s="350"/>
      <c r="AE133" s="350"/>
      <c r="AF133" s="350"/>
      <c r="AG133" s="350"/>
      <c r="AH133" s="350"/>
      <c r="AI133" s="350"/>
      <c r="AJ133" s="350"/>
      <c r="AK133" s="350"/>
      <c r="AL133" s="350"/>
      <c r="AM133" s="350"/>
      <c r="AN133" s="350"/>
      <c r="AO133" s="350"/>
      <c r="AP133" s="350"/>
      <c r="AQ133" s="350"/>
      <c r="AR133" s="350"/>
      <c r="AS133" s="350"/>
      <c r="AT133" s="350"/>
      <c r="AU133" s="350"/>
      <c r="AV133" s="350"/>
      <c r="AW133" s="350" t="e">
        <f t="shared" ca="1" si="144"/>
        <v>#REF!</v>
      </c>
    </row>
    <row r="134" spans="1:49" ht="15.75" x14ac:dyDescent="0.25">
      <c r="A134" s="207"/>
      <c r="B134" s="348"/>
      <c r="C134" s="350"/>
      <c r="D134" s="350"/>
      <c r="E134" s="350"/>
      <c r="F134" s="350"/>
      <c r="G134" s="350"/>
      <c r="H134" s="350"/>
      <c r="I134" s="350"/>
      <c r="J134" s="350"/>
      <c r="K134" s="350"/>
      <c r="L134" s="350"/>
      <c r="M134" s="350"/>
      <c r="N134" s="350"/>
      <c r="O134" s="350"/>
      <c r="P134" s="350"/>
      <c r="Q134" s="350"/>
      <c r="R134" s="350"/>
      <c r="S134" s="350"/>
      <c r="T134" s="350"/>
      <c r="U134" s="350"/>
      <c r="V134" s="350"/>
      <c r="W134" s="350"/>
      <c r="X134" s="350"/>
      <c r="Y134" s="350"/>
      <c r="Z134" s="350"/>
      <c r="AA134" s="350"/>
      <c r="AB134" s="350"/>
      <c r="AC134" s="350"/>
      <c r="AD134" s="350"/>
      <c r="AE134" s="350"/>
      <c r="AF134" s="350"/>
      <c r="AG134" s="350"/>
      <c r="AH134" s="350"/>
      <c r="AI134" s="350"/>
      <c r="AJ134" s="350"/>
      <c r="AK134" s="350"/>
      <c r="AL134" s="350"/>
      <c r="AM134" s="350"/>
      <c r="AN134" s="350"/>
      <c r="AO134" s="350"/>
      <c r="AP134" s="350"/>
      <c r="AQ134" s="350"/>
      <c r="AR134" s="350"/>
      <c r="AS134" s="350"/>
      <c r="AT134" s="350"/>
      <c r="AU134" s="350"/>
      <c r="AV134" s="350"/>
      <c r="AW134" s="350" t="e">
        <f t="shared" ca="1" si="144"/>
        <v>#REF!</v>
      </c>
    </row>
    <row r="135" spans="1:49" ht="15.75" x14ac:dyDescent="0.25">
      <c r="A135" s="207"/>
      <c r="B135" s="348"/>
      <c r="C135" s="350"/>
      <c r="D135" s="350"/>
      <c r="E135" s="350"/>
      <c r="F135" s="350"/>
      <c r="G135" s="350"/>
      <c r="H135" s="350"/>
      <c r="I135" s="350"/>
      <c r="J135" s="350"/>
      <c r="K135" s="350"/>
      <c r="L135" s="350"/>
      <c r="M135" s="350"/>
      <c r="N135" s="350"/>
      <c r="O135" s="350"/>
      <c r="P135" s="350"/>
      <c r="Q135" s="350"/>
      <c r="R135" s="350"/>
      <c r="S135" s="350"/>
      <c r="T135" s="350"/>
      <c r="U135" s="350"/>
      <c r="V135" s="350"/>
      <c r="W135" s="350"/>
      <c r="X135" s="350"/>
      <c r="Y135" s="350"/>
      <c r="Z135" s="350"/>
      <c r="AA135" s="350"/>
      <c r="AB135" s="350"/>
      <c r="AC135" s="350"/>
      <c r="AD135" s="350"/>
      <c r="AE135" s="350"/>
      <c r="AF135" s="350"/>
      <c r="AG135" s="350"/>
      <c r="AH135" s="350"/>
      <c r="AI135" s="350"/>
      <c r="AJ135" s="350"/>
      <c r="AK135" s="350"/>
      <c r="AL135" s="350"/>
      <c r="AM135" s="350"/>
      <c r="AN135" s="350"/>
      <c r="AO135" s="350"/>
      <c r="AP135" s="350"/>
      <c r="AQ135" s="350"/>
      <c r="AR135" s="350"/>
      <c r="AS135" s="350"/>
      <c r="AT135" s="350"/>
      <c r="AU135" s="350"/>
      <c r="AV135" s="350"/>
      <c r="AW135" s="350" t="e">
        <f t="shared" ca="1" si="144"/>
        <v>#REF!</v>
      </c>
    </row>
    <row r="136" spans="1:49" ht="15.75" x14ac:dyDescent="0.25">
      <c r="A136" s="207"/>
      <c r="B136" s="348"/>
      <c r="C136" s="350"/>
      <c r="D136" s="350"/>
      <c r="E136" s="350"/>
      <c r="F136" s="350"/>
      <c r="G136" s="350"/>
      <c r="H136" s="350"/>
      <c r="I136" s="350"/>
      <c r="J136" s="350"/>
      <c r="K136" s="350"/>
      <c r="L136" s="350"/>
      <c r="M136" s="350"/>
      <c r="N136" s="350"/>
      <c r="O136" s="350"/>
      <c r="P136" s="350"/>
      <c r="Q136" s="350"/>
      <c r="R136" s="350"/>
      <c r="S136" s="350"/>
      <c r="T136" s="350"/>
      <c r="U136" s="350"/>
      <c r="V136" s="350"/>
      <c r="W136" s="350"/>
      <c r="X136" s="350"/>
      <c r="Y136" s="350"/>
      <c r="Z136" s="350"/>
      <c r="AA136" s="350"/>
      <c r="AB136" s="350"/>
      <c r="AC136" s="350"/>
      <c r="AD136" s="350"/>
      <c r="AE136" s="350"/>
      <c r="AF136" s="350"/>
      <c r="AG136" s="350"/>
      <c r="AH136" s="350"/>
      <c r="AI136" s="350"/>
      <c r="AJ136" s="350"/>
      <c r="AK136" s="350"/>
      <c r="AL136" s="350"/>
      <c r="AM136" s="350"/>
      <c r="AN136" s="350"/>
      <c r="AO136" s="350"/>
      <c r="AP136" s="350"/>
      <c r="AQ136" s="350"/>
      <c r="AR136" s="350"/>
      <c r="AS136" s="350"/>
      <c r="AT136" s="350"/>
      <c r="AU136" s="350"/>
      <c r="AV136" s="350"/>
      <c r="AW136" s="350" t="e">
        <f t="shared" ca="1" si="144"/>
        <v>#REF!</v>
      </c>
    </row>
    <row r="137" spans="1:49" ht="15.75" x14ac:dyDescent="0.25">
      <c r="A137" s="207"/>
      <c r="B137" s="348"/>
      <c r="C137" s="350"/>
      <c r="D137" s="350"/>
      <c r="E137" s="350"/>
      <c r="F137" s="350"/>
      <c r="G137" s="350"/>
      <c r="H137" s="350"/>
      <c r="I137" s="350"/>
      <c r="J137" s="350"/>
      <c r="K137" s="350"/>
      <c r="L137" s="350"/>
      <c r="M137" s="350"/>
      <c r="N137" s="350"/>
      <c r="O137" s="350"/>
      <c r="P137" s="350"/>
      <c r="Q137" s="350"/>
      <c r="R137" s="350"/>
      <c r="S137" s="350"/>
      <c r="T137" s="350"/>
      <c r="U137" s="350"/>
      <c r="V137" s="350"/>
      <c r="W137" s="350"/>
      <c r="X137" s="350"/>
      <c r="Y137" s="350"/>
      <c r="Z137" s="350"/>
      <c r="AA137" s="350"/>
      <c r="AB137" s="350"/>
      <c r="AC137" s="350"/>
      <c r="AD137" s="350"/>
      <c r="AE137" s="350"/>
      <c r="AF137" s="350"/>
      <c r="AG137" s="350"/>
      <c r="AH137" s="350"/>
      <c r="AI137" s="350"/>
      <c r="AJ137" s="350"/>
      <c r="AK137" s="350"/>
      <c r="AL137" s="350"/>
      <c r="AM137" s="350"/>
      <c r="AN137" s="350"/>
      <c r="AO137" s="350"/>
      <c r="AP137" s="350"/>
      <c r="AQ137" s="350"/>
      <c r="AR137" s="350"/>
      <c r="AS137" s="350"/>
      <c r="AT137" s="350"/>
      <c r="AU137" s="350"/>
      <c r="AV137" s="350"/>
      <c r="AW137" s="350" t="e">
        <f t="shared" ca="1" si="144"/>
        <v>#REF!</v>
      </c>
    </row>
    <row r="138" spans="1:49" ht="15.75" x14ac:dyDescent="0.25">
      <c r="A138" s="207"/>
      <c r="B138" s="348"/>
      <c r="C138" s="350"/>
      <c r="D138" s="350"/>
      <c r="E138" s="350"/>
      <c r="F138" s="350"/>
      <c r="G138" s="350"/>
      <c r="H138" s="350"/>
      <c r="I138" s="350"/>
      <c r="J138" s="350"/>
      <c r="K138" s="350"/>
      <c r="L138" s="350"/>
      <c r="M138" s="350"/>
      <c r="N138" s="350"/>
      <c r="O138" s="350"/>
      <c r="P138" s="350"/>
      <c r="Q138" s="350"/>
      <c r="R138" s="350"/>
      <c r="S138" s="350"/>
      <c r="T138" s="350"/>
      <c r="U138" s="350"/>
      <c r="V138" s="350"/>
      <c r="W138" s="350"/>
      <c r="X138" s="350"/>
      <c r="Y138" s="350"/>
      <c r="Z138" s="350"/>
      <c r="AA138" s="350"/>
      <c r="AB138" s="350"/>
      <c r="AC138" s="350"/>
      <c r="AD138" s="350"/>
      <c r="AE138" s="350"/>
      <c r="AF138" s="350"/>
      <c r="AG138" s="350"/>
      <c r="AH138" s="350"/>
      <c r="AI138" s="350"/>
      <c r="AJ138" s="350"/>
      <c r="AK138" s="350"/>
      <c r="AL138" s="350"/>
      <c r="AM138" s="350"/>
      <c r="AN138" s="350"/>
      <c r="AO138" s="350"/>
      <c r="AP138" s="350"/>
      <c r="AQ138" s="350"/>
      <c r="AR138" s="350"/>
      <c r="AS138" s="350"/>
      <c r="AT138" s="350"/>
      <c r="AU138" s="350"/>
      <c r="AV138" s="350"/>
      <c r="AW138" s="350" t="e">
        <f t="shared" ca="1" si="144"/>
        <v>#REF!</v>
      </c>
    </row>
    <row r="139" spans="1:49" ht="15.75" x14ac:dyDescent="0.25">
      <c r="A139" s="207"/>
      <c r="B139" s="348"/>
      <c r="C139" s="350"/>
      <c r="D139" s="350"/>
      <c r="E139" s="350"/>
      <c r="F139" s="350"/>
      <c r="G139" s="350"/>
      <c r="H139" s="350"/>
      <c r="I139" s="350"/>
      <c r="J139" s="350"/>
      <c r="K139" s="350"/>
      <c r="L139" s="350"/>
      <c r="M139" s="350"/>
      <c r="N139" s="350"/>
      <c r="O139" s="350"/>
      <c r="P139" s="350"/>
      <c r="Q139" s="350"/>
      <c r="R139" s="350"/>
      <c r="S139" s="350"/>
      <c r="T139" s="350"/>
      <c r="U139" s="350"/>
      <c r="V139" s="350"/>
      <c r="W139" s="350"/>
      <c r="X139" s="350"/>
      <c r="Y139" s="350"/>
      <c r="Z139" s="350"/>
      <c r="AA139" s="350"/>
      <c r="AB139" s="350"/>
      <c r="AC139" s="350"/>
      <c r="AD139" s="350"/>
      <c r="AE139" s="350"/>
      <c r="AF139" s="350"/>
      <c r="AG139" s="350"/>
      <c r="AH139" s="350"/>
      <c r="AI139" s="350"/>
      <c r="AJ139" s="350"/>
      <c r="AK139" s="350"/>
      <c r="AL139" s="350"/>
      <c r="AM139" s="350"/>
      <c r="AN139" s="350"/>
      <c r="AO139" s="350"/>
      <c r="AP139" s="350"/>
      <c r="AQ139" s="350"/>
      <c r="AR139" s="350"/>
      <c r="AS139" s="350"/>
      <c r="AT139" s="350"/>
      <c r="AU139" s="350"/>
      <c r="AV139" s="350"/>
      <c r="AW139" s="350" t="e">
        <f t="shared" ca="1" si="144"/>
        <v>#REF!</v>
      </c>
    </row>
    <row r="140" spans="1:49" ht="15.75" x14ac:dyDescent="0.25">
      <c r="A140" s="207"/>
      <c r="B140" s="348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  <c r="N140" s="350"/>
      <c r="O140" s="350"/>
      <c r="P140" s="350"/>
      <c r="Q140" s="350"/>
      <c r="R140" s="350"/>
      <c r="S140" s="350"/>
      <c r="T140" s="350"/>
      <c r="U140" s="350"/>
      <c r="V140" s="350"/>
      <c r="W140" s="350"/>
      <c r="X140" s="350"/>
      <c r="Y140" s="350"/>
      <c r="Z140" s="350"/>
      <c r="AA140" s="350"/>
      <c r="AB140" s="350"/>
      <c r="AC140" s="350"/>
      <c r="AD140" s="350"/>
      <c r="AE140" s="350"/>
      <c r="AF140" s="350"/>
      <c r="AG140" s="350"/>
      <c r="AH140" s="350"/>
      <c r="AI140" s="350"/>
      <c r="AJ140" s="350"/>
      <c r="AK140" s="350"/>
      <c r="AL140" s="350"/>
      <c r="AM140" s="350"/>
      <c r="AN140" s="350"/>
      <c r="AO140" s="350"/>
      <c r="AP140" s="350"/>
      <c r="AQ140" s="350"/>
      <c r="AR140" s="350"/>
      <c r="AS140" s="350"/>
      <c r="AT140" s="350"/>
      <c r="AU140" s="350"/>
      <c r="AV140" s="350"/>
      <c r="AW140" s="350" t="e">
        <f t="shared" ca="1" si="144"/>
        <v>#REF!</v>
      </c>
    </row>
    <row r="141" spans="1:49" ht="15.75" x14ac:dyDescent="0.25">
      <c r="A141" s="207"/>
      <c r="B141" s="348"/>
      <c r="C141" s="350"/>
      <c r="D141" s="350"/>
      <c r="E141" s="350"/>
      <c r="F141" s="350"/>
      <c r="G141" s="350"/>
      <c r="H141" s="350"/>
      <c r="I141" s="350"/>
      <c r="J141" s="350"/>
      <c r="K141" s="350"/>
      <c r="L141" s="350"/>
      <c r="M141" s="350"/>
      <c r="N141" s="350"/>
      <c r="O141" s="350"/>
      <c r="P141" s="350"/>
      <c r="Q141" s="350"/>
      <c r="R141" s="350"/>
      <c r="S141" s="350"/>
      <c r="T141" s="350"/>
      <c r="U141" s="350"/>
      <c r="V141" s="350"/>
      <c r="W141" s="350"/>
      <c r="X141" s="350"/>
      <c r="Y141" s="350"/>
      <c r="Z141" s="350"/>
      <c r="AA141" s="350"/>
      <c r="AB141" s="350"/>
      <c r="AC141" s="350"/>
      <c r="AD141" s="350"/>
      <c r="AE141" s="350"/>
      <c r="AF141" s="350"/>
      <c r="AG141" s="350"/>
      <c r="AH141" s="350"/>
      <c r="AI141" s="350"/>
      <c r="AJ141" s="350"/>
      <c r="AK141" s="350"/>
      <c r="AL141" s="350"/>
      <c r="AM141" s="350"/>
      <c r="AN141" s="350"/>
      <c r="AO141" s="350"/>
      <c r="AP141" s="350"/>
      <c r="AQ141" s="350"/>
      <c r="AR141" s="350"/>
      <c r="AS141" s="350"/>
      <c r="AT141" s="350"/>
      <c r="AU141" s="350"/>
      <c r="AV141" s="350"/>
      <c r="AW141" s="350" t="e">
        <f t="shared" ca="1" si="144"/>
        <v>#REF!</v>
      </c>
    </row>
    <row r="142" spans="1:49" ht="15.75" x14ac:dyDescent="0.25">
      <c r="A142" s="207"/>
      <c r="B142" s="348"/>
      <c r="C142" s="350"/>
      <c r="D142" s="350"/>
      <c r="E142" s="350"/>
      <c r="F142" s="350"/>
      <c r="G142" s="350"/>
      <c r="H142" s="350"/>
      <c r="I142" s="350"/>
      <c r="J142" s="350"/>
      <c r="K142" s="350"/>
      <c r="L142" s="350"/>
      <c r="M142" s="350"/>
      <c r="N142" s="350"/>
      <c r="O142" s="350"/>
      <c r="P142" s="350"/>
      <c r="Q142" s="350"/>
      <c r="R142" s="350"/>
      <c r="S142" s="350"/>
      <c r="T142" s="350"/>
      <c r="U142" s="350"/>
      <c r="V142" s="350"/>
      <c r="W142" s="350"/>
      <c r="X142" s="350"/>
      <c r="Y142" s="350"/>
      <c r="Z142" s="350"/>
      <c r="AA142" s="350"/>
      <c r="AB142" s="350"/>
      <c r="AC142" s="350"/>
      <c r="AD142" s="350"/>
      <c r="AE142" s="350"/>
      <c r="AF142" s="350"/>
      <c r="AG142" s="350"/>
      <c r="AH142" s="350"/>
      <c r="AI142" s="350"/>
      <c r="AJ142" s="350"/>
      <c r="AK142" s="350"/>
      <c r="AL142" s="350"/>
      <c r="AM142" s="350"/>
      <c r="AN142" s="350"/>
      <c r="AO142" s="350"/>
      <c r="AP142" s="350"/>
      <c r="AQ142" s="350"/>
      <c r="AR142" s="350"/>
      <c r="AS142" s="350"/>
      <c r="AT142" s="350"/>
      <c r="AU142" s="350"/>
      <c r="AV142" s="350"/>
      <c r="AW142" s="350" t="e">
        <f t="shared" ca="1" si="144"/>
        <v>#REF!</v>
      </c>
    </row>
    <row r="143" spans="1:49" ht="15.75" x14ac:dyDescent="0.25">
      <c r="A143" s="207"/>
      <c r="B143" s="348"/>
      <c r="C143" s="350"/>
      <c r="D143" s="350"/>
      <c r="E143" s="350"/>
      <c r="F143" s="350"/>
      <c r="G143" s="350"/>
      <c r="H143" s="350"/>
      <c r="I143" s="350"/>
      <c r="J143" s="350"/>
      <c r="K143" s="350"/>
      <c r="L143" s="350"/>
      <c r="M143" s="350"/>
      <c r="N143" s="350"/>
      <c r="O143" s="350"/>
      <c r="P143" s="350"/>
      <c r="Q143" s="350"/>
      <c r="R143" s="350"/>
      <c r="S143" s="350"/>
      <c r="T143" s="350"/>
      <c r="U143" s="350"/>
      <c r="V143" s="350"/>
      <c r="W143" s="350"/>
      <c r="X143" s="350"/>
      <c r="Y143" s="350"/>
      <c r="Z143" s="350"/>
      <c r="AA143" s="350"/>
      <c r="AB143" s="350"/>
      <c r="AC143" s="350"/>
      <c r="AD143" s="350"/>
      <c r="AE143" s="350"/>
      <c r="AF143" s="350"/>
      <c r="AG143" s="350"/>
      <c r="AH143" s="350"/>
      <c r="AI143" s="350"/>
      <c r="AJ143" s="350"/>
      <c r="AK143" s="350"/>
      <c r="AL143" s="350"/>
      <c r="AM143" s="350"/>
      <c r="AN143" s="350"/>
      <c r="AO143" s="350"/>
      <c r="AP143" s="350"/>
      <c r="AQ143" s="350"/>
      <c r="AR143" s="350"/>
      <c r="AS143" s="350"/>
      <c r="AT143" s="350"/>
      <c r="AU143" s="350"/>
      <c r="AV143" s="350"/>
      <c r="AW143" s="350" t="e">
        <f t="shared" ca="1" si="144"/>
        <v>#REF!</v>
      </c>
    </row>
    <row r="144" spans="1:49" ht="15.75" x14ac:dyDescent="0.25">
      <c r="A144" s="207"/>
      <c r="B144" s="348"/>
      <c r="C144" s="350"/>
      <c r="D144" s="350"/>
      <c r="E144" s="350"/>
      <c r="F144" s="350"/>
      <c r="G144" s="350"/>
      <c r="H144" s="350"/>
      <c r="I144" s="350"/>
      <c r="J144" s="350"/>
      <c r="K144" s="350"/>
      <c r="L144" s="350"/>
      <c r="M144" s="350"/>
      <c r="N144" s="350"/>
      <c r="O144" s="350"/>
      <c r="P144" s="350"/>
      <c r="Q144" s="350"/>
      <c r="R144" s="350"/>
      <c r="S144" s="350"/>
      <c r="T144" s="350"/>
      <c r="U144" s="350"/>
      <c r="V144" s="350"/>
      <c r="W144" s="350"/>
      <c r="X144" s="350"/>
      <c r="Y144" s="350"/>
      <c r="Z144" s="350"/>
      <c r="AA144" s="350"/>
      <c r="AB144" s="350"/>
      <c r="AC144" s="350"/>
      <c r="AD144" s="350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 t="e">
        <f t="shared" ref="AW144:AW178" ca="1" si="145">INDIRECT("'"&amp;$A144&amp;"'"&amp;"!$n$28")</f>
        <v>#REF!</v>
      </c>
    </row>
    <row r="145" spans="1:49" ht="15.75" x14ac:dyDescent="0.25">
      <c r="A145" s="207"/>
      <c r="B145" s="348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  <c r="Q145" s="350"/>
      <c r="R145" s="350"/>
      <c r="S145" s="350"/>
      <c r="T145" s="350"/>
      <c r="U145" s="350"/>
      <c r="V145" s="350"/>
      <c r="W145" s="350"/>
      <c r="X145" s="350"/>
      <c r="Y145" s="350"/>
      <c r="Z145" s="350"/>
      <c r="AA145" s="350"/>
      <c r="AB145" s="350"/>
      <c r="AC145" s="350"/>
      <c r="AD145" s="350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 t="e">
        <f t="shared" ca="1" si="145"/>
        <v>#REF!</v>
      </c>
    </row>
    <row r="146" spans="1:49" ht="15.75" x14ac:dyDescent="0.25">
      <c r="A146" s="207"/>
      <c r="B146" s="348"/>
      <c r="C146" s="350"/>
      <c r="D146" s="350"/>
      <c r="E146" s="350"/>
      <c r="F146" s="350"/>
      <c r="G146" s="350"/>
      <c r="H146" s="350"/>
      <c r="I146" s="350"/>
      <c r="J146" s="350"/>
      <c r="K146" s="350"/>
      <c r="L146" s="350"/>
      <c r="M146" s="350"/>
      <c r="N146" s="350"/>
      <c r="O146" s="350"/>
      <c r="P146" s="350"/>
      <c r="Q146" s="350"/>
      <c r="R146" s="350"/>
      <c r="S146" s="350"/>
      <c r="T146" s="350"/>
      <c r="U146" s="350"/>
      <c r="V146" s="350"/>
      <c r="W146" s="350"/>
      <c r="X146" s="350"/>
      <c r="Y146" s="350"/>
      <c r="Z146" s="350"/>
      <c r="AA146" s="350"/>
      <c r="AB146" s="350"/>
      <c r="AC146" s="350"/>
      <c r="AD146" s="350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 t="e">
        <f t="shared" ca="1" si="145"/>
        <v>#REF!</v>
      </c>
    </row>
    <row r="147" spans="1:49" ht="15.75" x14ac:dyDescent="0.25">
      <c r="A147" s="207"/>
      <c r="B147" s="348"/>
      <c r="C147" s="350"/>
      <c r="D147" s="350"/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  <c r="Z147" s="350"/>
      <c r="AA147" s="350"/>
      <c r="AB147" s="350"/>
      <c r="AC147" s="350"/>
      <c r="AD147" s="350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 t="e">
        <f t="shared" ca="1" si="145"/>
        <v>#REF!</v>
      </c>
    </row>
    <row r="148" spans="1:49" ht="15.75" x14ac:dyDescent="0.25">
      <c r="A148" s="207"/>
      <c r="B148" s="348"/>
      <c r="C148" s="350"/>
      <c r="D148" s="350"/>
      <c r="E148" s="350"/>
      <c r="F148" s="350"/>
      <c r="G148" s="350"/>
      <c r="H148" s="350"/>
      <c r="I148" s="350"/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 t="e">
        <f t="shared" ca="1" si="145"/>
        <v>#REF!</v>
      </c>
    </row>
    <row r="149" spans="1:49" ht="15.75" x14ac:dyDescent="0.25">
      <c r="A149" s="207"/>
      <c r="B149" s="348"/>
      <c r="C149" s="350"/>
      <c r="D149" s="350"/>
      <c r="E149" s="350"/>
      <c r="F149" s="350"/>
      <c r="G149" s="350"/>
      <c r="H149" s="350"/>
      <c r="I149" s="350"/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 t="e">
        <f t="shared" ca="1" si="145"/>
        <v>#REF!</v>
      </c>
    </row>
    <row r="150" spans="1:49" ht="15.75" x14ac:dyDescent="0.25">
      <c r="A150" s="207"/>
      <c r="B150" s="348"/>
      <c r="C150" s="350"/>
      <c r="D150" s="350"/>
      <c r="E150" s="350"/>
      <c r="F150" s="350"/>
      <c r="G150" s="350"/>
      <c r="H150" s="350"/>
      <c r="I150" s="350"/>
      <c r="J150" s="350"/>
      <c r="K150" s="350"/>
      <c r="L150" s="350"/>
      <c r="M150" s="350"/>
      <c r="N150" s="350"/>
      <c r="O150" s="350"/>
      <c r="P150" s="350"/>
      <c r="Q150" s="350"/>
      <c r="R150" s="350"/>
      <c r="S150" s="350"/>
      <c r="T150" s="350"/>
      <c r="U150" s="350"/>
      <c r="V150" s="350"/>
      <c r="W150" s="350"/>
      <c r="X150" s="350"/>
      <c r="Y150" s="350"/>
      <c r="Z150" s="350"/>
      <c r="AA150" s="350"/>
      <c r="AB150" s="350"/>
      <c r="AC150" s="350"/>
      <c r="AD150" s="350"/>
      <c r="AE150" s="350"/>
      <c r="AF150" s="350"/>
      <c r="AG150" s="350"/>
      <c r="AH150" s="350"/>
      <c r="AI150" s="350"/>
      <c r="AJ150" s="350"/>
      <c r="AK150" s="350"/>
      <c r="AL150" s="350"/>
      <c r="AM150" s="350"/>
      <c r="AN150" s="350"/>
      <c r="AO150" s="350"/>
      <c r="AP150" s="350"/>
      <c r="AQ150" s="350"/>
      <c r="AR150" s="350"/>
      <c r="AS150" s="350"/>
      <c r="AT150" s="350"/>
      <c r="AU150" s="350"/>
      <c r="AV150" s="350"/>
      <c r="AW150" s="350" t="e">
        <f t="shared" ca="1" si="145"/>
        <v>#REF!</v>
      </c>
    </row>
    <row r="151" spans="1:49" ht="15.75" x14ac:dyDescent="0.25">
      <c r="A151" s="207"/>
      <c r="B151" s="348"/>
      <c r="C151" s="350"/>
      <c r="D151" s="350"/>
      <c r="E151" s="350"/>
      <c r="F151" s="350"/>
      <c r="G151" s="350"/>
      <c r="H151" s="350"/>
      <c r="I151" s="350"/>
      <c r="J151" s="350"/>
      <c r="K151" s="350"/>
      <c r="L151" s="350"/>
      <c r="M151" s="350"/>
      <c r="N151" s="350"/>
      <c r="O151" s="350"/>
      <c r="P151" s="350"/>
      <c r="Q151" s="350"/>
      <c r="R151" s="350"/>
      <c r="S151" s="350"/>
      <c r="T151" s="350"/>
      <c r="U151" s="350"/>
      <c r="V151" s="350"/>
      <c r="W151" s="350"/>
      <c r="X151" s="350"/>
      <c r="Y151" s="350"/>
      <c r="Z151" s="350"/>
      <c r="AA151" s="350"/>
      <c r="AB151" s="350"/>
      <c r="AC151" s="350"/>
      <c r="AD151" s="350"/>
      <c r="AE151" s="350"/>
      <c r="AF151" s="350"/>
      <c r="AG151" s="350"/>
      <c r="AH151" s="350"/>
      <c r="AI151" s="350"/>
      <c r="AJ151" s="350"/>
      <c r="AK151" s="350"/>
      <c r="AL151" s="350"/>
      <c r="AM151" s="350"/>
      <c r="AN151" s="350"/>
      <c r="AO151" s="350"/>
      <c r="AP151" s="350"/>
      <c r="AQ151" s="350"/>
      <c r="AR151" s="350"/>
      <c r="AS151" s="350"/>
      <c r="AT151" s="350"/>
      <c r="AU151" s="350"/>
      <c r="AV151" s="350"/>
      <c r="AW151" s="350" t="e">
        <f t="shared" ca="1" si="145"/>
        <v>#REF!</v>
      </c>
    </row>
    <row r="152" spans="1:49" ht="15.75" x14ac:dyDescent="0.25">
      <c r="A152" s="207"/>
      <c r="B152" s="348"/>
      <c r="C152" s="350"/>
      <c r="D152" s="350"/>
      <c r="E152" s="350"/>
      <c r="F152" s="350"/>
      <c r="G152" s="350"/>
      <c r="H152" s="350"/>
      <c r="I152" s="350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50"/>
      <c r="AA152" s="350"/>
      <c r="AB152" s="350"/>
      <c r="AC152" s="350"/>
      <c r="AD152" s="350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 t="e">
        <f t="shared" ca="1" si="145"/>
        <v>#REF!</v>
      </c>
    </row>
    <row r="153" spans="1:49" ht="15.75" x14ac:dyDescent="0.25">
      <c r="A153" s="207"/>
      <c r="B153" s="348"/>
      <c r="C153" s="350"/>
      <c r="D153" s="350"/>
      <c r="E153" s="350"/>
      <c r="F153" s="350"/>
      <c r="G153" s="350"/>
      <c r="H153" s="350"/>
      <c r="I153" s="350"/>
      <c r="J153" s="350"/>
      <c r="K153" s="350"/>
      <c r="L153" s="350"/>
      <c r="M153" s="350"/>
      <c r="N153" s="350"/>
      <c r="O153" s="350"/>
      <c r="P153" s="350"/>
      <c r="Q153" s="350"/>
      <c r="R153" s="350"/>
      <c r="S153" s="350"/>
      <c r="T153" s="350"/>
      <c r="U153" s="350"/>
      <c r="V153" s="350"/>
      <c r="W153" s="350"/>
      <c r="X153" s="350"/>
      <c r="Y153" s="350"/>
      <c r="Z153" s="350"/>
      <c r="AA153" s="350"/>
      <c r="AB153" s="350"/>
      <c r="AC153" s="350"/>
      <c r="AD153" s="350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 t="e">
        <f t="shared" ca="1" si="145"/>
        <v>#REF!</v>
      </c>
    </row>
    <row r="154" spans="1:49" ht="15.75" x14ac:dyDescent="0.25">
      <c r="A154" s="207"/>
      <c r="B154" s="348"/>
      <c r="C154" s="350"/>
      <c r="D154" s="350"/>
      <c r="E154" s="350"/>
      <c r="F154" s="350"/>
      <c r="G154" s="350"/>
      <c r="H154" s="350"/>
      <c r="I154" s="350"/>
      <c r="J154" s="350"/>
      <c r="K154" s="350"/>
      <c r="L154" s="350"/>
      <c r="M154" s="350"/>
      <c r="N154" s="350"/>
      <c r="O154" s="350"/>
      <c r="P154" s="350"/>
      <c r="Q154" s="350"/>
      <c r="R154" s="350"/>
      <c r="S154" s="350"/>
      <c r="T154" s="350"/>
      <c r="U154" s="350"/>
      <c r="V154" s="350"/>
      <c r="W154" s="350"/>
      <c r="X154" s="350"/>
      <c r="Y154" s="350"/>
      <c r="Z154" s="350"/>
      <c r="AA154" s="350"/>
      <c r="AB154" s="350"/>
      <c r="AC154" s="350"/>
      <c r="AD154" s="350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 t="e">
        <f t="shared" ca="1" si="145"/>
        <v>#REF!</v>
      </c>
    </row>
    <row r="155" spans="1:49" ht="15.75" x14ac:dyDescent="0.25">
      <c r="A155" s="207"/>
      <c r="B155" s="348"/>
      <c r="C155" s="350"/>
      <c r="D155" s="350"/>
      <c r="E155" s="350"/>
      <c r="F155" s="350"/>
      <c r="G155" s="350"/>
      <c r="H155" s="350"/>
      <c r="I155" s="350"/>
      <c r="J155" s="350"/>
      <c r="K155" s="350"/>
      <c r="L155" s="350"/>
      <c r="M155" s="350"/>
      <c r="N155" s="350"/>
      <c r="O155" s="350"/>
      <c r="P155" s="350"/>
      <c r="Q155" s="350"/>
      <c r="R155" s="350"/>
      <c r="S155" s="350"/>
      <c r="T155" s="350"/>
      <c r="U155" s="350"/>
      <c r="V155" s="350"/>
      <c r="W155" s="350"/>
      <c r="X155" s="350"/>
      <c r="Y155" s="350"/>
      <c r="Z155" s="350"/>
      <c r="AA155" s="350"/>
      <c r="AB155" s="350"/>
      <c r="AC155" s="350"/>
      <c r="AD155" s="350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 t="e">
        <f t="shared" ca="1" si="145"/>
        <v>#REF!</v>
      </c>
    </row>
    <row r="156" spans="1:49" ht="15.75" x14ac:dyDescent="0.25">
      <c r="A156" s="207"/>
      <c r="B156" s="348"/>
      <c r="C156" s="350"/>
      <c r="D156" s="350"/>
      <c r="E156" s="350"/>
      <c r="F156" s="350"/>
      <c r="G156" s="350"/>
      <c r="H156" s="350"/>
      <c r="I156" s="350"/>
      <c r="J156" s="350"/>
      <c r="K156" s="350"/>
      <c r="L156" s="350"/>
      <c r="M156" s="350"/>
      <c r="N156" s="350"/>
      <c r="O156" s="350"/>
      <c r="P156" s="350"/>
      <c r="Q156" s="350"/>
      <c r="R156" s="350"/>
      <c r="S156" s="350"/>
      <c r="T156" s="350"/>
      <c r="U156" s="350"/>
      <c r="V156" s="350"/>
      <c r="W156" s="350"/>
      <c r="X156" s="350"/>
      <c r="Y156" s="350"/>
      <c r="Z156" s="350"/>
      <c r="AA156" s="350"/>
      <c r="AB156" s="350"/>
      <c r="AC156" s="350"/>
      <c r="AD156" s="350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 t="e">
        <f t="shared" ca="1" si="145"/>
        <v>#REF!</v>
      </c>
    </row>
    <row r="157" spans="1:49" ht="15.75" x14ac:dyDescent="0.25">
      <c r="A157" s="207"/>
      <c r="B157" s="348"/>
      <c r="C157" s="350"/>
      <c r="D157" s="350"/>
      <c r="E157" s="350"/>
      <c r="F157" s="350"/>
      <c r="G157" s="350"/>
      <c r="H157" s="350"/>
      <c r="I157" s="350"/>
      <c r="J157" s="350"/>
      <c r="K157" s="350"/>
      <c r="L157" s="350"/>
      <c r="M157" s="350"/>
      <c r="N157" s="350"/>
      <c r="O157" s="350"/>
      <c r="P157" s="350"/>
      <c r="Q157" s="350"/>
      <c r="R157" s="350"/>
      <c r="S157" s="350"/>
      <c r="T157" s="350"/>
      <c r="U157" s="350"/>
      <c r="V157" s="350"/>
      <c r="W157" s="350"/>
      <c r="X157" s="350"/>
      <c r="Y157" s="350"/>
      <c r="Z157" s="350"/>
      <c r="AA157" s="350"/>
      <c r="AB157" s="350"/>
      <c r="AC157" s="350"/>
      <c r="AD157" s="350"/>
      <c r="AE157" s="350"/>
      <c r="AF157" s="350"/>
      <c r="AG157" s="350"/>
      <c r="AH157" s="350"/>
      <c r="AI157" s="350"/>
      <c r="AJ157" s="350"/>
      <c r="AK157" s="350"/>
      <c r="AL157" s="350"/>
      <c r="AM157" s="350"/>
      <c r="AN157" s="350"/>
      <c r="AO157" s="350"/>
      <c r="AP157" s="350"/>
      <c r="AQ157" s="350"/>
      <c r="AR157" s="350"/>
      <c r="AS157" s="350"/>
      <c r="AT157" s="350"/>
      <c r="AU157" s="350"/>
      <c r="AV157" s="350"/>
      <c r="AW157" s="350" t="e">
        <f t="shared" ca="1" si="145"/>
        <v>#REF!</v>
      </c>
    </row>
    <row r="158" spans="1:49" ht="15.75" x14ac:dyDescent="0.25">
      <c r="A158" s="207"/>
      <c r="B158" s="348"/>
      <c r="C158" s="350"/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 t="e">
        <f t="shared" ca="1" si="145"/>
        <v>#REF!</v>
      </c>
    </row>
    <row r="159" spans="1:49" ht="15.75" x14ac:dyDescent="0.25">
      <c r="A159" s="207"/>
      <c r="B159" s="348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 t="e">
        <f t="shared" ca="1" si="145"/>
        <v>#REF!</v>
      </c>
    </row>
    <row r="160" spans="1:49" ht="15.75" x14ac:dyDescent="0.25">
      <c r="A160" s="207"/>
      <c r="B160" s="348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 t="e">
        <f t="shared" ca="1" si="145"/>
        <v>#REF!</v>
      </c>
    </row>
    <row r="161" spans="1:49" ht="15.75" x14ac:dyDescent="0.25">
      <c r="A161" s="207"/>
      <c r="B161" s="348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 t="e">
        <f t="shared" ca="1" si="145"/>
        <v>#REF!</v>
      </c>
    </row>
    <row r="162" spans="1:49" ht="15.75" x14ac:dyDescent="0.25">
      <c r="A162" s="207"/>
      <c r="B162" s="348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 t="e">
        <f t="shared" ca="1" si="145"/>
        <v>#REF!</v>
      </c>
    </row>
    <row r="163" spans="1:49" ht="15.75" x14ac:dyDescent="0.25">
      <c r="A163" s="207"/>
      <c r="B163" s="348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 t="e">
        <f t="shared" ca="1" si="145"/>
        <v>#REF!</v>
      </c>
    </row>
    <row r="164" spans="1:49" ht="15.75" x14ac:dyDescent="0.25">
      <c r="A164" s="207"/>
      <c r="B164" s="348"/>
      <c r="C164" s="350"/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 t="e">
        <f t="shared" ca="1" si="145"/>
        <v>#REF!</v>
      </c>
    </row>
    <row r="165" spans="1:49" ht="15.75" x14ac:dyDescent="0.25">
      <c r="A165" s="207"/>
      <c r="B165" s="348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 t="e">
        <f t="shared" ca="1" si="145"/>
        <v>#REF!</v>
      </c>
    </row>
    <row r="166" spans="1:49" ht="15.75" x14ac:dyDescent="0.25">
      <c r="A166" s="207"/>
      <c r="B166" s="348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 t="e">
        <f t="shared" ca="1" si="145"/>
        <v>#REF!</v>
      </c>
    </row>
    <row r="167" spans="1:49" ht="15.75" x14ac:dyDescent="0.25">
      <c r="A167" s="207"/>
      <c r="B167" s="348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 t="e">
        <f t="shared" ca="1" si="145"/>
        <v>#REF!</v>
      </c>
    </row>
    <row r="168" spans="1:49" ht="15.75" x14ac:dyDescent="0.25">
      <c r="A168" s="207"/>
      <c r="B168" s="348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 t="e">
        <f t="shared" ca="1" si="145"/>
        <v>#REF!</v>
      </c>
    </row>
    <row r="169" spans="1:49" ht="15.75" x14ac:dyDescent="0.25">
      <c r="A169" s="207"/>
      <c r="B169" s="348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 t="e">
        <f t="shared" ca="1" si="145"/>
        <v>#REF!</v>
      </c>
    </row>
    <row r="170" spans="1:49" ht="15.75" x14ac:dyDescent="0.25">
      <c r="A170" s="207"/>
      <c r="B170" s="348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 t="e">
        <f t="shared" ca="1" si="145"/>
        <v>#REF!</v>
      </c>
    </row>
    <row r="171" spans="1:49" ht="15.75" x14ac:dyDescent="0.25">
      <c r="A171" s="207"/>
      <c r="B171" s="348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 t="e">
        <f t="shared" ca="1" si="145"/>
        <v>#REF!</v>
      </c>
    </row>
    <row r="172" spans="1:49" ht="15.75" x14ac:dyDescent="0.25">
      <c r="A172" s="207"/>
      <c r="B172" s="348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 t="e">
        <f t="shared" ca="1" si="145"/>
        <v>#REF!</v>
      </c>
    </row>
    <row r="173" spans="1:49" ht="15.75" x14ac:dyDescent="0.25">
      <c r="A173" s="207"/>
      <c r="B173" s="348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 t="e">
        <f t="shared" ca="1" si="145"/>
        <v>#REF!</v>
      </c>
    </row>
    <row r="174" spans="1:49" ht="15.75" x14ac:dyDescent="0.25">
      <c r="A174" s="207"/>
      <c r="B174" s="348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 t="e">
        <f t="shared" ca="1" si="145"/>
        <v>#REF!</v>
      </c>
    </row>
    <row r="175" spans="1:49" ht="15.75" x14ac:dyDescent="0.25">
      <c r="A175" s="207"/>
      <c r="B175" s="348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 t="e">
        <f t="shared" ca="1" si="145"/>
        <v>#REF!</v>
      </c>
    </row>
    <row r="176" spans="1:49" ht="15.75" x14ac:dyDescent="0.25">
      <c r="A176" s="207"/>
      <c r="B176" s="348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 t="e">
        <f t="shared" ca="1" si="145"/>
        <v>#REF!</v>
      </c>
    </row>
    <row r="177" spans="1:49" ht="15.75" x14ac:dyDescent="0.25">
      <c r="A177" s="207"/>
      <c r="B177" s="348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 t="e">
        <f t="shared" ca="1" si="145"/>
        <v>#REF!</v>
      </c>
    </row>
    <row r="178" spans="1:49" ht="15.75" x14ac:dyDescent="0.25">
      <c r="A178" s="207"/>
      <c r="B178" s="348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 t="e">
        <f t="shared" ca="1" si="145"/>
        <v>#REF!</v>
      </c>
    </row>
    <row r="179" spans="1:49" ht="15.75" x14ac:dyDescent="0.25">
      <c r="A179" s="207"/>
      <c r="B179" s="348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 t="e">
        <f ca="1">INDIRECT("'"&amp;$A179&amp;"'"&amp;"!$n$28")</f>
        <v>#REF!</v>
      </c>
    </row>
    <row r="180" spans="1:49" ht="15.75" x14ac:dyDescent="0.25">
      <c r="A180" s="207"/>
      <c r="B180" s="348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 t="e">
        <f t="shared" ref="AW180:AW186" ca="1" si="146">INDIRECT("'"&amp;$A180&amp;"'"&amp;"!$n$28")</f>
        <v>#REF!</v>
      </c>
    </row>
    <row r="181" spans="1:49" ht="15.75" x14ac:dyDescent="0.25">
      <c r="A181" s="207"/>
      <c r="B181" s="348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 t="e">
        <f t="shared" ca="1" si="146"/>
        <v>#REF!</v>
      </c>
    </row>
    <row r="182" spans="1:49" ht="15.75" x14ac:dyDescent="0.25">
      <c r="A182" s="207"/>
      <c r="B182" s="348"/>
      <c r="C182" s="350"/>
      <c r="D182" s="350"/>
      <c r="E182" s="350"/>
      <c r="F182" s="350"/>
      <c r="G182" s="350"/>
      <c r="H182" s="350"/>
      <c r="I182" s="350"/>
      <c r="J182" s="350"/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AJ182" s="350"/>
      <c r="AK182" s="350"/>
      <c r="AL182" s="350"/>
      <c r="AM182" s="350"/>
      <c r="AN182" s="350"/>
      <c r="AO182" s="350"/>
      <c r="AP182" s="350"/>
      <c r="AQ182" s="350"/>
      <c r="AR182" s="350"/>
      <c r="AS182" s="350"/>
      <c r="AT182" s="350"/>
      <c r="AU182" s="350"/>
      <c r="AV182" s="350"/>
      <c r="AW182" s="350" t="e">
        <f t="shared" ca="1" si="146"/>
        <v>#REF!</v>
      </c>
    </row>
    <row r="183" spans="1:49" ht="15.75" x14ac:dyDescent="0.25">
      <c r="A183" s="207"/>
      <c r="B183" s="348"/>
      <c r="C183" s="350"/>
      <c r="D183" s="350"/>
      <c r="E183" s="350"/>
      <c r="F183" s="350"/>
      <c r="G183" s="350"/>
      <c r="H183" s="350"/>
      <c r="I183" s="350"/>
      <c r="J183" s="350"/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AJ183" s="350"/>
      <c r="AK183" s="350"/>
      <c r="AL183" s="350"/>
      <c r="AM183" s="350"/>
      <c r="AN183" s="350"/>
      <c r="AO183" s="350"/>
      <c r="AP183" s="350"/>
      <c r="AQ183" s="350"/>
      <c r="AR183" s="350"/>
      <c r="AS183" s="350"/>
      <c r="AT183" s="350"/>
      <c r="AU183" s="350"/>
      <c r="AV183" s="350"/>
      <c r="AW183" s="350" t="e">
        <f t="shared" ca="1" si="146"/>
        <v>#REF!</v>
      </c>
    </row>
    <row r="184" spans="1:49" ht="15.75" x14ac:dyDescent="0.25">
      <c r="A184" s="207"/>
      <c r="B184" s="348"/>
      <c r="C184" s="350"/>
      <c r="D184" s="350"/>
      <c r="E184" s="350"/>
      <c r="F184" s="350"/>
      <c r="G184" s="350"/>
      <c r="H184" s="350"/>
      <c r="I184" s="350"/>
      <c r="J184" s="350"/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AJ184" s="350"/>
      <c r="AK184" s="350"/>
      <c r="AL184" s="350"/>
      <c r="AM184" s="350"/>
      <c r="AN184" s="350"/>
      <c r="AO184" s="350"/>
      <c r="AP184" s="350"/>
      <c r="AQ184" s="350"/>
      <c r="AR184" s="350"/>
      <c r="AS184" s="350"/>
      <c r="AT184" s="350"/>
      <c r="AU184" s="350"/>
      <c r="AV184" s="350"/>
      <c r="AW184" s="350" t="e">
        <f t="shared" ca="1" si="146"/>
        <v>#REF!</v>
      </c>
    </row>
    <row r="185" spans="1:49" ht="15.75" x14ac:dyDescent="0.25">
      <c r="A185" s="207"/>
      <c r="B185" s="348"/>
      <c r="C185" s="350"/>
      <c r="D185" s="350"/>
      <c r="E185" s="350"/>
      <c r="F185" s="350"/>
      <c r="G185" s="350"/>
      <c r="H185" s="350"/>
      <c r="I185" s="350"/>
      <c r="J185" s="350"/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AJ185" s="350"/>
      <c r="AK185" s="350"/>
      <c r="AL185" s="350"/>
      <c r="AM185" s="350"/>
      <c r="AN185" s="350"/>
      <c r="AO185" s="350"/>
      <c r="AP185" s="350"/>
      <c r="AQ185" s="350"/>
      <c r="AR185" s="350"/>
      <c r="AS185" s="350"/>
      <c r="AT185" s="350"/>
      <c r="AU185" s="350"/>
      <c r="AV185" s="350"/>
      <c r="AW185" s="350" t="e">
        <f t="shared" ca="1" si="146"/>
        <v>#REF!</v>
      </c>
    </row>
    <row r="186" spans="1:49" ht="15.75" x14ac:dyDescent="0.25">
      <c r="A186" s="207"/>
      <c r="B186" s="348"/>
      <c r="C186" s="350"/>
      <c r="D186" s="350"/>
      <c r="E186" s="350"/>
      <c r="F186" s="350"/>
      <c r="G186" s="350"/>
      <c r="H186" s="350"/>
      <c r="I186" s="350"/>
      <c r="J186" s="350"/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AJ186" s="350"/>
      <c r="AK186" s="350"/>
      <c r="AL186" s="350"/>
      <c r="AM186" s="350"/>
      <c r="AN186" s="350"/>
      <c r="AO186" s="350"/>
      <c r="AP186" s="350"/>
      <c r="AQ186" s="350"/>
      <c r="AR186" s="350"/>
      <c r="AS186" s="350"/>
      <c r="AT186" s="350"/>
      <c r="AU186" s="350"/>
      <c r="AV186" s="350"/>
      <c r="AW186" s="350" t="e">
        <f t="shared" ca="1" si="146"/>
        <v>#REF!</v>
      </c>
    </row>
    <row r="187" spans="1:49" ht="15.75" x14ac:dyDescent="0.25">
      <c r="A187" s="207"/>
    </row>
    <row r="188" spans="1:49" ht="15.75" x14ac:dyDescent="0.25">
      <c r="A188" s="207"/>
    </row>
    <row r="189" spans="1:49" ht="15.75" x14ac:dyDescent="0.25">
      <c r="A189" s="207"/>
    </row>
    <row r="190" spans="1:49" ht="15.75" x14ac:dyDescent="0.25">
      <c r="A190" s="207"/>
    </row>
    <row r="191" spans="1:49" ht="15.75" x14ac:dyDescent="0.25">
      <c r="A191" s="207"/>
    </row>
    <row r="192" spans="1:49" ht="15.75" x14ac:dyDescent="0.25">
      <c r="A192" s="207"/>
    </row>
    <row r="193" spans="1:1" ht="15.75" x14ac:dyDescent="0.25">
      <c r="A193" s="207"/>
    </row>
    <row r="194" spans="1:1" ht="15.75" x14ac:dyDescent="0.25">
      <c r="A194" s="207"/>
    </row>
    <row r="195" spans="1:1" ht="15.75" x14ac:dyDescent="0.25">
      <c r="A195" s="207"/>
    </row>
    <row r="196" spans="1:1" ht="15.75" x14ac:dyDescent="0.25">
      <c r="A196" s="207"/>
    </row>
    <row r="197" spans="1:1" ht="15.75" x14ac:dyDescent="0.25">
      <c r="A197" s="207"/>
    </row>
    <row r="198" spans="1:1" ht="15.75" x14ac:dyDescent="0.25">
      <c r="A198" s="207"/>
    </row>
    <row r="199" spans="1:1" ht="15.75" x14ac:dyDescent="0.25">
      <c r="A199" s="207"/>
    </row>
    <row r="200" spans="1:1" ht="15.75" x14ac:dyDescent="0.25">
      <c r="A200" s="207"/>
    </row>
    <row r="201" spans="1:1" ht="15.75" x14ac:dyDescent="0.25">
      <c r="A201" s="207"/>
    </row>
    <row r="202" spans="1:1" ht="15.75" x14ac:dyDescent="0.25">
      <c r="A202" s="207"/>
    </row>
    <row r="203" spans="1:1" ht="15.75" x14ac:dyDescent="0.25">
      <c r="A203" s="207"/>
    </row>
    <row r="204" spans="1:1" ht="15.75" x14ac:dyDescent="0.25">
      <c r="A204" s="207"/>
    </row>
    <row r="205" spans="1:1" ht="15.75" x14ac:dyDescent="0.25">
      <c r="A205" s="207"/>
    </row>
    <row r="206" spans="1:1" ht="15.75" x14ac:dyDescent="0.25">
      <c r="A206" s="207"/>
    </row>
    <row r="207" spans="1:1" ht="15.75" x14ac:dyDescent="0.25">
      <c r="A207" s="207"/>
    </row>
    <row r="208" spans="1:1" ht="15.75" x14ac:dyDescent="0.25">
      <c r="A208" s="207"/>
    </row>
    <row r="209" spans="1:1" ht="15.75" x14ac:dyDescent="0.25">
      <c r="A209" s="207"/>
    </row>
    <row r="210" spans="1:1" ht="15.75" x14ac:dyDescent="0.25">
      <c r="A210" s="207"/>
    </row>
    <row r="211" spans="1:1" ht="15.75" x14ac:dyDescent="0.25">
      <c r="A211" s="207"/>
    </row>
    <row r="212" spans="1:1" ht="15.75" x14ac:dyDescent="0.25">
      <c r="A212" s="207"/>
    </row>
    <row r="213" spans="1:1" ht="15.75" x14ac:dyDescent="0.25">
      <c r="A213" s="207"/>
    </row>
    <row r="214" spans="1:1" ht="15.75" x14ac:dyDescent="0.25">
      <c r="A214" s="207"/>
    </row>
    <row r="215" spans="1:1" ht="15.75" x14ac:dyDescent="0.25">
      <c r="A215" s="207"/>
    </row>
    <row r="216" spans="1:1" ht="15.75" x14ac:dyDescent="0.25">
      <c r="A216" s="207"/>
    </row>
    <row r="217" spans="1:1" ht="15.75" x14ac:dyDescent="0.25">
      <c r="A217" s="207"/>
    </row>
    <row r="218" spans="1:1" ht="15.75" x14ac:dyDescent="0.25">
      <c r="A218" s="207"/>
    </row>
    <row r="219" spans="1:1" ht="15.75" x14ac:dyDescent="0.25">
      <c r="A219" s="207"/>
    </row>
    <row r="220" spans="1:1" ht="15.75" x14ac:dyDescent="0.25">
      <c r="A220" s="207"/>
    </row>
    <row r="221" spans="1:1" ht="15.75" x14ac:dyDescent="0.25">
      <c r="A221" s="207"/>
    </row>
    <row r="222" spans="1:1" ht="15.75" x14ac:dyDescent="0.25">
      <c r="A222" s="207"/>
    </row>
    <row r="223" spans="1:1" ht="15.75" x14ac:dyDescent="0.25">
      <c r="A223" s="207"/>
    </row>
    <row r="224" spans="1:1" ht="15.75" x14ac:dyDescent="0.25">
      <c r="A224" s="207"/>
    </row>
    <row r="225" spans="1:1" ht="15.75" x14ac:dyDescent="0.25">
      <c r="A225" s="207"/>
    </row>
    <row r="226" spans="1:1" ht="15.75" x14ac:dyDescent="0.25">
      <c r="A226" s="207"/>
    </row>
    <row r="227" spans="1:1" ht="15.75" x14ac:dyDescent="0.25">
      <c r="A227" s="207"/>
    </row>
    <row r="228" spans="1:1" ht="15.75" x14ac:dyDescent="0.25">
      <c r="A228" s="207"/>
    </row>
    <row r="229" spans="1:1" ht="15.75" x14ac:dyDescent="0.25">
      <c r="A229" s="207"/>
    </row>
    <row r="230" spans="1:1" ht="15.75" x14ac:dyDescent="0.25">
      <c r="A230" s="207"/>
    </row>
    <row r="231" spans="1:1" ht="15.75" x14ac:dyDescent="0.25">
      <c r="A231" s="207"/>
    </row>
    <row r="232" spans="1:1" ht="15.75" x14ac:dyDescent="0.25">
      <c r="A232" s="207"/>
    </row>
    <row r="233" spans="1:1" ht="15.75" x14ac:dyDescent="0.25">
      <c r="A233" s="207"/>
    </row>
    <row r="234" spans="1:1" ht="15.75" x14ac:dyDescent="0.25">
      <c r="A234" s="207"/>
    </row>
    <row r="235" spans="1:1" ht="15.75" x14ac:dyDescent="0.25">
      <c r="A235" s="207"/>
    </row>
    <row r="236" spans="1:1" ht="15.75" x14ac:dyDescent="0.25">
      <c r="A236" s="207"/>
    </row>
    <row r="237" spans="1:1" ht="15.75" x14ac:dyDescent="0.25">
      <c r="A237" s="207"/>
    </row>
    <row r="238" spans="1:1" ht="15.75" x14ac:dyDescent="0.25">
      <c r="A238" s="207"/>
    </row>
    <row r="239" spans="1:1" ht="15.75" x14ac:dyDescent="0.25">
      <c r="A239" s="207"/>
    </row>
    <row r="240" spans="1:1" ht="15.75" x14ac:dyDescent="0.25">
      <c r="A240" s="207"/>
    </row>
    <row r="241" spans="1:1" ht="15.75" x14ac:dyDescent="0.25">
      <c r="A241" s="207"/>
    </row>
    <row r="242" spans="1:1" ht="15.75" x14ac:dyDescent="0.25">
      <c r="A242" s="207"/>
    </row>
    <row r="243" spans="1:1" ht="15.75" x14ac:dyDescent="0.25">
      <c r="A243" s="207"/>
    </row>
    <row r="244" spans="1:1" ht="15.75" x14ac:dyDescent="0.25">
      <c r="A244" s="207"/>
    </row>
    <row r="245" spans="1:1" ht="15.75" x14ac:dyDescent="0.25">
      <c r="A245" s="207"/>
    </row>
    <row r="246" spans="1:1" ht="15.75" x14ac:dyDescent="0.25">
      <c r="A246" s="207"/>
    </row>
    <row r="247" spans="1:1" ht="15.75" x14ac:dyDescent="0.25">
      <c r="A247" s="207"/>
    </row>
    <row r="248" spans="1:1" ht="15.75" x14ac:dyDescent="0.25">
      <c r="A248" s="207"/>
    </row>
    <row r="249" spans="1:1" ht="15.75" x14ac:dyDescent="0.25">
      <c r="A249" s="207"/>
    </row>
    <row r="250" spans="1:1" ht="15.75" x14ac:dyDescent="0.25">
      <c r="A250" s="207"/>
    </row>
    <row r="251" spans="1:1" ht="15.75" x14ac:dyDescent="0.25">
      <c r="A251" s="207"/>
    </row>
    <row r="252" spans="1:1" ht="15.75" x14ac:dyDescent="0.25">
      <c r="A252" s="207"/>
    </row>
    <row r="253" spans="1:1" ht="15.75" x14ac:dyDescent="0.25">
      <c r="A253" s="207"/>
    </row>
    <row r="254" spans="1:1" ht="15.75" x14ac:dyDescent="0.25">
      <c r="A254" s="207"/>
    </row>
    <row r="255" spans="1:1" ht="15.75" x14ac:dyDescent="0.25">
      <c r="A255" s="207"/>
    </row>
    <row r="256" spans="1:1" ht="15.75" x14ac:dyDescent="0.25">
      <c r="A256" s="207"/>
    </row>
    <row r="257" spans="1:1" ht="15.75" x14ac:dyDescent="0.25">
      <c r="A257" s="207"/>
    </row>
    <row r="258" spans="1:1" ht="15.75" x14ac:dyDescent="0.25">
      <c r="A258" s="207"/>
    </row>
    <row r="259" spans="1:1" ht="15.75" x14ac:dyDescent="0.25">
      <c r="A259" s="207"/>
    </row>
    <row r="260" spans="1:1" ht="15.75" x14ac:dyDescent="0.25">
      <c r="A260" s="207"/>
    </row>
    <row r="261" spans="1:1" ht="15.75" x14ac:dyDescent="0.25">
      <c r="A261" s="207"/>
    </row>
    <row r="262" spans="1:1" ht="15.75" x14ac:dyDescent="0.25">
      <c r="A262" s="207"/>
    </row>
    <row r="263" spans="1:1" ht="15.75" x14ac:dyDescent="0.25">
      <c r="A263" s="207"/>
    </row>
    <row r="264" spans="1:1" ht="15.75" x14ac:dyDescent="0.25">
      <c r="A264" s="207"/>
    </row>
    <row r="265" spans="1:1" ht="15.75" x14ac:dyDescent="0.25">
      <c r="A265" s="207"/>
    </row>
    <row r="266" spans="1:1" ht="15.75" x14ac:dyDescent="0.25">
      <c r="A266" s="207"/>
    </row>
    <row r="267" spans="1:1" ht="15.75" x14ac:dyDescent="0.25">
      <c r="A267" s="207"/>
    </row>
    <row r="268" spans="1:1" ht="15.75" x14ac:dyDescent="0.25">
      <c r="A268" s="207"/>
    </row>
    <row r="269" spans="1:1" ht="15.75" x14ac:dyDescent="0.25">
      <c r="A269" s="207"/>
    </row>
    <row r="270" spans="1:1" ht="15.75" x14ac:dyDescent="0.25">
      <c r="A270" s="207"/>
    </row>
    <row r="271" spans="1:1" ht="15.75" x14ac:dyDescent="0.25">
      <c r="A271" s="207"/>
    </row>
    <row r="272" spans="1:1" ht="15.75" x14ac:dyDescent="0.25">
      <c r="A272" s="207"/>
    </row>
    <row r="273" spans="1:1" ht="15.75" x14ac:dyDescent="0.25">
      <c r="A273" s="207"/>
    </row>
    <row r="274" spans="1:1" ht="15.75" x14ac:dyDescent="0.25">
      <c r="A274" s="207"/>
    </row>
    <row r="275" spans="1:1" ht="15.75" x14ac:dyDescent="0.25">
      <c r="A275" s="207"/>
    </row>
    <row r="276" spans="1:1" ht="15.75" x14ac:dyDescent="0.25">
      <c r="A276" s="207"/>
    </row>
    <row r="277" spans="1:1" ht="15.75" x14ac:dyDescent="0.25">
      <c r="A277" s="207"/>
    </row>
    <row r="278" spans="1:1" ht="15.75" x14ac:dyDescent="0.25">
      <c r="A278" s="207"/>
    </row>
    <row r="279" spans="1:1" ht="15.75" x14ac:dyDescent="0.25">
      <c r="A279" s="207"/>
    </row>
    <row r="280" spans="1:1" ht="15.75" x14ac:dyDescent="0.25">
      <c r="A280" s="207"/>
    </row>
    <row r="281" spans="1:1" ht="15.75" x14ac:dyDescent="0.25">
      <c r="A281" s="207"/>
    </row>
    <row r="282" spans="1:1" ht="15.75" x14ac:dyDescent="0.25">
      <c r="A282" s="207"/>
    </row>
    <row r="283" spans="1:1" ht="15.75" x14ac:dyDescent="0.25">
      <c r="A283" s="207"/>
    </row>
    <row r="284" spans="1:1" ht="15.75" x14ac:dyDescent="0.25">
      <c r="A284" s="207"/>
    </row>
    <row r="285" spans="1:1" ht="15.75" x14ac:dyDescent="0.25">
      <c r="A285" s="207"/>
    </row>
    <row r="286" spans="1:1" ht="15.75" x14ac:dyDescent="0.25">
      <c r="A286" s="207"/>
    </row>
    <row r="287" spans="1:1" ht="15.75" x14ac:dyDescent="0.25">
      <c r="A287" s="207"/>
    </row>
    <row r="288" spans="1:1" ht="15.75" x14ac:dyDescent="0.25">
      <c r="A288" s="207"/>
    </row>
    <row r="289" spans="1:1" ht="15.75" x14ac:dyDescent="0.25">
      <c r="A289" s="207"/>
    </row>
    <row r="290" spans="1:1" ht="15.75" x14ac:dyDescent="0.25">
      <c r="A290" s="207"/>
    </row>
    <row r="291" spans="1:1" ht="15.75" x14ac:dyDescent="0.25">
      <c r="A291" s="207"/>
    </row>
    <row r="292" spans="1:1" ht="15.75" x14ac:dyDescent="0.25">
      <c r="A292" s="207"/>
    </row>
    <row r="293" spans="1:1" ht="15.75" x14ac:dyDescent="0.25">
      <c r="A293" s="207"/>
    </row>
    <row r="294" spans="1:1" ht="15.75" x14ac:dyDescent="0.25">
      <c r="A294" s="207"/>
    </row>
    <row r="295" spans="1:1" ht="15.75" x14ac:dyDescent="0.25">
      <c r="A295" s="207"/>
    </row>
    <row r="296" spans="1:1" ht="15.75" x14ac:dyDescent="0.25">
      <c r="A296" s="207"/>
    </row>
    <row r="297" spans="1:1" ht="15.75" x14ac:dyDescent="0.25">
      <c r="A297" s="207"/>
    </row>
    <row r="298" spans="1:1" ht="15.75" x14ac:dyDescent="0.25">
      <c r="A298" s="207"/>
    </row>
    <row r="299" spans="1:1" ht="15.75" x14ac:dyDescent="0.25">
      <c r="A299" s="207"/>
    </row>
    <row r="300" spans="1:1" ht="15.75" x14ac:dyDescent="0.25">
      <c r="A300" s="207"/>
    </row>
    <row r="301" spans="1:1" ht="15.75" x14ac:dyDescent="0.25">
      <c r="A301" s="207"/>
    </row>
    <row r="302" spans="1:1" ht="15.75" x14ac:dyDescent="0.25">
      <c r="A302" s="207"/>
    </row>
    <row r="303" spans="1:1" ht="15.75" x14ac:dyDescent="0.25">
      <c r="A303" s="207"/>
    </row>
    <row r="304" spans="1:1" ht="15.75" x14ac:dyDescent="0.25">
      <c r="A304" s="207"/>
    </row>
    <row r="305" spans="1:1" ht="15.75" x14ac:dyDescent="0.25">
      <c r="A305" s="207"/>
    </row>
    <row r="306" spans="1:1" ht="15.75" x14ac:dyDescent="0.25">
      <c r="A306" s="207"/>
    </row>
    <row r="307" spans="1:1" ht="15.75" x14ac:dyDescent="0.25">
      <c r="A307" s="207"/>
    </row>
    <row r="308" spans="1:1" ht="15.75" x14ac:dyDescent="0.25">
      <c r="A308" s="207"/>
    </row>
    <row r="309" spans="1:1" ht="15.75" x14ac:dyDescent="0.25">
      <c r="A309" s="207"/>
    </row>
    <row r="310" spans="1:1" ht="15.75" x14ac:dyDescent="0.25">
      <c r="A310" s="207"/>
    </row>
    <row r="311" spans="1:1" ht="15.75" x14ac:dyDescent="0.25">
      <c r="A311" s="207"/>
    </row>
    <row r="312" spans="1:1" ht="15.75" x14ac:dyDescent="0.25">
      <c r="A312" s="207"/>
    </row>
    <row r="313" spans="1:1" ht="15.75" x14ac:dyDescent="0.25">
      <c r="A313" s="207"/>
    </row>
    <row r="314" spans="1:1" ht="15.75" x14ac:dyDescent="0.25">
      <c r="A314" s="207"/>
    </row>
    <row r="315" spans="1:1" ht="15.75" x14ac:dyDescent="0.25">
      <c r="A315" s="207"/>
    </row>
    <row r="316" spans="1:1" ht="15.75" x14ac:dyDescent="0.25">
      <c r="A316" s="207"/>
    </row>
    <row r="317" spans="1:1" ht="15.75" x14ac:dyDescent="0.25">
      <c r="A317" s="207"/>
    </row>
    <row r="318" spans="1:1" ht="15.75" x14ac:dyDescent="0.25">
      <c r="A318" s="207"/>
    </row>
    <row r="319" spans="1:1" ht="15.75" x14ac:dyDescent="0.25">
      <c r="A319" s="207"/>
    </row>
    <row r="320" spans="1:1" ht="15.75" x14ac:dyDescent="0.25">
      <c r="A320" s="207"/>
    </row>
    <row r="321" spans="1:1" ht="15.75" x14ac:dyDescent="0.25">
      <c r="A321" s="207"/>
    </row>
    <row r="322" spans="1:1" ht="15.75" x14ac:dyDescent="0.25">
      <c r="A322" s="207"/>
    </row>
    <row r="323" spans="1:1" ht="15.75" x14ac:dyDescent="0.25">
      <c r="A323" s="207"/>
    </row>
    <row r="324" spans="1:1" ht="15.75" x14ac:dyDescent="0.25">
      <c r="A324" s="207"/>
    </row>
    <row r="325" spans="1:1" ht="15.75" x14ac:dyDescent="0.25">
      <c r="A325" s="207"/>
    </row>
    <row r="326" spans="1:1" ht="15.75" x14ac:dyDescent="0.25">
      <c r="A326" s="207"/>
    </row>
    <row r="327" spans="1:1" ht="15.75" x14ac:dyDescent="0.25">
      <c r="A327" s="207"/>
    </row>
    <row r="328" spans="1:1" ht="15.75" x14ac:dyDescent="0.25">
      <c r="A328" s="207"/>
    </row>
    <row r="329" spans="1:1" ht="15.75" x14ac:dyDescent="0.25">
      <c r="A329" s="207"/>
    </row>
    <row r="330" spans="1:1" ht="15.75" x14ac:dyDescent="0.25">
      <c r="A330" s="207"/>
    </row>
    <row r="331" spans="1:1" ht="15.75" x14ac:dyDescent="0.25">
      <c r="A331" s="207"/>
    </row>
    <row r="332" spans="1:1" ht="15.75" x14ac:dyDescent="0.25">
      <c r="A332" s="207"/>
    </row>
    <row r="333" spans="1:1" ht="15.75" x14ac:dyDescent="0.25">
      <c r="A333" s="207"/>
    </row>
    <row r="334" spans="1:1" ht="15.75" x14ac:dyDescent="0.25">
      <c r="A334" s="207"/>
    </row>
    <row r="335" spans="1:1" ht="15.75" x14ac:dyDescent="0.25">
      <c r="A335" s="207"/>
    </row>
    <row r="336" spans="1:1" ht="15.75" x14ac:dyDescent="0.25">
      <c r="A336" s="207"/>
    </row>
    <row r="337" spans="1:1" ht="15.75" x14ac:dyDescent="0.25">
      <c r="A337" s="207"/>
    </row>
    <row r="338" spans="1:1" ht="15.75" x14ac:dyDescent="0.25">
      <c r="A338" s="207"/>
    </row>
    <row r="339" spans="1:1" ht="15.75" x14ac:dyDescent="0.25">
      <c r="A339" s="207"/>
    </row>
    <row r="340" spans="1:1" ht="15.75" x14ac:dyDescent="0.25">
      <c r="A340" s="207"/>
    </row>
    <row r="341" spans="1:1" ht="15.75" x14ac:dyDescent="0.25">
      <c r="A341" s="207"/>
    </row>
    <row r="342" spans="1:1" ht="15.75" x14ac:dyDescent="0.25">
      <c r="A342" s="207"/>
    </row>
    <row r="343" spans="1:1" ht="15.75" x14ac:dyDescent="0.25">
      <c r="A343" s="207"/>
    </row>
    <row r="344" spans="1:1" ht="15.75" x14ac:dyDescent="0.25">
      <c r="A344" s="207"/>
    </row>
    <row r="345" spans="1:1" ht="15.75" x14ac:dyDescent="0.25">
      <c r="A345" s="207"/>
    </row>
    <row r="346" spans="1:1" ht="15.75" x14ac:dyDescent="0.25">
      <c r="A346" s="207"/>
    </row>
    <row r="347" spans="1:1" ht="15.75" x14ac:dyDescent="0.25">
      <c r="A347" s="207"/>
    </row>
    <row r="348" spans="1:1" ht="15.75" x14ac:dyDescent="0.25">
      <c r="A348" s="207"/>
    </row>
    <row r="349" spans="1:1" ht="15.75" x14ac:dyDescent="0.25">
      <c r="A349" s="207"/>
    </row>
    <row r="350" spans="1:1" ht="15.75" x14ac:dyDescent="0.25">
      <c r="A350" s="207"/>
    </row>
    <row r="351" spans="1:1" ht="15.75" x14ac:dyDescent="0.25">
      <c r="A351" s="207"/>
    </row>
    <row r="352" spans="1:1" ht="15.75" x14ac:dyDescent="0.25">
      <c r="A352" s="207"/>
    </row>
    <row r="353" spans="1:1" ht="15.75" x14ac:dyDescent="0.25">
      <c r="A353" s="207"/>
    </row>
    <row r="354" spans="1:1" ht="15.75" x14ac:dyDescent="0.25">
      <c r="A354" s="207"/>
    </row>
    <row r="355" spans="1:1" ht="15.75" x14ac:dyDescent="0.25">
      <c r="A355" s="207"/>
    </row>
    <row r="356" spans="1:1" ht="15.75" x14ac:dyDescent="0.25">
      <c r="A356" s="207"/>
    </row>
    <row r="357" spans="1:1" ht="15.75" x14ac:dyDescent="0.25">
      <c r="A357" s="207"/>
    </row>
    <row r="358" spans="1:1" ht="15.75" x14ac:dyDescent="0.25">
      <c r="A358" s="207"/>
    </row>
    <row r="359" spans="1:1" ht="15.75" x14ac:dyDescent="0.25">
      <c r="A359" s="207"/>
    </row>
    <row r="360" spans="1:1" ht="15.75" x14ac:dyDescent="0.25">
      <c r="A360" s="207"/>
    </row>
    <row r="361" spans="1:1" ht="15.75" x14ac:dyDescent="0.25">
      <c r="A361" s="207"/>
    </row>
    <row r="362" spans="1:1" ht="15.75" x14ac:dyDescent="0.25">
      <c r="A362" s="207"/>
    </row>
    <row r="363" spans="1:1" ht="15.75" x14ac:dyDescent="0.25">
      <c r="A363" s="207"/>
    </row>
    <row r="364" spans="1:1" ht="15.75" x14ac:dyDescent="0.25">
      <c r="A364" s="207"/>
    </row>
    <row r="365" spans="1:1" ht="15.75" x14ac:dyDescent="0.25">
      <c r="A365" s="207"/>
    </row>
    <row r="366" spans="1:1" ht="15.75" x14ac:dyDescent="0.25">
      <c r="A366" s="207"/>
    </row>
    <row r="367" spans="1:1" ht="15.75" x14ac:dyDescent="0.25">
      <c r="A367" s="207"/>
    </row>
    <row r="368" spans="1:1" ht="15.75" x14ac:dyDescent="0.25">
      <c r="A368" s="207"/>
    </row>
    <row r="369" spans="1:1" ht="15.75" x14ac:dyDescent="0.25">
      <c r="A369" s="207"/>
    </row>
    <row r="370" spans="1:1" ht="15.75" x14ac:dyDescent="0.25">
      <c r="A370" s="207"/>
    </row>
    <row r="371" spans="1:1" ht="15.75" x14ac:dyDescent="0.25">
      <c r="A371" s="207"/>
    </row>
    <row r="372" spans="1:1" ht="15.75" x14ac:dyDescent="0.25">
      <c r="A372" s="207"/>
    </row>
    <row r="373" spans="1:1" ht="15.75" x14ac:dyDescent="0.25">
      <c r="A373" s="207"/>
    </row>
    <row r="374" spans="1:1" ht="15.75" x14ac:dyDescent="0.25">
      <c r="A374" s="207"/>
    </row>
    <row r="375" spans="1:1" ht="15.75" x14ac:dyDescent="0.25">
      <c r="A375" s="207"/>
    </row>
    <row r="376" spans="1:1" ht="15.75" x14ac:dyDescent="0.25">
      <c r="A376" s="207"/>
    </row>
    <row r="377" spans="1:1" ht="15.75" x14ac:dyDescent="0.25">
      <c r="A377" s="207"/>
    </row>
    <row r="378" spans="1:1" ht="15.75" x14ac:dyDescent="0.25">
      <c r="A378" s="207"/>
    </row>
    <row r="379" spans="1:1" ht="15.75" x14ac:dyDescent="0.25">
      <c r="A379" s="207"/>
    </row>
    <row r="380" spans="1:1" ht="15.75" x14ac:dyDescent="0.25">
      <c r="A380" s="207"/>
    </row>
    <row r="381" spans="1:1" ht="15.75" x14ac:dyDescent="0.25">
      <c r="A381" s="207"/>
    </row>
    <row r="382" spans="1:1" ht="15.75" x14ac:dyDescent="0.25">
      <c r="A382" s="207"/>
    </row>
    <row r="383" spans="1:1" ht="15.75" x14ac:dyDescent="0.25">
      <c r="A383" s="207"/>
    </row>
    <row r="384" spans="1:1" ht="15.75" x14ac:dyDescent="0.25">
      <c r="A384" s="207"/>
    </row>
    <row r="385" spans="1:1" ht="15.75" x14ac:dyDescent="0.25">
      <c r="A385" s="207"/>
    </row>
    <row r="386" spans="1:1" ht="15.75" x14ac:dyDescent="0.25">
      <c r="A386" s="207"/>
    </row>
    <row r="387" spans="1:1" ht="15.75" x14ac:dyDescent="0.25">
      <c r="A387" s="207"/>
    </row>
    <row r="388" spans="1:1" ht="15.75" x14ac:dyDescent="0.25">
      <c r="A388" s="207"/>
    </row>
    <row r="389" spans="1:1" ht="15.75" x14ac:dyDescent="0.25">
      <c r="A389" s="207"/>
    </row>
    <row r="390" spans="1:1" ht="15.75" x14ac:dyDescent="0.25">
      <c r="A390" s="207"/>
    </row>
    <row r="391" spans="1:1" ht="15.75" x14ac:dyDescent="0.25">
      <c r="A391" s="207"/>
    </row>
    <row r="392" spans="1:1" ht="15.75" x14ac:dyDescent="0.25">
      <c r="A392" s="207"/>
    </row>
    <row r="393" spans="1:1" ht="15.75" x14ac:dyDescent="0.25">
      <c r="A393" s="207"/>
    </row>
    <row r="394" spans="1:1" ht="15.75" x14ac:dyDescent="0.25">
      <c r="A394" s="207"/>
    </row>
    <row r="395" spans="1:1" ht="15.75" x14ac:dyDescent="0.25">
      <c r="A395" s="207"/>
    </row>
    <row r="396" spans="1:1" ht="15.75" x14ac:dyDescent="0.25">
      <c r="A396" s="207"/>
    </row>
    <row r="397" spans="1:1" ht="15.75" x14ac:dyDescent="0.25">
      <c r="A397" s="207"/>
    </row>
    <row r="398" spans="1:1" ht="15.75" x14ac:dyDescent="0.25">
      <c r="A398" s="207"/>
    </row>
    <row r="399" spans="1:1" ht="15.75" x14ac:dyDescent="0.25">
      <c r="A399" s="207"/>
    </row>
    <row r="400" spans="1:1" ht="15.75" x14ac:dyDescent="0.25">
      <c r="A400" s="207"/>
    </row>
    <row r="401" spans="1:1" ht="15.75" x14ac:dyDescent="0.25">
      <c r="A401" s="207"/>
    </row>
    <row r="402" spans="1:1" ht="15.75" x14ac:dyDescent="0.25">
      <c r="A402" s="207"/>
    </row>
    <row r="403" spans="1:1" ht="15.75" x14ac:dyDescent="0.25">
      <c r="A403" s="207"/>
    </row>
    <row r="404" spans="1:1" ht="15.75" x14ac:dyDescent="0.25">
      <c r="A404" s="207"/>
    </row>
    <row r="405" spans="1:1" ht="15.75" x14ac:dyDescent="0.25">
      <c r="A405" s="207"/>
    </row>
    <row r="406" spans="1:1" ht="15.75" x14ac:dyDescent="0.25">
      <c r="A406" s="207"/>
    </row>
    <row r="407" spans="1:1" ht="15.75" x14ac:dyDescent="0.25">
      <c r="A407" s="207"/>
    </row>
    <row r="408" spans="1:1" ht="15.75" x14ac:dyDescent="0.25">
      <c r="A408" s="207"/>
    </row>
    <row r="409" spans="1:1" ht="15.75" x14ac:dyDescent="0.25">
      <c r="A409" s="207"/>
    </row>
    <row r="410" spans="1:1" ht="15.75" x14ac:dyDescent="0.25">
      <c r="A410" s="207"/>
    </row>
    <row r="411" spans="1:1" ht="15.75" x14ac:dyDescent="0.25">
      <c r="A411" s="207"/>
    </row>
    <row r="412" spans="1:1" ht="15.75" x14ac:dyDescent="0.25">
      <c r="A412" s="207"/>
    </row>
    <row r="413" spans="1:1" ht="15.75" x14ac:dyDescent="0.25">
      <c r="A413" s="207"/>
    </row>
    <row r="414" spans="1:1" ht="15.75" x14ac:dyDescent="0.25">
      <c r="A414" s="207"/>
    </row>
    <row r="415" spans="1:1" ht="15.75" x14ac:dyDescent="0.25">
      <c r="A415" s="207"/>
    </row>
    <row r="416" spans="1:1" ht="15.75" x14ac:dyDescent="0.25">
      <c r="A416" s="207"/>
    </row>
    <row r="417" spans="1:1" ht="15.75" x14ac:dyDescent="0.25">
      <c r="A417" s="207"/>
    </row>
    <row r="418" spans="1:1" ht="15.75" x14ac:dyDescent="0.25">
      <c r="A418" s="207"/>
    </row>
    <row r="419" spans="1:1" ht="15.75" x14ac:dyDescent="0.25">
      <c r="A419" s="207"/>
    </row>
    <row r="420" spans="1:1" ht="15.75" x14ac:dyDescent="0.25">
      <c r="A420" s="207"/>
    </row>
    <row r="421" spans="1:1" ht="15.75" x14ac:dyDescent="0.25">
      <c r="A421" s="207"/>
    </row>
    <row r="422" spans="1:1" ht="15.75" x14ac:dyDescent="0.25">
      <c r="A422" s="207"/>
    </row>
    <row r="423" spans="1:1" ht="15.75" x14ac:dyDescent="0.25">
      <c r="A423" s="207"/>
    </row>
    <row r="424" spans="1:1" ht="15.75" x14ac:dyDescent="0.25">
      <c r="A424" s="207"/>
    </row>
    <row r="425" spans="1:1" ht="15.75" x14ac:dyDescent="0.25">
      <c r="A425" s="207"/>
    </row>
    <row r="426" spans="1:1" ht="15.75" x14ac:dyDescent="0.25">
      <c r="A426" s="207"/>
    </row>
    <row r="427" spans="1:1" ht="15.75" x14ac:dyDescent="0.25">
      <c r="A427" s="207"/>
    </row>
    <row r="428" spans="1:1" ht="15.75" x14ac:dyDescent="0.25">
      <c r="A428" s="207"/>
    </row>
    <row r="429" spans="1:1" ht="15.75" x14ac:dyDescent="0.25">
      <c r="A429" s="207"/>
    </row>
    <row r="430" spans="1:1" ht="15.75" x14ac:dyDescent="0.25">
      <c r="A430" s="207"/>
    </row>
    <row r="431" spans="1:1" ht="15.75" x14ac:dyDescent="0.25">
      <c r="A431" s="207"/>
    </row>
    <row r="432" spans="1:1" ht="15.75" x14ac:dyDescent="0.25">
      <c r="A432" s="207"/>
    </row>
    <row r="433" spans="1:1" ht="15.75" x14ac:dyDescent="0.25">
      <c r="A433" s="207"/>
    </row>
    <row r="434" spans="1:1" ht="15.75" x14ac:dyDescent="0.25">
      <c r="A434" s="207"/>
    </row>
    <row r="435" spans="1:1" ht="15.75" x14ac:dyDescent="0.25">
      <c r="A435" s="207"/>
    </row>
    <row r="436" spans="1:1" ht="15.75" x14ac:dyDescent="0.25">
      <c r="A436" s="207"/>
    </row>
    <row r="437" spans="1:1" ht="15.75" x14ac:dyDescent="0.25">
      <c r="A437" s="207"/>
    </row>
    <row r="438" spans="1:1" ht="15.75" x14ac:dyDescent="0.25">
      <c r="A438" s="207"/>
    </row>
    <row r="439" spans="1:1" ht="15.75" x14ac:dyDescent="0.25">
      <c r="A439" s="207"/>
    </row>
    <row r="440" spans="1:1" ht="15.75" x14ac:dyDescent="0.25">
      <c r="A440" s="207"/>
    </row>
    <row r="441" spans="1:1" ht="15.75" x14ac:dyDescent="0.25">
      <c r="A441" s="207"/>
    </row>
    <row r="442" spans="1:1" ht="15.75" x14ac:dyDescent="0.25">
      <c r="A442" s="207"/>
    </row>
    <row r="443" spans="1:1" ht="15.75" x14ac:dyDescent="0.25">
      <c r="A443" s="207"/>
    </row>
    <row r="444" spans="1:1" ht="15.75" x14ac:dyDescent="0.25">
      <c r="A444" s="207"/>
    </row>
    <row r="445" spans="1:1" ht="15.75" x14ac:dyDescent="0.25">
      <c r="A445" s="207"/>
    </row>
    <row r="446" spans="1:1" ht="15.75" x14ac:dyDescent="0.25">
      <c r="A446" s="207"/>
    </row>
    <row r="447" spans="1:1" ht="15.75" x14ac:dyDescent="0.25">
      <c r="A447" s="207"/>
    </row>
    <row r="448" spans="1:1" ht="15.75" x14ac:dyDescent="0.25">
      <c r="A448" s="207"/>
    </row>
    <row r="449" spans="1:1" ht="15.75" x14ac:dyDescent="0.25">
      <c r="A449" s="207"/>
    </row>
    <row r="450" spans="1:1" ht="15.75" x14ac:dyDescent="0.25">
      <c r="A450" s="207"/>
    </row>
    <row r="451" spans="1:1" ht="15.75" x14ac:dyDescent="0.25">
      <c r="A451" s="207"/>
    </row>
    <row r="452" spans="1:1" ht="15.75" x14ac:dyDescent="0.25">
      <c r="A452" s="207"/>
    </row>
    <row r="453" spans="1:1" ht="15.75" x14ac:dyDescent="0.25">
      <c r="A453" s="207"/>
    </row>
    <row r="454" spans="1:1" ht="15.75" x14ac:dyDescent="0.25">
      <c r="A454" s="207"/>
    </row>
    <row r="455" spans="1:1" ht="15.75" x14ac:dyDescent="0.25">
      <c r="A455" s="207"/>
    </row>
    <row r="456" spans="1:1" ht="15.75" x14ac:dyDescent="0.25">
      <c r="A456" s="207"/>
    </row>
    <row r="457" spans="1:1" ht="15.75" x14ac:dyDescent="0.25">
      <c r="A457" s="207"/>
    </row>
    <row r="458" spans="1:1" ht="15.75" x14ac:dyDescent="0.25">
      <c r="A458" s="207"/>
    </row>
    <row r="459" spans="1:1" ht="15.75" x14ac:dyDescent="0.25">
      <c r="A459" s="207"/>
    </row>
    <row r="460" spans="1:1" ht="15.75" x14ac:dyDescent="0.25">
      <c r="A460" s="207"/>
    </row>
    <row r="461" spans="1:1" ht="15.75" x14ac:dyDescent="0.25">
      <c r="A461" s="207"/>
    </row>
    <row r="462" spans="1:1" ht="15.75" x14ac:dyDescent="0.25">
      <c r="A462" s="207"/>
    </row>
    <row r="463" spans="1:1" ht="15.75" x14ac:dyDescent="0.25">
      <c r="A463" s="207"/>
    </row>
    <row r="464" spans="1:1" ht="15.75" x14ac:dyDescent="0.25">
      <c r="A464" s="207"/>
    </row>
    <row r="465" spans="1:1" ht="15.75" x14ac:dyDescent="0.25">
      <c r="A465" s="207"/>
    </row>
    <row r="466" spans="1:1" ht="15.75" x14ac:dyDescent="0.25">
      <c r="A466" s="207"/>
    </row>
    <row r="467" spans="1:1" ht="15.75" x14ac:dyDescent="0.25">
      <c r="A467" s="207"/>
    </row>
    <row r="468" spans="1:1" ht="15.75" x14ac:dyDescent="0.25">
      <c r="A468" s="207"/>
    </row>
    <row r="469" spans="1:1" ht="15.75" x14ac:dyDescent="0.25">
      <c r="A469" s="207"/>
    </row>
    <row r="470" spans="1:1" ht="15.75" x14ac:dyDescent="0.25">
      <c r="A470" s="207"/>
    </row>
    <row r="471" spans="1:1" ht="15.75" x14ac:dyDescent="0.25">
      <c r="A471" s="207"/>
    </row>
    <row r="472" spans="1:1" ht="15.75" x14ac:dyDescent="0.25">
      <c r="A472" s="207"/>
    </row>
    <row r="473" spans="1:1" ht="15.75" x14ac:dyDescent="0.25">
      <c r="A473" s="207"/>
    </row>
    <row r="474" spans="1:1" ht="15.75" x14ac:dyDescent="0.25">
      <c r="A474" s="207"/>
    </row>
    <row r="475" spans="1:1" ht="15.75" x14ac:dyDescent="0.25">
      <c r="A475" s="207"/>
    </row>
    <row r="476" spans="1:1" ht="15.75" x14ac:dyDescent="0.25">
      <c r="A476" s="207"/>
    </row>
    <row r="477" spans="1:1" ht="15.75" x14ac:dyDescent="0.25">
      <c r="A477" s="207"/>
    </row>
    <row r="478" spans="1:1" ht="15.75" x14ac:dyDescent="0.25">
      <c r="A478" s="207"/>
    </row>
    <row r="479" spans="1:1" ht="15.75" x14ac:dyDescent="0.25">
      <c r="A479" s="207"/>
    </row>
    <row r="480" spans="1:1" ht="15.75" x14ac:dyDescent="0.25">
      <c r="A480" s="207"/>
    </row>
    <row r="481" spans="1:1" ht="15.75" x14ac:dyDescent="0.25">
      <c r="A481" s="207"/>
    </row>
    <row r="482" spans="1:1" ht="15.75" x14ac:dyDescent="0.25">
      <c r="A482" s="207"/>
    </row>
    <row r="483" spans="1:1" ht="15.75" x14ac:dyDescent="0.25">
      <c r="A483" s="207"/>
    </row>
    <row r="484" spans="1:1" ht="15.75" x14ac:dyDescent="0.25">
      <c r="A484" s="207"/>
    </row>
    <row r="485" spans="1:1" ht="15.75" x14ac:dyDescent="0.25">
      <c r="A485" s="207"/>
    </row>
    <row r="486" spans="1:1" ht="15.75" x14ac:dyDescent="0.25">
      <c r="A486" s="207"/>
    </row>
    <row r="487" spans="1:1" ht="15.75" x14ac:dyDescent="0.25">
      <c r="A487" s="207"/>
    </row>
    <row r="488" spans="1:1" ht="15.75" x14ac:dyDescent="0.25">
      <c r="A488" s="207"/>
    </row>
    <row r="489" spans="1:1" ht="15.75" x14ac:dyDescent="0.25">
      <c r="A489" s="207"/>
    </row>
    <row r="490" spans="1:1" ht="15.75" x14ac:dyDescent="0.25">
      <c r="A490" s="207"/>
    </row>
    <row r="491" spans="1:1" ht="15.75" x14ac:dyDescent="0.25">
      <c r="A491" s="207"/>
    </row>
    <row r="492" spans="1:1" ht="15.75" x14ac:dyDescent="0.25">
      <c r="A492" s="207"/>
    </row>
    <row r="493" spans="1:1" ht="15.75" x14ac:dyDescent="0.25">
      <c r="A493" s="207"/>
    </row>
    <row r="494" spans="1:1" ht="15.75" x14ac:dyDescent="0.25">
      <c r="A494" s="207"/>
    </row>
    <row r="495" spans="1:1" ht="15.75" x14ac:dyDescent="0.25">
      <c r="A495" s="207"/>
    </row>
    <row r="496" spans="1:1" ht="15.75" x14ac:dyDescent="0.25">
      <c r="A496" s="207"/>
    </row>
    <row r="497" spans="1:1" ht="15.75" x14ac:dyDescent="0.25">
      <c r="A497" s="207"/>
    </row>
    <row r="498" spans="1:1" ht="15.75" x14ac:dyDescent="0.25">
      <c r="A498" s="207"/>
    </row>
    <row r="499" spans="1:1" ht="15.75" x14ac:dyDescent="0.25">
      <c r="A499" s="207"/>
    </row>
    <row r="500" spans="1:1" ht="15.75" x14ac:dyDescent="0.25">
      <c r="A500" s="207"/>
    </row>
    <row r="501" spans="1:1" ht="15.75" x14ac:dyDescent="0.25">
      <c r="A501" s="207"/>
    </row>
    <row r="502" spans="1:1" ht="15.75" x14ac:dyDescent="0.25">
      <c r="A502" s="207"/>
    </row>
    <row r="503" spans="1:1" ht="15.75" x14ac:dyDescent="0.25">
      <c r="A503" s="207"/>
    </row>
    <row r="504" spans="1:1" ht="15.75" x14ac:dyDescent="0.25">
      <c r="A504" s="207"/>
    </row>
    <row r="505" spans="1:1" ht="15.75" x14ac:dyDescent="0.25">
      <c r="A505" s="207"/>
    </row>
    <row r="506" spans="1:1" ht="15.75" x14ac:dyDescent="0.25">
      <c r="A506" s="207"/>
    </row>
    <row r="507" spans="1:1" ht="15.75" x14ac:dyDescent="0.25">
      <c r="A507" s="207"/>
    </row>
    <row r="508" spans="1:1" ht="15.75" x14ac:dyDescent="0.25">
      <c r="A508" s="207"/>
    </row>
    <row r="509" spans="1:1" ht="15.75" x14ac:dyDescent="0.25">
      <c r="A509" s="207"/>
    </row>
    <row r="510" spans="1:1" ht="15.75" x14ac:dyDescent="0.25">
      <c r="A510" s="207"/>
    </row>
    <row r="511" spans="1:1" ht="15.75" x14ac:dyDescent="0.25">
      <c r="A511" s="207"/>
    </row>
    <row r="512" spans="1:1" ht="15.75" x14ac:dyDescent="0.25">
      <c r="A512" s="207"/>
    </row>
    <row r="513" spans="1:1" ht="15.75" x14ac:dyDescent="0.25">
      <c r="A513" s="207"/>
    </row>
    <row r="514" spans="1:1" ht="15.75" x14ac:dyDescent="0.25">
      <c r="A514" s="207"/>
    </row>
    <row r="515" spans="1:1" ht="15.75" x14ac:dyDescent="0.25">
      <c r="A515" s="207"/>
    </row>
    <row r="516" spans="1:1" ht="15.75" x14ac:dyDescent="0.25">
      <c r="A516" s="207"/>
    </row>
    <row r="517" spans="1:1" ht="15.75" x14ac:dyDescent="0.25">
      <c r="A517" s="207"/>
    </row>
    <row r="518" spans="1:1" ht="15.75" x14ac:dyDescent="0.25">
      <c r="A518" s="207"/>
    </row>
    <row r="519" spans="1:1" ht="15.75" x14ac:dyDescent="0.25">
      <c r="A519" s="207"/>
    </row>
    <row r="520" spans="1:1" ht="15.75" x14ac:dyDescent="0.25">
      <c r="A520" s="207"/>
    </row>
    <row r="521" spans="1:1" ht="15.75" x14ac:dyDescent="0.25">
      <c r="A521" s="207"/>
    </row>
    <row r="522" spans="1:1" ht="15.75" x14ac:dyDescent="0.25">
      <c r="A522" s="207"/>
    </row>
    <row r="523" spans="1:1" ht="15.75" x14ac:dyDescent="0.25">
      <c r="A523" s="207"/>
    </row>
    <row r="524" spans="1:1" ht="15.75" x14ac:dyDescent="0.25">
      <c r="A524" s="207"/>
    </row>
    <row r="525" spans="1:1" ht="15.75" x14ac:dyDescent="0.25">
      <c r="A525" s="207"/>
    </row>
    <row r="526" spans="1:1" ht="15.75" x14ac:dyDescent="0.25">
      <c r="A526" s="207"/>
    </row>
    <row r="527" spans="1:1" ht="15.75" x14ac:dyDescent="0.25">
      <c r="A527" s="207"/>
    </row>
    <row r="528" spans="1:1" ht="15.75" x14ac:dyDescent="0.25">
      <c r="A528" s="2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83</vt:i4>
      </vt:variant>
    </vt:vector>
  </HeadingPairs>
  <TitlesOfParts>
    <vt:vector size="83" baseType="lpstr">
      <vt:lpstr>Цены на 08.01.2020</vt:lpstr>
      <vt:lpstr>Цены на 13.01.2020</vt:lpstr>
      <vt:lpstr>Цены на 20.01.2020</vt:lpstr>
      <vt:lpstr>Цены на 27.01.2020</vt:lpstr>
      <vt:lpstr>Цены на 03.02.2020</vt:lpstr>
      <vt:lpstr>Цены на 10.02.2020</vt:lpstr>
      <vt:lpstr>Цены на 17.02.2020</vt:lpstr>
      <vt:lpstr>Цены на 24.02.2020</vt:lpstr>
      <vt:lpstr>Цены на 02.03.2020</vt:lpstr>
      <vt:lpstr>Цены на 09.03.2020</vt:lpstr>
      <vt:lpstr>Цены на 10.03.2020</vt:lpstr>
      <vt:lpstr>Цены на 16.03.2020</vt:lpstr>
      <vt:lpstr>Цены на 23.03.2020</vt:lpstr>
      <vt:lpstr>Цены на 30.03.2020</vt:lpstr>
      <vt:lpstr>Цены на 06.04.2020</vt:lpstr>
      <vt:lpstr>Цены на 13.04.2020</vt:lpstr>
      <vt:lpstr>Цены на 20.04.2020</vt:lpstr>
      <vt:lpstr>Цены на 29.04.2020</vt:lpstr>
      <vt:lpstr>Цены на 04.05.2020</vt:lpstr>
      <vt:lpstr>Цены на 11.05.2020</vt:lpstr>
      <vt:lpstr>Цены на 18.05.2020</vt:lpstr>
      <vt:lpstr>Цены на 25.05.2020</vt:lpstr>
      <vt:lpstr>Цены на 01.06.2020</vt:lpstr>
      <vt:lpstr>Цены на 08.06.2020</vt:lpstr>
      <vt:lpstr>Цены на 15.06.2020</vt:lpstr>
      <vt:lpstr>Цены на 22.06.2020</vt:lpstr>
      <vt:lpstr>Цены на 29.06.2020</vt:lpstr>
      <vt:lpstr>Цены на 06.07.2020</vt:lpstr>
      <vt:lpstr>Цены на 13.07.2020</vt:lpstr>
      <vt:lpstr>Цены на 20.07.2020</vt:lpstr>
      <vt:lpstr>Цены на 27.07.2020</vt:lpstr>
      <vt:lpstr>Цены на 03.08.2020</vt:lpstr>
      <vt:lpstr>Цены на 10.08.2020</vt:lpstr>
      <vt:lpstr>Цены на 17.08.2020</vt:lpstr>
      <vt:lpstr>Цены на 24.08.2020</vt:lpstr>
      <vt:lpstr>Цены на 31.08.2020</vt:lpstr>
      <vt:lpstr>Цены на 07.09.2020</vt:lpstr>
      <vt:lpstr>Цены на 14.09.2020</vt:lpstr>
      <vt:lpstr>Цены на 21.09.2020</vt:lpstr>
      <vt:lpstr>Цены на 28.09.2020</vt:lpstr>
      <vt:lpstr>Цены на 05.10.2020</vt:lpstr>
      <vt:lpstr>Цены на 12.10.2020</vt:lpstr>
      <vt:lpstr>Цены на 19.10.2020</vt:lpstr>
      <vt:lpstr>Цены на 26.10.2020</vt:lpstr>
      <vt:lpstr>Цены на 02.11.2020</vt:lpstr>
      <vt:lpstr>Цены на 09.11.2020</vt:lpstr>
      <vt:lpstr>Цены на 16.11.2020</vt:lpstr>
      <vt:lpstr>Цены на 23.11.2020</vt:lpstr>
      <vt:lpstr>Цены на 30.11.2020</vt:lpstr>
      <vt:lpstr>Цены на 07.12.2020</vt:lpstr>
      <vt:lpstr>Цены на 14.12.2020</vt:lpstr>
      <vt:lpstr>Цены на 21.12.2020</vt:lpstr>
      <vt:lpstr>Цены на 28.12.2020</vt:lpstr>
      <vt:lpstr>Цены на 04.01.2021</vt:lpstr>
      <vt:lpstr>Цены на 11.01.2021</vt:lpstr>
      <vt:lpstr>Цены на 18.01.2021</vt:lpstr>
      <vt:lpstr>Цены на 25.01.2021</vt:lpstr>
      <vt:lpstr>Цены на 01.02.2021</vt:lpstr>
      <vt:lpstr>Цены на 08.02.2021</vt:lpstr>
      <vt:lpstr>Цены на 15.02.2021</vt:lpstr>
      <vt:lpstr>Цены на 22.02.2021</vt:lpstr>
      <vt:lpstr>Цены на 01.03.2021</vt:lpstr>
      <vt:lpstr>Цены на 09.03.2021</vt:lpstr>
      <vt:lpstr>Цены на 15.03.2021</vt:lpstr>
      <vt:lpstr>Цены на 22.03.2021</vt:lpstr>
      <vt:lpstr>Цены на 29.03.2021</vt:lpstr>
      <vt:lpstr>Цены на 05.04.2021</vt:lpstr>
      <vt:lpstr>Цены на 12.04.2021</vt:lpstr>
      <vt:lpstr>Цены на 19.04.2021</vt:lpstr>
      <vt:lpstr>Цены на 26.04.2021</vt:lpstr>
      <vt:lpstr>Цены на 03.05.2021</vt:lpstr>
      <vt:lpstr>Цены на 12.05.2021</vt:lpstr>
      <vt:lpstr>Цены на 17.05.2021</vt:lpstr>
      <vt:lpstr>Цены на 24.05.2021</vt:lpstr>
      <vt:lpstr>Цены на 31.05.2021</vt:lpstr>
      <vt:lpstr>Цены на 07.06.2021</vt:lpstr>
      <vt:lpstr>Цены на 14.06.2021</vt:lpstr>
      <vt:lpstr>Цены на 21.06.2021</vt:lpstr>
      <vt:lpstr>Цены на 28.06.2021</vt:lpstr>
      <vt:lpstr>Цены на 05.07.2021</vt:lpstr>
      <vt:lpstr>Цены на 12.07.2021</vt:lpstr>
      <vt:lpstr>Цены на 19.07.2021</vt:lpstr>
      <vt:lpstr>Цены на приграничных АЗС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Поташенко Александр Михайлович</dc:creator>
  <cp:lastModifiedBy>Поташенко Александр Михайлович</cp:lastModifiedBy>
  <cp:lastPrinted>2020-04-13T07:02:24Z</cp:lastPrinted>
  <dcterms:created xsi:type="dcterms:W3CDTF">2018-10-22T07:52:03Z</dcterms:created>
  <dcterms:modified xsi:type="dcterms:W3CDTF">2021-07-21T11:54:42Z</dcterms:modified>
</cp:coreProperties>
</file>