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scola\LEIC 2\2 Semestre\IPM\BakeOff-2\IPM_bakeOff2\"/>
    </mc:Choice>
  </mc:AlternateContent>
  <xr:revisionPtr revIDLastSave="0" documentId="13_ncr:1_{5EC90AD3-C8AF-45A7-83CB-6C4CEAFAB3A9}" xr6:coauthVersionLast="47" xr6:coauthVersionMax="47" xr10:uidLastSave="{00000000-0000-0000-0000-000000000000}"/>
  <bookViews>
    <workbookView xWindow="-108" yWindow="-108" windowWidth="23256" windowHeight="12456" xr2:uid="{08AA5781-7BED-491F-BA32-7AD7993E2346}"/>
  </bookViews>
  <sheets>
    <sheet name="Results" sheetId="3" r:id="rId1"/>
    <sheet name="Código Base" sheetId="1" r:id="rId2"/>
    <sheet name="Iteração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L25" i="1"/>
  <c r="L26" i="1"/>
  <c r="L27" i="1"/>
  <c r="M27" i="1" s="1"/>
  <c r="N27" i="1" s="1"/>
  <c r="L28" i="1"/>
  <c r="L29" i="1"/>
  <c r="L30" i="1"/>
  <c r="L31" i="1"/>
  <c r="L32" i="1"/>
  <c r="R32" i="1" s="1"/>
  <c r="L33" i="1"/>
  <c r="L24" i="1"/>
  <c r="M24" i="1" s="1"/>
  <c r="N24" i="1" s="1"/>
  <c r="O26" i="1"/>
  <c r="P26" i="1" s="1"/>
  <c r="O27" i="1"/>
  <c r="P27" i="1" s="1"/>
  <c r="O28" i="1"/>
  <c r="O29" i="1"/>
  <c r="O30" i="1"/>
  <c r="O31" i="1"/>
  <c r="O32" i="1"/>
  <c r="O33" i="1"/>
  <c r="P33" i="1" s="1"/>
  <c r="O24" i="1"/>
  <c r="O25" i="1"/>
  <c r="P25" i="1"/>
  <c r="R31" i="1"/>
  <c r="M31" i="1"/>
  <c r="N31" i="1" s="1"/>
  <c r="P30" i="1"/>
  <c r="R30" i="1"/>
  <c r="Q30" i="1" s="1"/>
  <c r="P29" i="1"/>
  <c r="R29" i="1"/>
  <c r="Q29" i="1" s="1"/>
  <c r="R28" i="1"/>
  <c r="S8" i="1"/>
  <c r="S9" i="1"/>
  <c r="S10" i="1"/>
  <c r="T10" i="1" s="1"/>
  <c r="S14" i="1"/>
  <c r="T14" i="1" s="1"/>
  <c r="S15" i="1"/>
  <c r="T15" i="1" s="1"/>
  <c r="S7" i="1"/>
  <c r="S6" i="1"/>
  <c r="P8" i="1"/>
  <c r="P9" i="1"/>
  <c r="P10" i="1"/>
  <c r="P14" i="1"/>
  <c r="P15" i="1"/>
  <c r="P7" i="1"/>
  <c r="Q7" i="1" s="1"/>
  <c r="R7" i="1" s="1"/>
  <c r="P6" i="1"/>
  <c r="V6" i="1" s="1"/>
  <c r="G6" i="1"/>
  <c r="G7" i="1"/>
  <c r="G8" i="1"/>
  <c r="I8" i="1" s="1"/>
  <c r="G9" i="1"/>
  <c r="I9" i="1" s="1"/>
  <c r="D11" i="1"/>
  <c r="M11" i="1" s="1"/>
  <c r="D10" i="1"/>
  <c r="M10" i="1" s="1"/>
  <c r="D9" i="1"/>
  <c r="D8" i="1"/>
  <c r="E8" i="1" s="1"/>
  <c r="E7" i="1"/>
  <c r="I7" i="1"/>
  <c r="M7" i="1"/>
  <c r="I10" i="1"/>
  <c r="D12" i="1"/>
  <c r="M12" i="1" s="1"/>
  <c r="D13" i="1"/>
  <c r="M13" i="1" s="1"/>
  <c r="D14" i="1"/>
  <c r="M14" i="1" s="1"/>
  <c r="K14" i="1" s="1"/>
  <c r="I14" i="1"/>
  <c r="D15" i="1"/>
  <c r="E15" i="1" s="1"/>
  <c r="I15" i="1"/>
  <c r="M6" i="1"/>
  <c r="E31" i="1"/>
  <c r="G13" i="1" s="1"/>
  <c r="E30" i="1"/>
  <c r="G12" i="1" s="1"/>
  <c r="E29" i="1"/>
  <c r="E6" i="1"/>
  <c r="F6" i="1" s="1"/>
  <c r="L34" i="1" l="1"/>
  <c r="R27" i="1"/>
  <c r="Q27" i="1" s="1"/>
  <c r="M26" i="1"/>
  <c r="N26" i="1" s="1"/>
  <c r="Q28" i="1"/>
  <c r="M32" i="1"/>
  <c r="N32" i="1" s="1"/>
  <c r="O34" i="1"/>
  <c r="R26" i="1"/>
  <c r="Q26" i="1" s="1"/>
  <c r="Q31" i="1"/>
  <c r="Q32" i="1"/>
  <c r="P32" i="1"/>
  <c r="Q24" i="1"/>
  <c r="R25" i="1"/>
  <c r="Q25" i="1" s="1"/>
  <c r="M28" i="1"/>
  <c r="N28" i="1" s="1"/>
  <c r="P31" i="1"/>
  <c r="R33" i="1"/>
  <c r="Q33" i="1" s="1"/>
  <c r="R24" i="1"/>
  <c r="M30" i="1"/>
  <c r="N30" i="1" s="1"/>
  <c r="M25" i="1"/>
  <c r="N25" i="1" s="1"/>
  <c r="P28" i="1"/>
  <c r="M33" i="1"/>
  <c r="N33" i="1" s="1"/>
  <c r="P24" i="1"/>
  <c r="M29" i="1"/>
  <c r="N29" i="1" s="1"/>
  <c r="V14" i="1"/>
  <c r="U14" i="1" s="1"/>
  <c r="V7" i="1"/>
  <c r="U7" i="1" s="1"/>
  <c r="Q6" i="1"/>
  <c r="R6" i="1" s="1"/>
  <c r="G11" i="1"/>
  <c r="G16" i="1" s="1"/>
  <c r="I13" i="1"/>
  <c r="U6" i="1"/>
  <c r="E14" i="1"/>
  <c r="F14" i="1" s="1"/>
  <c r="E13" i="1"/>
  <c r="F13" i="1" s="1"/>
  <c r="T7" i="1"/>
  <c r="Q14" i="1"/>
  <c r="R14" i="1" s="1"/>
  <c r="T6" i="1"/>
  <c r="E11" i="1"/>
  <c r="F11" i="1" s="1"/>
  <c r="E10" i="1"/>
  <c r="F10" i="1" s="1"/>
  <c r="K7" i="1"/>
  <c r="K13" i="1"/>
  <c r="M8" i="1"/>
  <c r="F8" i="1"/>
  <c r="M15" i="1"/>
  <c r="K15" i="1" s="1"/>
  <c r="K6" i="1"/>
  <c r="K12" i="1"/>
  <c r="I12" i="1"/>
  <c r="E9" i="1"/>
  <c r="E12" i="1"/>
  <c r="F12" i="1" s="1"/>
  <c r="M9" i="1"/>
  <c r="K10" i="1"/>
  <c r="V10" i="1" s="1"/>
  <c r="U10" i="1" s="1"/>
  <c r="F7" i="1"/>
  <c r="F15" i="1"/>
  <c r="D16" i="1"/>
  <c r="I6" i="1"/>
  <c r="K11" i="1" l="1"/>
  <c r="N34" i="1"/>
  <c r="P34" i="1"/>
  <c r="M34" i="1"/>
  <c r="Q34" i="1"/>
  <c r="R34" i="1"/>
  <c r="I11" i="1"/>
  <c r="I16" i="1" s="1"/>
  <c r="K9" i="1"/>
  <c r="T9" i="1"/>
  <c r="Q15" i="1"/>
  <c r="R15" i="1" s="1"/>
  <c r="V15" i="1"/>
  <c r="U15" i="1" s="1"/>
  <c r="K8" i="1"/>
  <c r="Q10" i="1"/>
  <c r="R10" i="1" s="1"/>
  <c r="M16" i="1"/>
  <c r="E16" i="1"/>
  <c r="F9" i="1"/>
  <c r="F16" i="1" s="1"/>
  <c r="K16" i="1" l="1"/>
  <c r="S16" i="1"/>
  <c r="T8" i="1"/>
  <c r="T16" i="1" s="1"/>
  <c r="P16" i="1"/>
  <c r="Q8" i="1"/>
  <c r="V8" i="1"/>
  <c r="Q9" i="1"/>
  <c r="R9" i="1" s="1"/>
  <c r="V9" i="1"/>
  <c r="U9" i="1" s="1"/>
  <c r="V16" i="1" l="1"/>
  <c r="U8" i="1"/>
  <c r="U16" i="1" s="1"/>
  <c r="R8" i="1"/>
  <c r="R16" i="1" s="1"/>
  <c r="Q16" i="1"/>
</calcChain>
</file>

<file path=xl/sharedStrings.xml><?xml version="1.0" encoding="utf-8"?>
<sst xmlns="http://schemas.openxmlformats.org/spreadsheetml/2006/main" count="93" uniqueCount="33">
  <si>
    <t>Pessoa</t>
  </si>
  <si>
    <t>Hits</t>
  </si>
  <si>
    <t>Misses</t>
  </si>
  <si>
    <t>Accuracy</t>
  </si>
  <si>
    <t>Total time taken</t>
  </si>
  <si>
    <t>Average time per target</t>
  </si>
  <si>
    <t>Código Base</t>
  </si>
  <si>
    <t>Anabela</t>
  </si>
  <si>
    <t>Filipe</t>
  </si>
  <si>
    <t>Ana</t>
  </si>
  <si>
    <t>Alice</t>
  </si>
  <si>
    <t>Mafalda</t>
  </si>
  <si>
    <t>Catarina</t>
  </si>
  <si>
    <t>Kiko</t>
  </si>
  <si>
    <t>Tiago</t>
  </si>
  <si>
    <t>Iteração</t>
  </si>
  <si>
    <t>Descrição</t>
  </si>
  <si>
    <t>Attempt 1</t>
  </si>
  <si>
    <t>Média</t>
  </si>
  <si>
    <t>Iteração 1</t>
  </si>
  <si>
    <t>Total time</t>
  </si>
  <si>
    <t>Attempt 2</t>
  </si>
  <si>
    <t>Opção a Escolher</t>
  </si>
  <si>
    <t>Nota</t>
  </si>
  <si>
    <t>Average time for each target + penalty</t>
  </si>
  <si>
    <t>Penalty</t>
  </si>
  <si>
    <t xml:space="preserve">Attempt 1 </t>
  </si>
  <si>
    <t>Best</t>
  </si>
  <si>
    <t>Diferença</t>
  </si>
  <si>
    <t>Iteração 2</t>
  </si>
  <si>
    <t>Melhor Tempo</t>
  </si>
  <si>
    <t>Pior Tempo</t>
  </si>
  <si>
    <t>Média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</si>
</sst>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/>
    <xf numFmtId="0" fontId="0" fillId="0" borderId="0" xfId="0" applyFill="1"/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6" xfId="0" applyFont="1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3" xfId="0" applyFont="1" applyBorder="1"/>
    <xf numFmtId="0" fontId="0" fillId="0" borderId="11" xfId="0" applyBorder="1"/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0E5A-19F2-4CCA-BD49-80CBD640F95C}">
  <dimension ref="D3:P19"/>
  <sheetViews>
    <sheetView tabSelected="1" workbookViewId="0">
      <selection activeCell="K10" sqref="K10"/>
    </sheetView>
  </sheetViews>
  <sheetFormatPr defaultRowHeight="14.4" x14ac:dyDescent="0.3"/>
  <cols>
    <col min="4" max="4" width="5.33203125" customWidth="1"/>
    <col min="5" max="5" width="13.109375" bestFit="1" customWidth="1"/>
    <col min="6" max="6" width="14.44140625" customWidth="1"/>
    <col min="7" max="7" width="11.21875" customWidth="1"/>
    <col min="8" max="8" width="11" customWidth="1"/>
    <col min="9" max="9" width="10.44140625" customWidth="1"/>
    <col min="10" max="10" width="10.21875" customWidth="1"/>
    <col min="11" max="11" width="21" bestFit="1" customWidth="1"/>
    <col min="15" max="16" width="11" bestFit="1" customWidth="1"/>
  </cols>
  <sheetData>
    <row r="3" spans="4:16" x14ac:dyDescent="0.3">
      <c r="D3" s="2"/>
      <c r="E3" s="2"/>
      <c r="F3" s="1" t="s">
        <v>6</v>
      </c>
      <c r="G3" s="1" t="s">
        <v>19</v>
      </c>
      <c r="H3" s="1" t="s">
        <v>28</v>
      </c>
      <c r="I3" s="1" t="s">
        <v>29</v>
      </c>
      <c r="J3" s="1" t="s">
        <v>28</v>
      </c>
      <c r="K3" s="2"/>
      <c r="L3" s="2"/>
    </row>
    <row r="4" spans="4:16" x14ac:dyDescent="0.3">
      <c r="E4" t="s">
        <v>32</v>
      </c>
      <c r="F4">
        <f>AVERAGE('Código Base'!K16:L16,'Código Base'!U16)</f>
        <v>12.875018392811302</v>
      </c>
    </row>
    <row r="5" spans="4:16" x14ac:dyDescent="0.3">
      <c r="E5" t="s">
        <v>30</v>
      </c>
      <c r="F5">
        <f>MIN('Código Base'!E24:E33,'Código Base'!I24:I33)</f>
        <v>50.519999999999996</v>
      </c>
    </row>
    <row r="6" spans="4:16" x14ac:dyDescent="0.3">
      <c r="E6" t="s">
        <v>31</v>
      </c>
      <c r="F6">
        <f>MAX('Código Base'!E24:E33,'Código Base'!I24:I33)</f>
        <v>189.64699999999999</v>
      </c>
      <c r="O6" t="s">
        <v>15</v>
      </c>
      <c r="P6" t="s">
        <v>16</v>
      </c>
    </row>
    <row r="7" spans="4:16" x14ac:dyDescent="0.3">
      <c r="O7" t="s">
        <v>6</v>
      </c>
      <c r="P7" t="s">
        <v>6</v>
      </c>
    </row>
    <row r="18" spans="4:4" x14ac:dyDescent="0.3">
      <c r="D18" t="s">
        <v>22</v>
      </c>
    </row>
    <row r="19" spans="4:4" x14ac:dyDescent="0.3">
      <c r="D1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1FEF-7331-43EF-B587-613DB96C33BB}">
  <dimension ref="B3:V34"/>
  <sheetViews>
    <sheetView zoomScale="70" zoomScaleNormal="70" workbookViewId="0">
      <selection activeCell="T34" sqref="T34"/>
    </sheetView>
  </sheetViews>
  <sheetFormatPr defaultRowHeight="14.4" x14ac:dyDescent="0.3"/>
  <cols>
    <col min="2" max="2" width="8.6640625" bestFit="1" customWidth="1"/>
    <col min="3" max="3" width="11.6640625" bestFit="1" customWidth="1"/>
    <col min="4" max="4" width="4.33203125" bestFit="1" customWidth="1"/>
    <col min="5" max="5" width="9.5546875" bestFit="1" customWidth="1"/>
    <col min="6" max="6" width="12.44140625" bestFit="1" customWidth="1"/>
    <col min="7" max="7" width="8.109375" bestFit="1" customWidth="1"/>
    <col min="8" max="8" width="8.6640625" customWidth="1"/>
    <col min="9" max="9" width="9.5546875" bestFit="1" customWidth="1"/>
    <col min="10" max="10" width="15.33203125" customWidth="1"/>
    <col min="11" max="11" width="18.6640625" customWidth="1"/>
    <col min="12" max="12" width="21.109375" customWidth="1"/>
    <col min="13" max="13" width="12.44140625" bestFit="1" customWidth="1"/>
    <col min="14" max="14" width="21" bestFit="1" customWidth="1"/>
    <col min="15" max="15" width="15.5546875" bestFit="1" customWidth="1"/>
    <col min="16" max="16" width="12.5546875" bestFit="1" customWidth="1"/>
    <col min="17" max="17" width="13.109375" bestFit="1" customWidth="1"/>
    <col min="18" max="18" width="13" bestFit="1" customWidth="1"/>
    <col min="19" max="19" width="15.77734375" bestFit="1" customWidth="1"/>
    <col min="20" max="20" width="22.77734375" bestFit="1" customWidth="1"/>
    <col min="21" max="21" width="36.33203125" bestFit="1" customWidth="1"/>
    <col min="22" max="22" width="13" bestFit="1" customWidth="1"/>
  </cols>
  <sheetData>
    <row r="3" spans="3:22" x14ac:dyDescent="0.3">
      <c r="C3" s="27" t="s">
        <v>6</v>
      </c>
      <c r="D3" s="28"/>
      <c r="E3" s="29"/>
      <c r="F3" s="17"/>
      <c r="G3" s="17"/>
      <c r="H3" s="17"/>
      <c r="I3" s="17"/>
      <c r="J3" s="17"/>
      <c r="K3" s="17"/>
      <c r="L3" s="17"/>
      <c r="M3" s="17"/>
    </row>
    <row r="4" spans="3:22" x14ac:dyDescent="0.3">
      <c r="C4" s="18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20"/>
      <c r="O4" s="18" t="s">
        <v>21</v>
      </c>
      <c r="P4" s="19"/>
      <c r="Q4" s="19"/>
      <c r="R4" s="19"/>
      <c r="S4" s="19"/>
      <c r="T4" s="19"/>
      <c r="U4" s="19"/>
      <c r="V4" s="20"/>
    </row>
    <row r="5" spans="3:22" x14ac:dyDescent="0.3">
      <c r="C5" s="24" t="s">
        <v>0</v>
      </c>
      <c r="D5" s="24" t="s">
        <v>1</v>
      </c>
      <c r="E5" s="24" t="s">
        <v>2</v>
      </c>
      <c r="F5" s="24" t="s">
        <v>3</v>
      </c>
      <c r="G5" s="18" t="s">
        <v>4</v>
      </c>
      <c r="H5" s="20"/>
      <c r="I5" s="18" t="s">
        <v>5</v>
      </c>
      <c r="J5" s="20"/>
      <c r="K5" s="18" t="s">
        <v>24</v>
      </c>
      <c r="L5" s="20"/>
      <c r="M5" s="24" t="s">
        <v>25</v>
      </c>
      <c r="O5" s="24" t="s">
        <v>0</v>
      </c>
      <c r="P5" s="24" t="s">
        <v>1</v>
      </c>
      <c r="Q5" s="24" t="s">
        <v>2</v>
      </c>
      <c r="R5" s="24" t="s">
        <v>3</v>
      </c>
      <c r="S5" s="24" t="s">
        <v>4</v>
      </c>
      <c r="T5" s="24" t="s">
        <v>5</v>
      </c>
      <c r="U5" s="24" t="s">
        <v>24</v>
      </c>
      <c r="V5" s="24" t="s">
        <v>25</v>
      </c>
    </row>
    <row r="6" spans="3:22" x14ac:dyDescent="0.3">
      <c r="C6" s="13" t="s">
        <v>7</v>
      </c>
      <c r="D6" s="14">
        <v>12</v>
      </c>
      <c r="E6" s="14">
        <f>12-D6</f>
        <v>0</v>
      </c>
      <c r="F6" s="14">
        <f>(D6-E6)/12*100</f>
        <v>100</v>
      </c>
      <c r="G6" s="3">
        <f>E24</f>
        <v>189.64699999999999</v>
      </c>
      <c r="H6" s="3"/>
      <c r="I6" s="3">
        <f>G6/12</f>
        <v>15.803916666666666</v>
      </c>
      <c r="J6" s="3"/>
      <c r="K6" s="3">
        <f>G6/12+M6</f>
        <v>14.803916666666666</v>
      </c>
      <c r="L6" s="3"/>
      <c r="M6" s="15">
        <f>0.2*(95-(D6*100)/12)</f>
        <v>-1</v>
      </c>
      <c r="O6" s="32" t="s">
        <v>7</v>
      </c>
      <c r="P6" s="14">
        <f>H24</f>
        <v>12</v>
      </c>
      <c r="Q6" s="14">
        <f>12-P6</f>
        <v>0</v>
      </c>
      <c r="R6" s="14">
        <f>(P6-Q6)/12*100</f>
        <v>100</v>
      </c>
      <c r="S6" s="14">
        <f>I24</f>
        <v>123.67400000000001</v>
      </c>
      <c r="T6" s="14">
        <f>S6/12</f>
        <v>10.306166666666668</v>
      </c>
      <c r="U6" s="14">
        <f>S6/12+V6</f>
        <v>9.3061666666666678</v>
      </c>
      <c r="V6" s="15">
        <f>0.2*(95-(P6*100)/12)</f>
        <v>-1</v>
      </c>
    </row>
    <row r="7" spans="3:22" x14ac:dyDescent="0.3">
      <c r="C7" s="4" t="s">
        <v>8</v>
      </c>
      <c r="D7" s="5">
        <v>8</v>
      </c>
      <c r="E7" s="5">
        <f t="shared" ref="E7:E15" si="0">12-D7</f>
        <v>4</v>
      </c>
      <c r="F7" s="5">
        <f t="shared" ref="F7:F15" si="1">(D7-E7)/12*100</f>
        <v>33.333333333333329</v>
      </c>
      <c r="G7" s="25">
        <f>E25</f>
        <v>137.131</v>
      </c>
      <c r="H7" s="25"/>
      <c r="I7" s="25">
        <f t="shared" ref="I7:I15" si="2">G7/12</f>
        <v>11.427583333333333</v>
      </c>
      <c r="J7" s="25"/>
      <c r="K7" s="25">
        <f>G7/12+M7</f>
        <v>17.094249999999999</v>
      </c>
      <c r="L7" s="25"/>
      <c r="M7" s="6">
        <f>0.2*(95-(D7*100)/12)</f>
        <v>5.6666666666666661</v>
      </c>
      <c r="O7" s="33" t="s">
        <v>8</v>
      </c>
      <c r="P7" s="5">
        <f>H25</f>
        <v>12</v>
      </c>
      <c r="Q7" s="5">
        <f t="shared" ref="Q7:Q15" si="3">12-P7</f>
        <v>0</v>
      </c>
      <c r="R7" s="5">
        <f t="shared" ref="R7:R15" si="4">(P7-Q7)/12*100</f>
        <v>100</v>
      </c>
      <c r="S7" s="5">
        <f>I25</f>
        <v>176.964</v>
      </c>
      <c r="T7" s="5">
        <f t="shared" ref="T7:T15" si="5">S7/12</f>
        <v>14.747</v>
      </c>
      <c r="U7" s="5">
        <f>S7/12+V7</f>
        <v>13.747</v>
      </c>
      <c r="V7" s="6">
        <f>0.2*(95-(P7*100)/12)</f>
        <v>-1</v>
      </c>
    </row>
    <row r="8" spans="3:22" x14ac:dyDescent="0.3">
      <c r="C8" s="4" t="s">
        <v>9</v>
      </c>
      <c r="D8" s="5">
        <f>D26</f>
        <v>12</v>
      </c>
      <c r="E8" s="5">
        <f t="shared" si="0"/>
        <v>0</v>
      </c>
      <c r="F8" s="5">
        <f t="shared" si="1"/>
        <v>100</v>
      </c>
      <c r="G8" s="25">
        <f>E26</f>
        <v>83.876499989999999</v>
      </c>
      <c r="H8" s="25"/>
      <c r="I8" s="25">
        <f t="shared" si="2"/>
        <v>6.9897083325000002</v>
      </c>
      <c r="J8" s="25"/>
      <c r="K8" s="25">
        <f>G8/12+M8</f>
        <v>5.9897083325000002</v>
      </c>
      <c r="L8" s="25"/>
      <c r="M8" s="6">
        <f>0.2*(95-(D8*100)/12)</f>
        <v>-1</v>
      </c>
      <c r="O8" s="33" t="s">
        <v>9</v>
      </c>
      <c r="P8" s="5">
        <f t="shared" ref="P8:P15" si="6">H26</f>
        <v>9</v>
      </c>
      <c r="Q8" s="5">
        <f t="shared" si="3"/>
        <v>3</v>
      </c>
      <c r="R8" s="5">
        <f t="shared" si="4"/>
        <v>50</v>
      </c>
      <c r="S8" s="5">
        <f t="shared" ref="S8:S15" si="7">I26</f>
        <v>51.5076999999999</v>
      </c>
      <c r="T8" s="5">
        <f t="shared" si="5"/>
        <v>4.2923083333333247</v>
      </c>
      <c r="U8" s="5">
        <f>S8/12+V8</f>
        <v>8.2923083333333238</v>
      </c>
      <c r="V8" s="6">
        <f>0.2*(95-(P8*100)/12)</f>
        <v>4</v>
      </c>
    </row>
    <row r="9" spans="3:22" x14ac:dyDescent="0.3">
      <c r="C9" s="4" t="s">
        <v>10</v>
      </c>
      <c r="D9" s="5">
        <f>D27</f>
        <v>11</v>
      </c>
      <c r="E9" s="5">
        <f t="shared" si="0"/>
        <v>1</v>
      </c>
      <c r="F9" s="5">
        <f t="shared" si="1"/>
        <v>83.333333333333343</v>
      </c>
      <c r="G9" s="25">
        <f>E27</f>
        <v>139.288199999</v>
      </c>
      <c r="H9" s="25"/>
      <c r="I9" s="25">
        <f t="shared" si="2"/>
        <v>11.607349999916666</v>
      </c>
      <c r="J9" s="25"/>
      <c r="K9" s="25">
        <f>G9/12+M9</f>
        <v>12.274016666583332</v>
      </c>
      <c r="L9" s="25"/>
      <c r="M9" s="6">
        <f>0.2*(95-(D9*100)/12)</f>
        <v>0.66666666666666574</v>
      </c>
      <c r="O9" s="33" t="s">
        <v>10</v>
      </c>
      <c r="P9" s="5">
        <f t="shared" si="6"/>
        <v>12</v>
      </c>
      <c r="Q9" s="5">
        <f t="shared" si="3"/>
        <v>0</v>
      </c>
      <c r="R9" s="5">
        <f t="shared" si="4"/>
        <v>100</v>
      </c>
      <c r="S9" s="5">
        <f t="shared" si="7"/>
        <v>70.167099999998996</v>
      </c>
      <c r="T9" s="5">
        <f t="shared" si="5"/>
        <v>5.84725833333325</v>
      </c>
      <c r="U9" s="5">
        <f>S9/12+V9</f>
        <v>4.84725833333325</v>
      </c>
      <c r="V9" s="6">
        <f>0.2*(95-(P9*100)/12)</f>
        <v>-1</v>
      </c>
    </row>
    <row r="10" spans="3:22" x14ac:dyDescent="0.3">
      <c r="C10" s="4" t="s">
        <v>11</v>
      </c>
      <c r="D10" s="5">
        <f>D28</f>
        <v>0</v>
      </c>
      <c r="E10" s="5">
        <f t="shared" si="0"/>
        <v>12</v>
      </c>
      <c r="F10" s="5">
        <f t="shared" si="1"/>
        <v>-100</v>
      </c>
      <c r="G10" s="25">
        <v>0</v>
      </c>
      <c r="H10" s="25"/>
      <c r="I10" s="25">
        <f t="shared" si="2"/>
        <v>0</v>
      </c>
      <c r="J10" s="25"/>
      <c r="K10" s="25">
        <f>G10/12+M10</f>
        <v>19</v>
      </c>
      <c r="L10" s="25"/>
      <c r="M10" s="6">
        <f>0.2*(95-(D10*100)/12)</f>
        <v>19</v>
      </c>
      <c r="O10" s="33" t="s">
        <v>11</v>
      </c>
      <c r="P10" s="5">
        <f t="shared" si="6"/>
        <v>0</v>
      </c>
      <c r="Q10" s="5">
        <f t="shared" si="3"/>
        <v>12</v>
      </c>
      <c r="R10" s="5">
        <f t="shared" si="4"/>
        <v>-100</v>
      </c>
      <c r="S10" s="5">
        <f t="shared" si="7"/>
        <v>0</v>
      </c>
      <c r="T10" s="5">
        <f t="shared" si="5"/>
        <v>0</v>
      </c>
      <c r="U10" s="5">
        <f>S10/12+V10</f>
        <v>19</v>
      </c>
      <c r="V10" s="6">
        <f>0.2*(95-(P10*100)/12)</f>
        <v>19</v>
      </c>
    </row>
    <row r="11" spans="3:22" x14ac:dyDescent="0.3">
      <c r="C11" s="4" t="s">
        <v>12</v>
      </c>
      <c r="D11" s="5">
        <f>D29</f>
        <v>12</v>
      </c>
      <c r="E11" s="5">
        <f t="shared" si="0"/>
        <v>0</v>
      </c>
      <c r="F11" s="5">
        <f t="shared" si="1"/>
        <v>100</v>
      </c>
      <c r="G11" s="25">
        <f>E29</f>
        <v>50.519999999999996</v>
      </c>
      <c r="H11" s="25"/>
      <c r="I11" s="25">
        <f t="shared" si="2"/>
        <v>4.21</v>
      </c>
      <c r="J11" s="25"/>
      <c r="K11" s="25">
        <f>G11/12+M11</f>
        <v>3.21</v>
      </c>
      <c r="L11" s="25"/>
      <c r="M11" s="6">
        <f>0.2*(95-(D11*100)/12)</f>
        <v>-1</v>
      </c>
      <c r="O11" s="34" t="s">
        <v>12</v>
      </c>
      <c r="P11" s="30"/>
      <c r="Q11" s="30"/>
      <c r="R11" s="30"/>
      <c r="S11" s="30"/>
      <c r="T11" s="30"/>
      <c r="U11" s="30"/>
      <c r="V11" s="31"/>
    </row>
    <row r="12" spans="3:22" x14ac:dyDescent="0.3">
      <c r="C12" s="4" t="s">
        <v>13</v>
      </c>
      <c r="D12" s="5">
        <f>D30</f>
        <v>12</v>
      </c>
      <c r="E12" s="5">
        <f t="shared" si="0"/>
        <v>0</v>
      </c>
      <c r="F12" s="5">
        <f t="shared" si="1"/>
        <v>100</v>
      </c>
      <c r="G12" s="25">
        <f>E30</f>
        <v>53.027999999999992</v>
      </c>
      <c r="H12" s="25"/>
      <c r="I12" s="25">
        <f t="shared" si="2"/>
        <v>4.4189999999999996</v>
      </c>
      <c r="J12" s="25"/>
      <c r="K12" s="25">
        <f>G12/12+M12</f>
        <v>3.4189999999999996</v>
      </c>
      <c r="L12" s="25"/>
      <c r="M12" s="6">
        <f>0.2*(95-(D12*100)/12)</f>
        <v>-1</v>
      </c>
      <c r="O12" s="34" t="s">
        <v>13</v>
      </c>
      <c r="P12" s="30"/>
      <c r="Q12" s="30"/>
      <c r="R12" s="30"/>
      <c r="S12" s="30"/>
      <c r="T12" s="30"/>
      <c r="U12" s="30"/>
      <c r="V12" s="31"/>
    </row>
    <row r="13" spans="3:22" x14ac:dyDescent="0.3">
      <c r="C13" s="4" t="s">
        <v>14</v>
      </c>
      <c r="D13" s="5">
        <f>D31</f>
        <v>12</v>
      </c>
      <c r="E13" s="5">
        <f t="shared" si="0"/>
        <v>0</v>
      </c>
      <c r="F13" s="5">
        <f t="shared" si="1"/>
        <v>100</v>
      </c>
      <c r="G13" s="25">
        <f>E31</f>
        <v>138.92400000000001</v>
      </c>
      <c r="H13" s="25"/>
      <c r="I13" s="25">
        <f t="shared" si="2"/>
        <v>11.577</v>
      </c>
      <c r="J13" s="25"/>
      <c r="K13" s="25">
        <f>G13/12+M13</f>
        <v>10.577</v>
      </c>
      <c r="L13" s="25"/>
      <c r="M13" s="6">
        <f>0.2*(95-(D13*100)/12)</f>
        <v>-1</v>
      </c>
      <c r="O13" s="34" t="s">
        <v>14</v>
      </c>
      <c r="P13" s="30"/>
      <c r="Q13" s="30"/>
      <c r="R13" s="30"/>
      <c r="S13" s="30"/>
      <c r="T13" s="30"/>
      <c r="U13" s="30"/>
      <c r="V13" s="31"/>
    </row>
    <row r="14" spans="3:22" x14ac:dyDescent="0.3">
      <c r="C14" s="4">
        <v>9</v>
      </c>
      <c r="D14" s="5">
        <f>D32</f>
        <v>0</v>
      </c>
      <c r="E14" s="5">
        <f t="shared" si="0"/>
        <v>12</v>
      </c>
      <c r="F14" s="5">
        <f t="shared" si="1"/>
        <v>-100</v>
      </c>
      <c r="G14" s="25">
        <v>0</v>
      </c>
      <c r="H14" s="25"/>
      <c r="I14" s="25">
        <f t="shared" si="2"/>
        <v>0</v>
      </c>
      <c r="J14" s="25"/>
      <c r="K14" s="5">
        <f>G14/12+M14</f>
        <v>19</v>
      </c>
      <c r="L14" s="5"/>
      <c r="M14" s="6">
        <f>0.2*(95-(D14*100)/12)</f>
        <v>19</v>
      </c>
      <c r="O14" s="33">
        <v>9</v>
      </c>
      <c r="P14" s="5">
        <f t="shared" si="6"/>
        <v>0</v>
      </c>
      <c r="Q14" s="5">
        <f t="shared" si="3"/>
        <v>12</v>
      </c>
      <c r="R14" s="5">
        <f t="shared" si="4"/>
        <v>-100</v>
      </c>
      <c r="S14" s="5">
        <f t="shared" si="7"/>
        <v>0</v>
      </c>
      <c r="T14" s="5">
        <f t="shared" si="5"/>
        <v>0</v>
      </c>
      <c r="U14" s="5">
        <f>S14/12+V14</f>
        <v>19</v>
      </c>
      <c r="V14" s="6">
        <f>0.2*(95-(P14*100)/12)</f>
        <v>19</v>
      </c>
    </row>
    <row r="15" spans="3:22" x14ac:dyDescent="0.3">
      <c r="C15" s="7">
        <v>10</v>
      </c>
      <c r="D15" s="8">
        <f>D33</f>
        <v>0</v>
      </c>
      <c r="E15" s="8">
        <f t="shared" si="0"/>
        <v>12</v>
      </c>
      <c r="F15" s="8">
        <f t="shared" si="1"/>
        <v>-100</v>
      </c>
      <c r="G15" s="23">
        <v>0</v>
      </c>
      <c r="H15" s="23"/>
      <c r="I15" s="23">
        <f t="shared" si="2"/>
        <v>0</v>
      </c>
      <c r="J15" s="23"/>
      <c r="K15" s="23">
        <f>G15/12+M15</f>
        <v>19</v>
      </c>
      <c r="L15" s="23"/>
      <c r="M15" s="9">
        <f>0.2*(95-(D15*100)/12)</f>
        <v>19</v>
      </c>
      <c r="O15" s="35">
        <v>10</v>
      </c>
      <c r="P15" s="5">
        <f t="shared" si="6"/>
        <v>0</v>
      </c>
      <c r="Q15" s="8">
        <f t="shared" si="3"/>
        <v>12</v>
      </c>
      <c r="R15" s="8">
        <f t="shared" si="4"/>
        <v>-100</v>
      </c>
      <c r="S15" s="5">
        <f t="shared" si="7"/>
        <v>0</v>
      </c>
      <c r="T15" s="8">
        <f t="shared" si="5"/>
        <v>0</v>
      </c>
      <c r="U15" s="8">
        <f>S15/12+V15</f>
        <v>19</v>
      </c>
      <c r="V15" s="9">
        <f>0.2*(95-(P15*100)/12)</f>
        <v>19</v>
      </c>
    </row>
    <row r="16" spans="3:22" x14ac:dyDescent="0.3">
      <c r="C16" s="7" t="s">
        <v>18</v>
      </c>
      <c r="D16" s="8">
        <f t="shared" ref="D16:I16" si="8">AVERAGE(D6:D15)</f>
        <v>7.9</v>
      </c>
      <c r="E16" s="8">
        <f t="shared" si="8"/>
        <v>4.0999999999999996</v>
      </c>
      <c r="F16" s="8">
        <f t="shared" si="8"/>
        <v>31.666666666666664</v>
      </c>
      <c r="G16" s="11">
        <f t="shared" si="8"/>
        <v>79.241469998900001</v>
      </c>
      <c r="H16" s="11"/>
      <c r="I16" s="11">
        <f t="shared" si="8"/>
        <v>6.6034558332416662</v>
      </c>
      <c r="J16" s="11"/>
      <c r="K16" s="11">
        <f>AVERAGE(K6:K15)</f>
        <v>12.436789166574998</v>
      </c>
      <c r="L16" s="11"/>
      <c r="M16" s="9">
        <f>AVERAGE(M6:M15)</f>
        <v>5.833333333333333</v>
      </c>
      <c r="O16" s="7" t="s">
        <v>18</v>
      </c>
      <c r="P16" s="8">
        <f t="shared" ref="P16:T16" si="9">AVERAGE(P6:P15)</f>
        <v>6.4285714285714288</v>
      </c>
      <c r="Q16" s="8">
        <f t="shared" si="9"/>
        <v>5.5714285714285712</v>
      </c>
      <c r="R16" s="8">
        <f t="shared" si="9"/>
        <v>7.1428571428571432</v>
      </c>
      <c r="S16" s="8">
        <f t="shared" si="9"/>
        <v>60.330399999999841</v>
      </c>
      <c r="T16" s="8">
        <f t="shared" si="9"/>
        <v>5.027533333333321</v>
      </c>
      <c r="U16" s="8">
        <f>AVERAGE(U6:U15)</f>
        <v>13.313247619047607</v>
      </c>
      <c r="V16" s="9">
        <f>AVERAGE(V6:V15)</f>
        <v>8.2857142857142865</v>
      </c>
    </row>
    <row r="20" spans="2:18" x14ac:dyDescent="0.3">
      <c r="F20" s="22"/>
    </row>
    <row r="22" spans="2:18" x14ac:dyDescent="0.3">
      <c r="C22" s="10" t="s">
        <v>26</v>
      </c>
      <c r="D22" s="11"/>
      <c r="E22" s="12"/>
      <c r="G22" s="10" t="s">
        <v>21</v>
      </c>
      <c r="H22" s="11"/>
      <c r="I22" s="12"/>
      <c r="J22" s="26"/>
      <c r="K22" s="18" t="s">
        <v>27</v>
      </c>
      <c r="L22" s="19"/>
      <c r="M22" s="19"/>
      <c r="N22" s="19"/>
      <c r="O22" s="19"/>
      <c r="P22" s="19"/>
      <c r="Q22" s="19"/>
      <c r="R22" s="20"/>
    </row>
    <row r="23" spans="2:18" x14ac:dyDescent="0.3">
      <c r="C23" s="16" t="s">
        <v>0</v>
      </c>
      <c r="D23" s="16" t="s">
        <v>1</v>
      </c>
      <c r="E23" s="16" t="s">
        <v>20</v>
      </c>
      <c r="G23" s="16" t="s">
        <v>0</v>
      </c>
      <c r="H23" s="16" t="s">
        <v>1</v>
      </c>
      <c r="I23" s="16" t="s">
        <v>20</v>
      </c>
      <c r="K23" s="21" t="s">
        <v>0</v>
      </c>
      <c r="L23" s="36" t="s">
        <v>1</v>
      </c>
      <c r="M23" s="21" t="s">
        <v>2</v>
      </c>
      <c r="N23" s="21" t="s">
        <v>3</v>
      </c>
      <c r="O23" s="21" t="s">
        <v>4</v>
      </c>
      <c r="P23" s="21" t="s">
        <v>5</v>
      </c>
      <c r="Q23" s="21" t="s">
        <v>24</v>
      </c>
      <c r="R23" s="21" t="s">
        <v>25</v>
      </c>
    </row>
    <row r="24" spans="2:18" x14ac:dyDescent="0.3">
      <c r="B24">
        <v>1</v>
      </c>
      <c r="C24" s="13" t="s">
        <v>7</v>
      </c>
      <c r="D24" s="14">
        <v>12</v>
      </c>
      <c r="E24" s="15">
        <v>189.64699999999999</v>
      </c>
      <c r="G24" s="13" t="s">
        <v>7</v>
      </c>
      <c r="H24" s="14">
        <v>12</v>
      </c>
      <c r="I24" s="15">
        <v>123.67400000000001</v>
      </c>
      <c r="K24" s="13" t="s">
        <v>7</v>
      </c>
      <c r="L24" s="5">
        <f>MIN(D6,P6)</f>
        <v>12</v>
      </c>
      <c r="M24" s="14">
        <f>12-L24</f>
        <v>0</v>
      </c>
      <c r="N24" s="14">
        <f>(L24-M24)/12*100</f>
        <v>100</v>
      </c>
      <c r="O24" s="14">
        <f>MIN(G6,S6)</f>
        <v>123.67400000000001</v>
      </c>
      <c r="P24" s="14">
        <f>O24/12</f>
        <v>10.306166666666668</v>
      </c>
      <c r="Q24" s="14">
        <f>O24/12+R24</f>
        <v>9.3061666666666678</v>
      </c>
      <c r="R24" s="15">
        <f>0.2*(95-(L24*100)/12)</f>
        <v>-1</v>
      </c>
    </row>
    <row r="25" spans="2:18" x14ac:dyDescent="0.3">
      <c r="B25">
        <v>2</v>
      </c>
      <c r="C25" s="4" t="s">
        <v>8</v>
      </c>
      <c r="D25" s="5">
        <v>8</v>
      </c>
      <c r="E25" s="6">
        <v>137.131</v>
      </c>
      <c r="G25" s="4" t="s">
        <v>8</v>
      </c>
      <c r="H25" s="5">
        <v>12</v>
      </c>
      <c r="I25" s="6">
        <v>176.964</v>
      </c>
      <c r="K25" s="4" t="s">
        <v>8</v>
      </c>
      <c r="L25" s="5">
        <f t="shared" ref="L25:L33" si="10">MIN(D7,P7)</f>
        <v>8</v>
      </c>
      <c r="M25" s="5">
        <f t="shared" ref="M25:M33" si="11">12-L25</f>
        <v>4</v>
      </c>
      <c r="N25" s="5">
        <f t="shared" ref="N25:N33" si="12">(L25-M25)/12*100</f>
        <v>33.333333333333329</v>
      </c>
      <c r="O25" s="5">
        <f>MIN(G7,S7)</f>
        <v>137.131</v>
      </c>
      <c r="P25" s="5">
        <f t="shared" ref="P25:P33" si="13">O25/12</f>
        <v>11.427583333333333</v>
      </c>
      <c r="Q25" s="5">
        <f>O25/12+R25</f>
        <v>17.094249999999999</v>
      </c>
      <c r="R25" s="6">
        <f>0.2*(95-(L25*100)/12)</f>
        <v>5.6666666666666661</v>
      </c>
    </row>
    <row r="26" spans="2:18" x14ac:dyDescent="0.3">
      <c r="B26">
        <v>3</v>
      </c>
      <c r="C26" s="4" t="s">
        <v>9</v>
      </c>
      <c r="D26" s="5">
        <v>12</v>
      </c>
      <c r="E26" s="6">
        <v>83.876499989999999</v>
      </c>
      <c r="G26" s="4" t="s">
        <v>9</v>
      </c>
      <c r="H26" s="5">
        <v>9</v>
      </c>
      <c r="I26" s="6">
        <v>51.5076999999999</v>
      </c>
      <c r="K26" s="4" t="s">
        <v>9</v>
      </c>
      <c r="L26" s="5">
        <f t="shared" si="10"/>
        <v>9</v>
      </c>
      <c r="M26" s="5">
        <f t="shared" si="11"/>
        <v>3</v>
      </c>
      <c r="N26" s="5">
        <f t="shared" si="12"/>
        <v>50</v>
      </c>
      <c r="O26" s="5">
        <f t="shared" ref="O26:O33" si="14">MIN(G8,S8)</f>
        <v>51.5076999999999</v>
      </c>
      <c r="P26" s="5">
        <f t="shared" si="13"/>
        <v>4.2923083333333247</v>
      </c>
      <c r="Q26" s="5">
        <f>O26/12+R26</f>
        <v>8.2923083333333238</v>
      </c>
      <c r="R26" s="6">
        <f>0.2*(95-(L26*100)/12)</f>
        <v>4</v>
      </c>
    </row>
    <row r="27" spans="2:18" x14ac:dyDescent="0.3">
      <c r="B27">
        <v>4</v>
      </c>
      <c r="C27" s="4" t="s">
        <v>10</v>
      </c>
      <c r="D27" s="5">
        <v>11</v>
      </c>
      <c r="E27" s="6">
        <v>139.288199999</v>
      </c>
      <c r="G27" s="4" t="s">
        <v>10</v>
      </c>
      <c r="H27" s="5">
        <v>12</v>
      </c>
      <c r="I27" s="6">
        <v>70.167099999998996</v>
      </c>
      <c r="K27" s="4" t="s">
        <v>10</v>
      </c>
      <c r="L27" s="5">
        <f t="shared" si="10"/>
        <v>11</v>
      </c>
      <c r="M27" s="5">
        <f t="shared" si="11"/>
        <v>1</v>
      </c>
      <c r="N27" s="5">
        <f t="shared" si="12"/>
        <v>83.333333333333343</v>
      </c>
      <c r="O27" s="5">
        <f t="shared" si="14"/>
        <v>70.167099999998996</v>
      </c>
      <c r="P27" s="5">
        <f t="shared" si="13"/>
        <v>5.84725833333325</v>
      </c>
      <c r="Q27" s="5">
        <f>O27/12+R27</f>
        <v>6.513924999999916</v>
      </c>
      <c r="R27" s="6">
        <f>0.2*(95-(L27*100)/12)</f>
        <v>0.66666666666666574</v>
      </c>
    </row>
    <row r="28" spans="2:18" x14ac:dyDescent="0.3">
      <c r="B28">
        <v>5</v>
      </c>
      <c r="C28" s="4" t="s">
        <v>11</v>
      </c>
      <c r="D28" s="5"/>
      <c r="E28" s="6"/>
      <c r="G28" s="4" t="s">
        <v>11</v>
      </c>
      <c r="H28" s="5"/>
      <c r="I28" s="6"/>
      <c r="K28" s="4" t="s">
        <v>11</v>
      </c>
      <c r="L28" s="5">
        <f t="shared" si="10"/>
        <v>0</v>
      </c>
      <c r="M28" s="5">
        <f t="shared" si="11"/>
        <v>12</v>
      </c>
      <c r="N28" s="5">
        <f t="shared" si="12"/>
        <v>-100</v>
      </c>
      <c r="O28" s="5">
        <f t="shared" si="14"/>
        <v>0</v>
      </c>
      <c r="P28" s="5">
        <f t="shared" si="13"/>
        <v>0</v>
      </c>
      <c r="Q28" s="5">
        <f>O28/12+R28</f>
        <v>19</v>
      </c>
      <c r="R28" s="6">
        <f>0.2*(95-(L28*100)/12)</f>
        <v>19</v>
      </c>
    </row>
    <row r="29" spans="2:18" x14ac:dyDescent="0.3">
      <c r="B29">
        <v>6</v>
      </c>
      <c r="C29" s="4" t="s">
        <v>12</v>
      </c>
      <c r="D29" s="5">
        <v>12</v>
      </c>
      <c r="E29" s="6">
        <f>4.21*12</f>
        <v>50.519999999999996</v>
      </c>
      <c r="G29" s="4" t="s">
        <v>12</v>
      </c>
      <c r="H29" s="5"/>
      <c r="I29" s="6"/>
      <c r="K29" s="4" t="s">
        <v>12</v>
      </c>
      <c r="L29" s="5">
        <f t="shared" si="10"/>
        <v>12</v>
      </c>
      <c r="M29" s="5">
        <f t="shared" si="11"/>
        <v>0</v>
      </c>
      <c r="N29" s="5">
        <f t="shared" si="12"/>
        <v>100</v>
      </c>
      <c r="O29" s="5">
        <f t="shared" si="14"/>
        <v>50.519999999999996</v>
      </c>
      <c r="P29" s="5">
        <f t="shared" si="13"/>
        <v>4.21</v>
      </c>
      <c r="Q29" s="5">
        <f>O29/12+R29</f>
        <v>3.21</v>
      </c>
      <c r="R29" s="6">
        <f>0.2*(95-(L29*100)/12)</f>
        <v>-1</v>
      </c>
    </row>
    <row r="30" spans="2:18" x14ac:dyDescent="0.3">
      <c r="B30">
        <v>7</v>
      </c>
      <c r="C30" s="4" t="s">
        <v>13</v>
      </c>
      <c r="D30" s="5">
        <v>12</v>
      </c>
      <c r="E30" s="6">
        <f>4.419*12</f>
        <v>53.027999999999992</v>
      </c>
      <c r="G30" s="4" t="s">
        <v>13</v>
      </c>
      <c r="H30" s="5"/>
      <c r="I30" s="6"/>
      <c r="K30" s="4" t="s">
        <v>13</v>
      </c>
      <c r="L30" s="5">
        <f t="shared" si="10"/>
        <v>12</v>
      </c>
      <c r="M30" s="5">
        <f t="shared" si="11"/>
        <v>0</v>
      </c>
      <c r="N30" s="5">
        <f t="shared" si="12"/>
        <v>100</v>
      </c>
      <c r="O30" s="5">
        <f t="shared" si="14"/>
        <v>53.027999999999992</v>
      </c>
      <c r="P30" s="5">
        <f t="shared" si="13"/>
        <v>4.4189999999999996</v>
      </c>
      <c r="Q30" s="5">
        <f>O30/12+R30</f>
        <v>3.4189999999999996</v>
      </c>
      <c r="R30" s="6">
        <f>0.2*(95-(L30*100)/12)</f>
        <v>-1</v>
      </c>
    </row>
    <row r="31" spans="2:18" x14ac:dyDescent="0.3">
      <c r="B31">
        <v>8</v>
      </c>
      <c r="C31" s="4" t="s">
        <v>14</v>
      </c>
      <c r="D31" s="5">
        <v>12</v>
      </c>
      <c r="E31" s="6">
        <f>11.577*12</f>
        <v>138.92400000000001</v>
      </c>
      <c r="G31" s="4" t="s">
        <v>14</v>
      </c>
      <c r="H31" s="5"/>
      <c r="I31" s="6"/>
      <c r="K31" s="4" t="s">
        <v>14</v>
      </c>
      <c r="L31" s="5">
        <f t="shared" si="10"/>
        <v>12</v>
      </c>
      <c r="M31" s="5">
        <f t="shared" si="11"/>
        <v>0</v>
      </c>
      <c r="N31" s="5">
        <f t="shared" si="12"/>
        <v>100</v>
      </c>
      <c r="O31" s="5">
        <f t="shared" si="14"/>
        <v>138.92400000000001</v>
      </c>
      <c r="P31" s="5">
        <f t="shared" si="13"/>
        <v>11.577</v>
      </c>
      <c r="Q31" s="5">
        <f>O31/12+R31</f>
        <v>10.577</v>
      </c>
      <c r="R31" s="6">
        <f>0.2*(95-(L31*100)/12)</f>
        <v>-1</v>
      </c>
    </row>
    <row r="32" spans="2:18" x14ac:dyDescent="0.3">
      <c r="B32">
        <v>9</v>
      </c>
      <c r="C32" s="4">
        <v>9</v>
      </c>
      <c r="D32" s="5"/>
      <c r="E32" s="6"/>
      <c r="G32" s="4">
        <v>9</v>
      </c>
      <c r="H32" s="5"/>
      <c r="I32" s="6"/>
      <c r="K32" s="4">
        <v>9</v>
      </c>
      <c r="L32" s="5">
        <f t="shared" si="10"/>
        <v>0</v>
      </c>
      <c r="M32" s="5">
        <f t="shared" si="11"/>
        <v>12</v>
      </c>
      <c r="N32" s="5">
        <f t="shared" si="12"/>
        <v>-100</v>
      </c>
      <c r="O32" s="5">
        <f t="shared" si="14"/>
        <v>0</v>
      </c>
      <c r="P32" s="5">
        <f t="shared" si="13"/>
        <v>0</v>
      </c>
      <c r="Q32" s="5">
        <f>O32/12+R32</f>
        <v>19</v>
      </c>
      <c r="R32" s="6">
        <f>0.2*(95-(L32*100)/12)</f>
        <v>19</v>
      </c>
    </row>
    <row r="33" spans="2:18" x14ac:dyDescent="0.3">
      <c r="B33">
        <v>10</v>
      </c>
      <c r="C33" s="7">
        <v>10</v>
      </c>
      <c r="D33" s="8"/>
      <c r="E33" s="9"/>
      <c r="G33" s="7">
        <v>10</v>
      </c>
      <c r="H33" s="8"/>
      <c r="I33" s="9"/>
      <c r="K33" s="7">
        <v>10</v>
      </c>
      <c r="L33" s="5">
        <f t="shared" si="10"/>
        <v>0</v>
      </c>
      <c r="M33" s="8">
        <f t="shared" si="11"/>
        <v>12</v>
      </c>
      <c r="N33" s="8">
        <f t="shared" si="12"/>
        <v>-100</v>
      </c>
      <c r="O33" s="5">
        <f t="shared" si="14"/>
        <v>0</v>
      </c>
      <c r="P33" s="8">
        <f t="shared" si="13"/>
        <v>0</v>
      </c>
      <c r="Q33" s="8">
        <f>O33/12+R33</f>
        <v>19</v>
      </c>
      <c r="R33" s="9">
        <f>0.2*(95-(L33*100)/12)</f>
        <v>19</v>
      </c>
    </row>
    <row r="34" spans="2:18" x14ac:dyDescent="0.3">
      <c r="K34" s="7" t="s">
        <v>18</v>
      </c>
      <c r="L34" s="37">
        <f t="shared" ref="L34:P34" si="15">AVERAGE(L24:L33)</f>
        <v>7.6</v>
      </c>
      <c r="M34" s="8">
        <f t="shared" si="15"/>
        <v>4.4000000000000004</v>
      </c>
      <c r="N34" s="8">
        <f t="shared" si="15"/>
        <v>26.666666666666664</v>
      </c>
      <c r="O34" s="8">
        <f t="shared" si="15"/>
        <v>62.495179999999877</v>
      </c>
      <c r="P34" s="8">
        <f t="shared" si="15"/>
        <v>5.2079316666666573</v>
      </c>
      <c r="Q34" s="8">
        <f>AVERAGE(Q24:Q33)</f>
        <v>11.54126499999999</v>
      </c>
      <c r="R34" s="9">
        <f>AVERAGE(R24:R33)</f>
        <v>6.333333333333333</v>
      </c>
    </row>
  </sheetData>
  <mergeCells count="41">
    <mergeCell ref="I16:J16"/>
    <mergeCell ref="G22:I22"/>
    <mergeCell ref="C3:E3"/>
    <mergeCell ref="K5:L5"/>
    <mergeCell ref="K7:L7"/>
    <mergeCell ref="K6:L6"/>
    <mergeCell ref="K8:L8"/>
    <mergeCell ref="K9:L9"/>
    <mergeCell ref="K10:L10"/>
    <mergeCell ref="K11:L11"/>
    <mergeCell ref="K15:L15"/>
    <mergeCell ref="K16:L16"/>
    <mergeCell ref="K13:L13"/>
    <mergeCell ref="K12:L12"/>
    <mergeCell ref="K22:R22"/>
    <mergeCell ref="I11:J11"/>
    <mergeCell ref="I12:J12"/>
    <mergeCell ref="I13:J13"/>
    <mergeCell ref="I14:J14"/>
    <mergeCell ref="I15:J15"/>
    <mergeCell ref="I6:J6"/>
    <mergeCell ref="I7:J7"/>
    <mergeCell ref="I8:J8"/>
    <mergeCell ref="I9:J9"/>
    <mergeCell ref="I10:J10"/>
    <mergeCell ref="C22:E2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I5:J5"/>
    <mergeCell ref="C4:M4"/>
    <mergeCell ref="O4:V4"/>
  </mergeCells>
  <conditionalFormatting sqref="D24:D33">
    <cfRule type="cellIs" dxfId="7" priority="19" operator="lessThan">
      <formula>12</formula>
    </cfRule>
  </conditionalFormatting>
  <conditionalFormatting sqref="D6:D15">
    <cfRule type="cellIs" dxfId="6" priority="15" operator="lessThan">
      <formula>12</formula>
    </cfRule>
  </conditionalFormatting>
  <conditionalFormatting sqref="K16">
    <cfRule type="colorScale" priority="12">
      <colorScale>
        <cfvo type="num" val="2.0270000000000001"/>
        <cfvo type="num" val="2.5830000000000002"/>
        <cfvo type="num" val="3.694"/>
        <color rgb="FF63BE7B"/>
        <color rgb="FFFFEB84"/>
        <color rgb="FFF8696B"/>
      </colorScale>
    </cfRule>
  </conditionalFormatting>
  <conditionalFormatting sqref="U16">
    <cfRule type="colorScale" priority="7">
      <colorScale>
        <cfvo type="num" val="2.0270000000000001"/>
        <cfvo type="num" val="2.5830000000000002"/>
        <cfvo type="num" val="3.694"/>
        <color rgb="FF63BE7B"/>
        <color rgb="FFFFEB84"/>
        <color rgb="FFF8696B"/>
      </colorScale>
    </cfRule>
  </conditionalFormatting>
  <conditionalFormatting sqref="C6:G15 I6:I15 O6:V15 K15 M15 K14:M14 K6:K13 M6:M13">
    <cfRule type="expression" dxfId="5" priority="20">
      <formula>$D6&lt;12</formula>
    </cfRule>
    <cfRule type="expression" dxfId="4" priority="21">
      <formula>"$G6&lt;12"</formula>
    </cfRule>
  </conditionalFormatting>
  <conditionalFormatting sqref="H24:H33">
    <cfRule type="cellIs" dxfId="3" priority="6" operator="lessThan">
      <formula>12</formula>
    </cfRule>
  </conditionalFormatting>
  <conditionalFormatting sqref="L24:L33">
    <cfRule type="cellIs" dxfId="2" priority="3" operator="lessThan">
      <formula>12</formula>
    </cfRule>
  </conditionalFormatting>
  <conditionalFormatting sqref="Q34">
    <cfRule type="colorScale" priority="1">
      <colorScale>
        <cfvo type="num" val="2.0270000000000001"/>
        <cfvo type="num" val="2.5830000000000002"/>
        <cfvo type="num" val="3.694"/>
        <color rgb="FF63BE7B"/>
        <color rgb="FFFFEB84"/>
        <color rgb="FFF8696B"/>
      </colorScale>
    </cfRule>
  </conditionalFormatting>
  <conditionalFormatting sqref="K24:R33">
    <cfRule type="expression" dxfId="1" priority="4">
      <formula>$D24&lt;12</formula>
    </cfRule>
    <cfRule type="expression" dxfId="0" priority="5">
      <formula>"$G6&lt;12"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8697EB17-8703-4749-BC54-1FA7FA9627D9}">
            <x14:iconSet custom="1">
              <x14:cfvo type="percent">
                <xm:f>0</xm:f>
              </x14:cfvo>
              <x14:cfvo type="num">
                <xm:f>2.0270000000000001</xm:f>
              </x14:cfvo>
              <x14:cfvo type="num">
                <xm:f>3.1379999999999999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</xm:sqref>
        </x14:conditionalFormatting>
        <x14:conditionalFormatting xmlns:xm="http://schemas.microsoft.com/office/excel/2006/main">
          <x14:cfRule type="iconSet" priority="8" id="{D5D776D0-5070-4B5F-9AFB-BEE2C4576792}">
            <x14:iconSet custom="1">
              <x14:cfvo type="percent">
                <xm:f>0</xm:f>
              </x14:cfvo>
              <x14:cfvo type="num">
                <xm:f>2.0270000000000001</xm:f>
              </x14:cfvo>
              <x14:cfvo type="num">
                <xm:f>3.1379999999999999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U16</xm:sqref>
        </x14:conditionalFormatting>
        <x14:conditionalFormatting xmlns:xm="http://schemas.microsoft.com/office/excel/2006/main">
          <x14:cfRule type="iconSet" priority="2" id="{C04A1CC3-3856-444E-8A37-5B1DFF7EEBCD}">
            <x14:iconSet custom="1">
              <x14:cfvo type="percent">
                <xm:f>0</xm:f>
              </x14:cfvo>
              <x14:cfvo type="num">
                <xm:f>2.0270000000000001</xm:f>
              </x14:cfvo>
              <x14:cfvo type="num">
                <xm:f>3.1379999999999999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Q34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973B-CC37-4263-AA89-FBEDB3DA39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Código Base</vt:lpstr>
      <vt:lpstr>Iteração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Almeida</dc:creator>
  <cp:lastModifiedBy>Ana Almeida</cp:lastModifiedBy>
  <dcterms:created xsi:type="dcterms:W3CDTF">2023-03-21T17:00:57Z</dcterms:created>
  <dcterms:modified xsi:type="dcterms:W3CDTF">2023-03-21T21:21:38Z</dcterms:modified>
</cp:coreProperties>
</file>