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Balance_subcuencas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Incertidumbre" sheetId="5" state="visible" r:id="rId5"/>
    <sheet xmlns:r="http://schemas.openxmlformats.org/officeDocument/2006/relationships" name="Figur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90600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0477500" cy="5772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PUNTO 9 — VALIDACIÓN DEL BALANCE HÍDRICO DE LARGO PLAZO</t>
        </is>
      </c>
    </row>
    <row r="2">
      <c r="A2" t="inlineStr">
        <is>
          <t>P = ETR + R + ΔS ;  para periodos largos ΔS ≈ 0  ⇒  R = P − ETR ;  Q_estimado = R·A  (R en m/año, A en m², ÷ 31 557 600 s)</t>
        </is>
      </c>
    </row>
    <row r="3">
      <c r="A3" t="inlineStr">
        <is>
          <t>P: precipitación media anual 1981–2010, kriging ordinario de estaciones IDEAM (punto 3).</t>
        </is>
      </c>
    </row>
    <row r="4">
      <c r="A4" t="inlineStr">
        <is>
          <t>ETP: Hargreaves-Samani mensual con Ra por latitud de cada celda (punto 6).  ETR: Budyko (1974) celda a celda (punto 7).</t>
        </is>
      </c>
    </row>
    <row r="5">
      <c r="A5" t="inlineStr">
        <is>
          <t>P, ETP y ETR son promedios de las celdas de 90 m dentro del área de drenaje de cada estación (datos de entrada, amarillo).</t>
        </is>
      </c>
    </row>
    <row r="6">
      <c r="A6" t="inlineStr">
        <is>
          <t>Q_obs: caudal medio anual multianual 1981–2010 de años completos (punto 8). Q_obs rellenado: serie rellenada por regresión entre estaciones.</t>
        </is>
      </c>
    </row>
    <row r="7">
      <c r="A7" t="inlineStr">
        <is>
          <t>Cierre (Hidroituango): Q_obs transferido desde Pto. Valdivia por relación de áreas (37 267 → 35 992 km²); Q_obs rellenado desde Pte. Pescadero (35 451 → 35 992 km²).</t>
        </is>
      </c>
    </row>
    <row r="8">
      <c r="A8" t="inlineStr">
        <is>
          <t>Pto. Valdivia no se evalúa directamente porque su área de drenaje sale de la cuenca delimitada (no hay P/ETP fuera de ella).</t>
        </is>
      </c>
    </row>
    <row r="9">
      <c r="A9" t="inlineStr">
        <is>
          <t>Tramos: área incremental entre estaciones consecutivas del Cauca (P, ETR y Q por diferencia de volúmenes).</t>
        </is>
      </c>
    </row>
    <row r="10">
      <c r="A10" t="inlineStr">
        <is>
          <t>Error = (Q_est − Q_obs) / Q_obs. Verde: |error| ≤ 10 %; rojo: |error| &gt; 20 %.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9" customWidth="1" min="4" max="4"/>
    <col width="9" customWidth="1" min="5" max="5"/>
    <col width="8" customWidth="1" min="6" max="6"/>
    <col width="10" customWidth="1" min="7" max="7"/>
    <col width="7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9" customWidth="1" min="14" max="14"/>
    <col width="10" customWidth="1" min="15" max="15"/>
    <col width="10" customWidth="1" min="16" max="16"/>
    <col width="11" customWidth="1" min="17" max="17"/>
    <col width="10" customWidth="1" min="18" max="18"/>
  </cols>
  <sheetData>
    <row r="1" ht="48" customHeight="1">
      <c r="A1" s="2" t="inlineStr">
        <is>
          <t>Código</t>
        </is>
      </c>
      <c r="B1" s="2" t="inlineStr">
        <is>
          <t>Estación</t>
        </is>
      </c>
      <c r="C1" s="2" t="inlineStr">
        <is>
          <t>A (km²)</t>
        </is>
      </c>
      <c r="D1" s="2" t="inlineStr">
        <is>
          <t>P (mm/año)</t>
        </is>
      </c>
      <c r="E1" s="2" t="inlineStr">
        <is>
          <t>ETP (mm/año)</t>
        </is>
      </c>
      <c r="F1" s="2" t="inlineStr">
        <is>
          <t>φ = ETP/P</t>
        </is>
      </c>
      <c r="G1" s="2" t="inlineStr">
        <is>
          <t>ETR Budyko (mm/año)</t>
        </is>
      </c>
      <c r="H1" s="2" t="inlineStr">
        <is>
          <t>ETR/P</t>
        </is>
      </c>
      <c r="I1" s="2" t="inlineStr">
        <is>
          <t>R = P − ETR (mm/año)</t>
        </is>
      </c>
      <c r="J1" s="2" t="inlineStr">
        <is>
          <t>Q estimado (m³/s)</t>
        </is>
      </c>
      <c r="K1" s="2" t="inlineStr">
        <is>
          <t>Q observado (m³/s)</t>
        </is>
      </c>
      <c r="L1" s="2" t="inlineStr">
        <is>
          <t>R observado (mm/año)</t>
        </is>
      </c>
      <c r="M1" s="2" t="inlineStr">
        <is>
          <t>ETR implícita = P − R obs (mm/año)</t>
        </is>
      </c>
      <c r="N1" s="2" t="inlineStr">
        <is>
          <t>Error Q (%)</t>
        </is>
      </c>
      <c r="O1" s="2" t="inlineStr">
        <is>
          <t>Q obs rellenado (m³/s)</t>
        </is>
      </c>
      <c r="P1" s="2" t="inlineStr">
        <is>
          <t>Error vs. rellenado (%)</t>
        </is>
      </c>
      <c r="Q1" s="2" t="inlineStr">
        <is>
          <t>ETR Budyko agregado (mm/año)</t>
        </is>
      </c>
      <c r="R1" s="2" t="inlineStr">
        <is>
          <t>Error Budyko agregado (%)</t>
        </is>
      </c>
    </row>
    <row r="2">
      <c r="A2" s="3" t="inlineStr">
        <is>
          <t>26027010</t>
        </is>
      </c>
      <c r="B2" s="3" t="inlineStr">
        <is>
          <t>La Balsa</t>
        </is>
      </c>
      <c r="C2" s="4" t="n">
        <v>5075</v>
      </c>
      <c r="D2" s="4" t="n">
        <v>2270.7</v>
      </c>
      <c r="E2" s="4" t="n">
        <v>1286.7</v>
      </c>
      <c r="F2" s="5">
        <f>E2/D2</f>
        <v/>
      </c>
      <c r="G2" s="4" t="n">
        <v>1080.6</v>
      </c>
      <c r="H2" s="5">
        <f>G2/D2</f>
        <v/>
      </c>
      <c r="I2" s="6">
        <f>D2-G2</f>
        <v/>
      </c>
      <c r="J2" s="6">
        <f>I2/1000*C2*1000000/31557600</f>
        <v/>
      </c>
      <c r="K2" s="4" t="n">
        <v>178.86</v>
      </c>
      <c r="L2" s="6">
        <f>K2*31557600/(C2*1000000)*1000</f>
        <v/>
      </c>
      <c r="M2" s="6">
        <f>D2-L2</f>
        <v/>
      </c>
      <c r="N2" s="7">
        <f>(J2/K2-1)*100</f>
        <v/>
      </c>
      <c r="O2" s="4" t="n">
        <v>187.66</v>
      </c>
      <c r="P2" s="6">
        <f>(J2/O2-1)*100</f>
        <v/>
      </c>
      <c r="Q2" s="4" t="n">
        <v>1091.7</v>
      </c>
      <c r="R2" s="6">
        <f>((D2-Q2)/1000*C2*1000000/31557600/K2-1)*100</f>
        <v/>
      </c>
    </row>
    <row r="3">
      <c r="A3" s="3" t="inlineStr">
        <is>
          <t>26067010</t>
        </is>
      </c>
      <c r="B3" s="3" t="inlineStr">
        <is>
          <t>Juanchito</t>
        </is>
      </c>
      <c r="C3" s="4" t="n">
        <v>9344.200000000001</v>
      </c>
      <c r="D3" s="4" t="n">
        <v>2031.5</v>
      </c>
      <c r="E3" s="4" t="n">
        <v>1354.5</v>
      </c>
      <c r="F3" s="5">
        <f>E3/D3</f>
        <v/>
      </c>
      <c r="G3" s="4" t="n">
        <v>1068.5</v>
      </c>
      <c r="H3" s="5">
        <f>G3/D3</f>
        <v/>
      </c>
      <c r="I3" s="6">
        <f>D3-G3</f>
        <v/>
      </c>
      <c r="J3" s="6">
        <f>I3/1000*C3*1000000/31557600</f>
        <v/>
      </c>
      <c r="K3" s="4" t="n">
        <v>270.49</v>
      </c>
      <c r="L3" s="6">
        <f>K3*31557600/(C3*1000000)*1000</f>
        <v/>
      </c>
      <c r="M3" s="6">
        <f>D3-L3</f>
        <v/>
      </c>
      <c r="N3" s="7">
        <f>(J3/K3-1)*100</f>
        <v/>
      </c>
      <c r="O3" s="4" t="n">
        <v>285.09</v>
      </c>
      <c r="P3" s="6">
        <f>(J3/O3-1)*100</f>
        <v/>
      </c>
      <c r="Q3" s="4" t="n">
        <v>1100.9</v>
      </c>
      <c r="R3" s="6">
        <f>((D3-Q3)/1000*C3*1000000/31557600/K3-1)*100</f>
        <v/>
      </c>
    </row>
    <row r="4">
      <c r="A4" s="3" t="inlineStr">
        <is>
          <t>26107070</t>
        </is>
      </c>
      <c r="B4" s="3" t="inlineStr">
        <is>
          <t>La Victoria</t>
        </is>
      </c>
      <c r="C4" s="4" t="n">
        <v>16284.8</v>
      </c>
      <c r="D4" s="4" t="n">
        <v>1776.7</v>
      </c>
      <c r="E4" s="4" t="n">
        <v>1394.5</v>
      </c>
      <c r="F4" s="5">
        <f>E4/D4</f>
        <v/>
      </c>
      <c r="G4" s="4" t="n">
        <v>1026.8</v>
      </c>
      <c r="H4" s="5">
        <f>G4/D4</f>
        <v/>
      </c>
      <c r="I4" s="6">
        <f>D4-G4</f>
        <v/>
      </c>
      <c r="J4" s="6">
        <f>I4/1000*C4*1000000/31557600</f>
        <v/>
      </c>
      <c r="K4" s="4" t="n">
        <v>368.76</v>
      </c>
      <c r="L4" s="6">
        <f>K4*31557600/(C4*1000000)*1000</f>
        <v/>
      </c>
      <c r="M4" s="6">
        <f>D4-L4</f>
        <v/>
      </c>
      <c r="N4" s="7">
        <f>(J4/K4-1)*100</f>
        <v/>
      </c>
      <c r="O4" s="4" t="n">
        <v>384.96</v>
      </c>
      <c r="P4" s="6">
        <f>(J4/O4-1)*100</f>
        <v/>
      </c>
      <c r="Q4" s="4" t="n">
        <v>1073.2</v>
      </c>
      <c r="R4" s="6">
        <f>((D4-Q4)/1000*C4*1000000/31557600/K4-1)*100</f>
        <v/>
      </c>
    </row>
    <row r="5">
      <c r="A5" s="3" t="inlineStr">
        <is>
          <t>26177030</t>
        </is>
      </c>
      <c r="B5" s="3" t="inlineStr">
        <is>
          <t>La Virginia</t>
        </is>
      </c>
      <c r="C5" s="4" t="n">
        <v>20549.1</v>
      </c>
      <c r="D5" s="4" t="n">
        <v>1818.9</v>
      </c>
      <c r="E5" s="4" t="n">
        <v>1412.2</v>
      </c>
      <c r="F5" s="5">
        <f>E5/D5</f>
        <v/>
      </c>
      <c r="G5" s="4" t="n">
        <v>1046.9</v>
      </c>
      <c r="H5" s="5">
        <f>G5/D5</f>
        <v/>
      </c>
      <c r="I5" s="6">
        <f>D5-G5</f>
        <v/>
      </c>
      <c r="J5" s="6">
        <f>I5/1000*C5*1000000/31557600</f>
        <v/>
      </c>
      <c r="K5" s="4" t="n">
        <v>538.79</v>
      </c>
      <c r="L5" s="6">
        <f>K5*31557600/(C5*1000000)*1000</f>
        <v/>
      </c>
      <c r="M5" s="6">
        <f>D5-L5</f>
        <v/>
      </c>
      <c r="N5" s="7">
        <f>(J5/K5-1)*100</f>
        <v/>
      </c>
      <c r="O5" s="4" t="n">
        <v>541.74</v>
      </c>
      <c r="P5" s="6">
        <f>(J5/O5-1)*100</f>
        <v/>
      </c>
      <c r="Q5" s="4" t="n">
        <v>1091.2</v>
      </c>
      <c r="R5" s="6">
        <f>((D5-Q5)/1000*C5*1000000/31557600/K5-1)*100</f>
        <v/>
      </c>
    </row>
    <row r="6">
      <c r="A6" s="3" t="inlineStr">
        <is>
          <t>26167070</t>
        </is>
      </c>
      <c r="B6" s="3" t="inlineStr">
        <is>
          <t>Irra</t>
        </is>
      </c>
      <c r="C6" s="4" t="n">
        <v>24571.2</v>
      </c>
      <c r="D6" s="4" t="n">
        <v>1878.8</v>
      </c>
      <c r="E6" s="4" t="n">
        <v>1402.2</v>
      </c>
      <c r="F6" s="5">
        <f>E6/D6</f>
        <v/>
      </c>
      <c r="G6" s="4" t="n">
        <v>1056.3</v>
      </c>
      <c r="H6" s="5">
        <f>G6/D6</f>
        <v/>
      </c>
      <c r="I6" s="6">
        <f>D6-G6</f>
        <v/>
      </c>
      <c r="J6" s="6">
        <f>I6/1000*C6*1000000/31557600</f>
        <v/>
      </c>
      <c r="K6" s="4" t="n">
        <v>663.42</v>
      </c>
      <c r="L6" s="6">
        <f>K6*31557600/(C6*1000000)*1000</f>
        <v/>
      </c>
      <c r="M6" s="6">
        <f>D6-L6</f>
        <v/>
      </c>
      <c r="N6" s="7">
        <f>(J6/K6-1)*100</f>
        <v/>
      </c>
      <c r="O6" s="4" t="n">
        <v>664.4400000000001</v>
      </c>
      <c r="P6" s="6">
        <f>(J6/O6-1)*100</f>
        <v/>
      </c>
      <c r="Q6" s="4" t="n">
        <v>1098.9</v>
      </c>
      <c r="R6" s="6">
        <f>((D6-Q6)/1000*C6*1000000/31557600/K6-1)*100</f>
        <v/>
      </c>
    </row>
    <row r="7">
      <c r="A7" s="3" t="inlineStr">
        <is>
          <t>26187110</t>
        </is>
      </c>
      <c r="B7" s="3" t="inlineStr">
        <is>
          <t>La Pintada</t>
        </is>
      </c>
      <c r="C7" s="4" t="n">
        <v>26443.1</v>
      </c>
      <c r="D7" s="4" t="n">
        <v>1900.3</v>
      </c>
      <c r="E7" s="4" t="n">
        <v>1404.5</v>
      </c>
      <c r="F7" s="5">
        <f>E7/D7</f>
        <v/>
      </c>
      <c r="G7" s="4" t="n">
        <v>1063.9</v>
      </c>
      <c r="H7" s="5">
        <f>G7/D7</f>
        <v/>
      </c>
      <c r="I7" s="6">
        <f>D7-G7</f>
        <v/>
      </c>
      <c r="J7" s="6">
        <f>I7/1000*C7*1000000/31557600</f>
        <v/>
      </c>
      <c r="K7" s="4" t="n">
        <v>688.88</v>
      </c>
      <c r="L7" s="6">
        <f>K7*31557600/(C7*1000000)*1000</f>
        <v/>
      </c>
      <c r="M7" s="6">
        <f>D7-L7</f>
        <v/>
      </c>
      <c r="N7" s="7">
        <f>(J7/K7-1)*100</f>
        <v/>
      </c>
      <c r="O7" s="4" t="n">
        <v>688.88</v>
      </c>
      <c r="P7" s="6">
        <f>(J7/O7-1)*100</f>
        <v/>
      </c>
      <c r="Q7" s="4" t="n">
        <v>1104.4</v>
      </c>
      <c r="R7" s="6">
        <f>((D7-Q7)/1000*C7*1000000/31557600/K7-1)*100</f>
        <v/>
      </c>
    </row>
    <row r="8">
      <c r="A8" s="3" t="inlineStr">
        <is>
          <t>26207030</t>
        </is>
      </c>
      <c r="B8" s="3" t="inlineStr">
        <is>
          <t>Puente Iglesias</t>
        </is>
      </c>
      <c r="C8" s="4" t="n">
        <v>29005</v>
      </c>
      <c r="D8" s="4" t="n">
        <v>1945.6</v>
      </c>
      <c r="E8" s="4" t="n">
        <v>1398.2</v>
      </c>
      <c r="F8" s="5">
        <f>E8/D8</f>
        <v/>
      </c>
      <c r="G8" s="4" t="n">
        <v>1069.4</v>
      </c>
      <c r="H8" s="5">
        <f>G8/D8</f>
        <v/>
      </c>
      <c r="I8" s="6">
        <f>D8-G8</f>
        <v/>
      </c>
      <c r="J8" s="6">
        <f>I8/1000*C8*1000000/31557600</f>
        <v/>
      </c>
      <c r="K8" s="4" t="n">
        <v>755</v>
      </c>
      <c r="L8" s="6">
        <f>K8*31557600/(C8*1000000)*1000</f>
        <v/>
      </c>
      <c r="M8" s="6">
        <f>D8-L8</f>
        <v/>
      </c>
      <c r="N8" s="7">
        <f>(J8/K8-1)*100</f>
        <v/>
      </c>
      <c r="O8" s="4" t="n">
        <v>775.79</v>
      </c>
      <c r="P8" s="6">
        <f>(J8/O8-1)*100</f>
        <v/>
      </c>
      <c r="Q8" s="4" t="n">
        <v>1109.9</v>
      </c>
      <c r="R8" s="6">
        <f>((D8-Q8)/1000*C8*1000000/31557600/K8-1)*100</f>
        <v/>
      </c>
    </row>
    <row r="9">
      <c r="A9" s="3" t="inlineStr">
        <is>
          <t>26207080</t>
        </is>
      </c>
      <c r="B9" s="3" t="inlineStr">
        <is>
          <t>Bolombolo</t>
        </is>
      </c>
      <c r="C9" s="4" t="n">
        <v>30994.6</v>
      </c>
      <c r="D9" s="4" t="n">
        <v>1980.7</v>
      </c>
      <c r="E9" s="4" t="n">
        <v>1399.5</v>
      </c>
      <c r="F9" s="5">
        <f>E9/D9</f>
        <v/>
      </c>
      <c r="G9" s="4" t="n">
        <v>1077.5</v>
      </c>
      <c r="H9" s="5">
        <f>G9/D9</f>
        <v/>
      </c>
      <c r="I9" s="6">
        <f>D9-G9</f>
        <v/>
      </c>
      <c r="J9" s="6">
        <f>I9/1000*C9*1000000/31557600</f>
        <v/>
      </c>
      <c r="K9" s="4" t="n">
        <v>877.6799999999999</v>
      </c>
      <c r="L9" s="6">
        <f>K9*31557600/(C9*1000000)*1000</f>
        <v/>
      </c>
      <c r="M9" s="6">
        <f>D9-L9</f>
        <v/>
      </c>
      <c r="N9" s="7">
        <f>(J9/K9-1)*100</f>
        <v/>
      </c>
      <c r="O9" s="4" t="n">
        <v>887.92</v>
      </c>
      <c r="P9" s="6">
        <f>(J9/O9-1)*100</f>
        <v/>
      </c>
      <c r="Q9" s="4" t="n">
        <v>1117.1</v>
      </c>
      <c r="R9" s="6">
        <f>((D9-Q9)/1000*C9*1000000/31557600/K9-1)*100</f>
        <v/>
      </c>
    </row>
    <row r="10">
      <c r="A10" s="3" t="inlineStr">
        <is>
          <t>26217050</t>
        </is>
      </c>
      <c r="B10" s="3" t="inlineStr">
        <is>
          <t>Cañafisto</t>
        </is>
      </c>
      <c r="C10" s="4" t="n">
        <v>32704.4</v>
      </c>
      <c r="D10" s="4" t="n">
        <v>1990.8</v>
      </c>
      <c r="E10" s="4" t="n">
        <v>1404.6</v>
      </c>
      <c r="F10" s="5">
        <f>E10/D10</f>
        <v/>
      </c>
      <c r="G10" s="4" t="n">
        <v>1083.5</v>
      </c>
      <c r="H10" s="5">
        <f>G10/D10</f>
        <v/>
      </c>
      <c r="I10" s="6">
        <f>D10-G10</f>
        <v/>
      </c>
      <c r="J10" s="6">
        <f>I10/1000*C10*1000000/31557600</f>
        <v/>
      </c>
      <c r="K10" s="4" t="n">
        <v>912.3200000000001</v>
      </c>
      <c r="L10" s="6">
        <f>K10*31557600/(C10*1000000)*1000</f>
        <v/>
      </c>
      <c r="M10" s="6">
        <f>D10-L10</f>
        <v/>
      </c>
      <c r="N10" s="7">
        <f>(J10/K10-1)*100</f>
        <v/>
      </c>
      <c r="O10" s="4" t="n">
        <v>932.66</v>
      </c>
      <c r="P10" s="6">
        <f>(J10/O10-1)*100</f>
        <v/>
      </c>
      <c r="Q10" s="4" t="n">
        <v>1121.7</v>
      </c>
      <c r="R10" s="6">
        <f>((D10-Q10)/1000*C10*1000000/31557600/K10-1)*100</f>
        <v/>
      </c>
    </row>
    <row r="11">
      <c r="A11" s="3" t="inlineStr">
        <is>
          <t>HIDRO</t>
        </is>
      </c>
      <c r="B11" s="3" t="inlineStr">
        <is>
          <t>HIDROITUANGO (cierre)</t>
        </is>
      </c>
      <c r="C11" s="4" t="n">
        <v>35991.8</v>
      </c>
      <c r="D11" s="4" t="n">
        <v>1985.2</v>
      </c>
      <c r="E11" s="4" t="n">
        <v>1408.6</v>
      </c>
      <c r="F11" s="5">
        <f>E11/D11</f>
        <v/>
      </c>
      <c r="G11" s="4" t="n">
        <v>1085.5</v>
      </c>
      <c r="H11" s="5">
        <f>G11/D11</f>
        <v/>
      </c>
      <c r="I11" s="6">
        <f>D11-G11</f>
        <v/>
      </c>
      <c r="J11" s="6">
        <f>I11/1000*C11*1000000/31557600</f>
        <v/>
      </c>
      <c r="K11" s="4" t="n">
        <v>1083.65</v>
      </c>
      <c r="L11" s="6">
        <f>K11*31557600/(C11*1000000)*1000</f>
        <v/>
      </c>
      <c r="M11" s="6">
        <f>D11-L11</f>
        <v/>
      </c>
      <c r="N11" s="7">
        <f>(J11/K11-1)*100</f>
        <v/>
      </c>
      <c r="O11" s="4" t="n">
        <v>1020.39</v>
      </c>
      <c r="P11" s="6">
        <f>(J11/O11-1)*100</f>
        <v/>
      </c>
      <c r="Q11" s="4" t="n">
        <v>1122.9</v>
      </c>
      <c r="R11" s="6">
        <f>((D11-Q11)/1000*C11*1000000/31557600/K11-1)*100</f>
        <v/>
      </c>
    </row>
    <row r="13">
      <c r="A13" s="1" t="inlineStr">
        <is>
          <t>Medidas de desempeño (estaciones, sin el cierre)</t>
        </is>
      </c>
    </row>
    <row r="14">
      <c r="A14" s="3" t="inlineStr">
        <is>
          <t>Sesgo medio (%)</t>
        </is>
      </c>
      <c r="B14" s="5">
        <f>AVERAGE(N2:N10)</f>
        <v/>
      </c>
    </row>
    <row r="15">
      <c r="A15" s="3" t="inlineStr">
        <is>
          <t>Error absoluto medio (%)</t>
        </is>
      </c>
      <c r="B15" s="5">
        <f>SUMPRODUCT(ABS(N2:N10))/COUNT(N2:N10)</f>
        <v/>
      </c>
    </row>
    <row r="16">
      <c r="A16" s="3" t="inlineStr">
        <is>
          <t>RMSE relativo (%)</t>
        </is>
      </c>
      <c r="B16" s="5">
        <f>SQRT(SUMSQ(N2:N10)/COUNT(N2:N10))</f>
        <v/>
      </c>
    </row>
    <row r="17">
      <c r="A17" s="3" t="inlineStr">
        <is>
          <t>Correlación Q est vs Q obs</t>
        </is>
      </c>
      <c r="B17" s="5">
        <f>CORREL(J2:J10,K2:K10)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14" customWidth="1" min="10" max="10"/>
    <col width="11" customWidth="1" min="11" max="11"/>
    <col width="55" customWidth="1" min="12" max="12"/>
  </cols>
  <sheetData>
    <row r="1" ht="48" customHeight="1">
      <c r="A1" s="2" t="inlineStr">
        <is>
          <t>Tramo</t>
        </is>
      </c>
      <c r="B1" s="2" t="inlineStr">
        <is>
          <t>A incremental (km²)</t>
        </is>
      </c>
      <c r="C1" s="2" t="inlineStr">
        <is>
          <t>P (mm/año)</t>
        </is>
      </c>
      <c r="D1" s="2" t="inlineStr">
        <is>
          <t>ETR (mm/año)</t>
        </is>
      </c>
      <c r="E1" s="2" t="inlineStr">
        <is>
          <t>R estimado (mm/año)</t>
        </is>
      </c>
      <c r="F1" s="2" t="inlineStr">
        <is>
          <t>Q estimado incremental (m³/s)</t>
        </is>
      </c>
      <c r="G1" s="2" t="inlineStr">
        <is>
          <t>Q observado incremental (m³/s)</t>
        </is>
      </c>
      <c r="H1" s="2" t="inlineStr">
        <is>
          <t>R observado (mm/año)</t>
        </is>
      </c>
      <c r="I1" s="2" t="inlineStr">
        <is>
          <t>Error Q incremental (%)</t>
        </is>
      </c>
      <c r="J1" s="2" t="inlineStr">
        <is>
          <t>Q obs incremental, serie rellenada (mismos 30 años) (m³/s)</t>
        </is>
      </c>
      <c r="K1" s="2" t="inlineStr">
        <is>
          <t>Error vs. rellenado (%)</t>
        </is>
      </c>
      <c r="L1" s="2" t="inlineStr">
        <is>
          <t>Observación</t>
        </is>
      </c>
    </row>
    <row r="2">
      <c r="A2" s="6" t="inlineStr">
        <is>
          <t>Cabecera → La Balsa</t>
        </is>
      </c>
      <c r="B2" s="6">
        <f>Balance_subcuencas!C2</f>
        <v/>
      </c>
      <c r="C2" s="6">
        <f>Balance_subcuencas!D2</f>
        <v/>
      </c>
      <c r="D2" s="6">
        <f>Balance_subcuencas!G2</f>
        <v/>
      </c>
      <c r="E2" s="6">
        <f>C2-D2</f>
        <v/>
      </c>
      <c r="F2" s="6">
        <f>Balance_subcuencas!J2</f>
        <v/>
      </c>
      <c r="G2" s="6">
        <f>Balance_subcuencas!K2</f>
        <v/>
      </c>
      <c r="H2" s="6">
        <f>G2*31557600/(B2*1000000)*1000</f>
        <v/>
      </c>
      <c r="I2" s="6">
        <f>(F2/G2-1)*100</f>
        <v/>
      </c>
      <c r="J2" s="6">
        <f>Balance_subcuencas!O2</f>
        <v/>
      </c>
      <c r="K2" s="6">
        <f>(F2/J2-1)*100</f>
        <v/>
      </c>
      <c r="L2" s="6" t="inlineStr">
        <is>
          <t>Regulado por el embalse de Salvajina (desde 1985)</t>
        </is>
      </c>
    </row>
    <row r="3">
      <c r="A3" s="6" t="inlineStr">
        <is>
          <t>La Balsa → Juanchito</t>
        </is>
      </c>
      <c r="B3" s="6">
        <f>Balance_subcuencas!C3-Balance_subcuencas!C2</f>
        <v/>
      </c>
      <c r="C3" s="6">
        <f>(Balance_subcuencas!D3*Balance_subcuencas!C3-Balance_subcuencas!D2*Balance_subcuencas!C2)/B3</f>
        <v/>
      </c>
      <c r="D3" s="6">
        <f>(Balance_subcuencas!G3*Balance_subcuencas!C3-Balance_subcuencas!G2*Balance_subcuencas!C2)/B3</f>
        <v/>
      </c>
      <c r="E3" s="6">
        <f>C3-D3</f>
        <v/>
      </c>
      <c r="F3" s="6">
        <f>Balance_subcuencas!J3-Balance_subcuencas!J2</f>
        <v/>
      </c>
      <c r="G3" s="6">
        <f>Balance_subcuencas!K3-Balance_subcuencas!K2</f>
        <v/>
      </c>
      <c r="H3" s="6">
        <f>G3*31557600/(B3*1000000)*1000</f>
        <v/>
      </c>
      <c r="I3" s="6">
        <f>(F3/G3-1)*100</f>
        <v/>
      </c>
      <c r="J3" s="6">
        <f>Balance_subcuencas!O3-Balance_subcuencas!O2</f>
        <v/>
      </c>
      <c r="K3" s="6">
        <f>(F3/J3-1)*100</f>
        <v/>
      </c>
      <c r="L3" s="6" t="inlineStr">
        <is>
          <t>Incluye ríos del sur del Valle; Juanchito ajustado 3.4 km</t>
        </is>
      </c>
    </row>
    <row r="4">
      <c r="A4" s="6" t="inlineStr">
        <is>
          <t>Juanchito → La Victoria</t>
        </is>
      </c>
      <c r="B4" s="6">
        <f>Balance_subcuencas!C4-Balance_subcuencas!C3</f>
        <v/>
      </c>
      <c r="C4" s="6">
        <f>(Balance_subcuencas!D4*Balance_subcuencas!C4-Balance_subcuencas!D3*Balance_subcuencas!C3)/B4</f>
        <v/>
      </c>
      <c r="D4" s="6">
        <f>(Balance_subcuencas!G4*Balance_subcuencas!C4-Balance_subcuencas!G3*Balance_subcuencas!C3)/B4</f>
        <v/>
      </c>
      <c r="E4" s="6">
        <f>C4-D4</f>
        <v/>
      </c>
      <c r="F4" s="6">
        <f>Balance_subcuencas!J4-Balance_subcuencas!J3</f>
        <v/>
      </c>
      <c r="G4" s="6">
        <f>Balance_subcuencas!K4-Balance_subcuencas!K3</f>
        <v/>
      </c>
      <c r="H4" s="6">
        <f>G4*31557600/(B4*1000000)*1000</f>
        <v/>
      </c>
      <c r="I4" s="6">
        <f>(F4/G4-1)*100</f>
        <v/>
      </c>
      <c r="J4" s="6">
        <f>Balance_subcuencas!O4-Balance_subcuencas!O3</f>
        <v/>
      </c>
      <c r="K4" s="6">
        <f>(F4/J4-1)*100</f>
        <v/>
      </c>
      <c r="L4" s="6" t="inlineStr">
        <is>
          <t>Valle del Cauca: riego y extracciones; cauce del DEM a 3–5 km del real</t>
        </is>
      </c>
    </row>
    <row r="5">
      <c r="A5" s="6" t="inlineStr">
        <is>
          <t>La Victoria → La Virginia</t>
        </is>
      </c>
      <c r="B5" s="6">
        <f>Balance_subcuencas!C5-Balance_subcuencas!C4</f>
        <v/>
      </c>
      <c r="C5" s="6">
        <f>(Balance_subcuencas!D5*Balance_subcuencas!C5-Balance_subcuencas!D4*Balance_subcuencas!C4)/B5</f>
        <v/>
      </c>
      <c r="D5" s="6">
        <f>(Balance_subcuencas!G5*Balance_subcuencas!C5-Balance_subcuencas!G4*Balance_subcuencas!C4)/B5</f>
        <v/>
      </c>
      <c r="E5" s="6">
        <f>C5-D5</f>
        <v/>
      </c>
      <c r="F5" s="6">
        <f>Balance_subcuencas!J5-Balance_subcuencas!J4</f>
        <v/>
      </c>
      <c r="G5" s="6">
        <f>Balance_subcuencas!K5-Balance_subcuencas!K4</f>
        <v/>
      </c>
      <c r="H5" s="6">
        <f>G5*31557600/(B5*1000000)*1000</f>
        <v/>
      </c>
      <c r="I5" s="6">
        <f>(F5/G5-1)*100</f>
        <v/>
      </c>
      <c r="J5" s="6">
        <f>Balance_subcuencas!O5-Balance_subcuencas!O4</f>
        <v/>
      </c>
      <c r="K5" s="6">
        <f>(F5/J5-1)*100</f>
        <v/>
      </c>
      <c r="L5" s="6" t="inlineStr"/>
    </row>
    <row r="6">
      <c r="A6" s="6" t="inlineStr">
        <is>
          <t>La Virginia → Irra</t>
        </is>
      </c>
      <c r="B6" s="6">
        <f>Balance_subcuencas!C6-Balance_subcuencas!C5</f>
        <v/>
      </c>
      <c r="C6" s="6">
        <f>(Balance_subcuencas!D6*Balance_subcuencas!C6-Balance_subcuencas!D5*Balance_subcuencas!C5)/B6</f>
        <v/>
      </c>
      <c r="D6" s="6">
        <f>(Balance_subcuencas!G6*Balance_subcuencas!C6-Balance_subcuencas!G5*Balance_subcuencas!C5)/B6</f>
        <v/>
      </c>
      <c r="E6" s="6">
        <f>C6-D6</f>
        <v/>
      </c>
      <c r="F6" s="6">
        <f>Balance_subcuencas!J6-Balance_subcuencas!J5</f>
        <v/>
      </c>
      <c r="G6" s="6">
        <f>Balance_subcuencas!K6-Balance_subcuencas!K5</f>
        <v/>
      </c>
      <c r="H6" s="6">
        <f>G6*31557600/(B6*1000000)*1000</f>
        <v/>
      </c>
      <c r="I6" s="6">
        <f>(F6/G6-1)*100</f>
        <v/>
      </c>
      <c r="J6" s="6">
        <f>Balance_subcuencas!O6-Balance_subcuencas!O5</f>
        <v/>
      </c>
      <c r="K6" s="6">
        <f>(F6/J6-1)*100</f>
        <v/>
      </c>
      <c r="L6" s="6" t="inlineStr"/>
    </row>
    <row r="7">
      <c r="A7" s="6" t="inlineStr">
        <is>
          <t>Irra → La Pintada</t>
        </is>
      </c>
      <c r="B7" s="6">
        <f>Balance_subcuencas!C7-Balance_subcuencas!C6</f>
        <v/>
      </c>
      <c r="C7" s="6">
        <f>(Balance_subcuencas!D7*Balance_subcuencas!C7-Balance_subcuencas!D6*Balance_subcuencas!C6)/B7</f>
        <v/>
      </c>
      <c r="D7" s="6">
        <f>(Balance_subcuencas!G7*Balance_subcuencas!C7-Balance_subcuencas!G6*Balance_subcuencas!C6)/B7</f>
        <v/>
      </c>
      <c r="E7" s="6">
        <f>C7-D7</f>
        <v/>
      </c>
      <c r="F7" s="6">
        <f>Balance_subcuencas!J7-Balance_subcuencas!J6</f>
        <v/>
      </c>
      <c r="G7" s="6">
        <f>Balance_subcuencas!K7-Balance_subcuencas!K6</f>
        <v/>
      </c>
      <c r="H7" s="6">
        <f>G7*31557600/(B7*1000000)*1000</f>
        <v/>
      </c>
      <c r="I7" s="6">
        <f>(F7/G7-1)*100</f>
        <v/>
      </c>
      <c r="J7" s="6">
        <f>Balance_subcuencas!O7-Balance_subcuencas!O6</f>
        <v/>
      </c>
      <c r="K7" s="6">
        <f>(F7/J7-1)*100</f>
        <v/>
      </c>
      <c r="L7" s="6" t="inlineStr"/>
    </row>
    <row r="8">
      <c r="A8" s="6" t="inlineStr">
        <is>
          <t>La Pintada → Puente Iglesias</t>
        </is>
      </c>
      <c r="B8" s="6">
        <f>Balance_subcuencas!C8-Balance_subcuencas!C7</f>
        <v/>
      </c>
      <c r="C8" s="6">
        <f>(Balance_subcuencas!D8*Balance_subcuencas!C8-Balance_subcuencas!D7*Balance_subcuencas!C7)/B8</f>
        <v/>
      </c>
      <c r="D8" s="6">
        <f>(Balance_subcuencas!G8*Balance_subcuencas!C8-Balance_subcuencas!G7*Balance_subcuencas!C7)/B8</f>
        <v/>
      </c>
      <c r="E8" s="6">
        <f>C8-D8</f>
        <v/>
      </c>
      <c r="F8" s="6">
        <f>Balance_subcuencas!J8-Balance_subcuencas!J7</f>
        <v/>
      </c>
      <c r="G8" s="6">
        <f>Balance_subcuencas!K8-Balance_subcuencas!K7</f>
        <v/>
      </c>
      <c r="H8" s="6">
        <f>G8*31557600/(B8*1000000)*1000</f>
        <v/>
      </c>
      <c r="I8" s="6">
        <f>(F8/G8-1)*100</f>
        <v/>
      </c>
      <c r="J8" s="6">
        <f>Balance_subcuencas!O8-Balance_subcuencas!O7</f>
        <v/>
      </c>
      <c r="K8" s="6">
        <f>(F8/J8-1)*100</f>
        <v/>
      </c>
      <c r="L8" s="6" t="inlineStr"/>
    </row>
    <row r="9">
      <c r="A9" s="6" t="inlineStr">
        <is>
          <t>Puente Iglesias → Bolombolo</t>
        </is>
      </c>
      <c r="B9" s="6">
        <f>Balance_subcuencas!C9-Balance_subcuencas!C8</f>
        <v/>
      </c>
      <c r="C9" s="6">
        <f>(Balance_subcuencas!D9*Balance_subcuencas!C9-Balance_subcuencas!D8*Balance_subcuencas!C8)/B9</f>
        <v/>
      </c>
      <c r="D9" s="6">
        <f>(Balance_subcuencas!G9*Balance_subcuencas!C9-Balance_subcuencas!G8*Balance_subcuencas!C8)/B9</f>
        <v/>
      </c>
      <c r="E9" s="6">
        <f>C9-D9</f>
        <v/>
      </c>
      <c r="F9" s="6">
        <f>Balance_subcuencas!J9-Balance_subcuencas!J8</f>
        <v/>
      </c>
      <c r="G9" s="6">
        <f>Balance_subcuencas!K9-Balance_subcuencas!K8</f>
        <v/>
      </c>
      <c r="H9" s="6">
        <f>G9*31557600/(B9*1000000)*1000</f>
        <v/>
      </c>
      <c r="I9" s="6">
        <f>(F9/G9-1)*100</f>
        <v/>
      </c>
      <c r="J9" s="6">
        <f>Balance_subcuencas!O9-Balance_subcuencas!O8</f>
        <v/>
      </c>
      <c r="K9" s="6">
        <f>(F9/J9-1)*100</f>
        <v/>
      </c>
      <c r="L9" s="6" t="inlineStr"/>
    </row>
    <row r="10">
      <c r="A10" s="6" t="inlineStr">
        <is>
          <t>Bolombolo → Cañafisto</t>
        </is>
      </c>
      <c r="B10" s="6">
        <f>Balance_subcuencas!C10-Balance_subcuencas!C9</f>
        <v/>
      </c>
      <c r="C10" s="6">
        <f>(Balance_subcuencas!D10*Balance_subcuencas!C10-Balance_subcuencas!D9*Balance_subcuencas!C9)/B10</f>
        <v/>
      </c>
      <c r="D10" s="6">
        <f>(Balance_subcuencas!G10*Balance_subcuencas!C10-Balance_subcuencas!G9*Balance_subcuencas!C9)/B10</f>
        <v/>
      </c>
      <c r="E10" s="6">
        <f>C10-D10</f>
        <v/>
      </c>
      <c r="F10" s="6">
        <f>Balance_subcuencas!J10-Balance_subcuencas!J9</f>
        <v/>
      </c>
      <c r="G10" s="6">
        <f>Balance_subcuencas!K10-Balance_subcuencas!K9</f>
        <v/>
      </c>
      <c r="H10" s="6">
        <f>G10*31557600/(B10*1000000)*1000</f>
        <v/>
      </c>
      <c r="I10" s="6">
        <f>(F10/G10-1)*100</f>
        <v/>
      </c>
      <c r="J10" s="6">
        <f>Balance_subcuencas!O10-Balance_subcuencas!O9</f>
        <v/>
      </c>
      <c r="K10" s="6">
        <f>(F10/J10-1)*100</f>
        <v/>
      </c>
      <c r="L10" s="6" t="inlineStr"/>
    </row>
    <row r="11">
      <c r="A11" s="6" t="inlineStr">
        <is>
          <t>Cañafisto → HIDROITUANGO (cierre)</t>
        </is>
      </c>
      <c r="B11" s="6">
        <f>Balance_subcuencas!C11-Balance_subcuencas!C10</f>
        <v/>
      </c>
      <c r="C11" s="6">
        <f>(Balance_subcuencas!D11*Balance_subcuencas!C11-Balance_subcuencas!D10*Balance_subcuencas!C10)/B11</f>
        <v/>
      </c>
      <c r="D11" s="6">
        <f>(Balance_subcuencas!G11*Balance_subcuencas!C11-Balance_subcuencas!G10*Balance_subcuencas!C10)/B11</f>
        <v/>
      </c>
      <c r="E11" s="6">
        <f>C11-D11</f>
        <v/>
      </c>
      <c r="F11" s="6">
        <f>Balance_subcuencas!J11-Balance_subcuencas!J10</f>
        <v/>
      </c>
      <c r="G11" s="6">
        <f>Balance_subcuencas!K11-Balance_subcuencas!K10</f>
        <v/>
      </c>
      <c r="H11" s="6">
        <f>G11*31557600/(B11*1000000)*1000</f>
        <v/>
      </c>
      <c r="I11" s="6">
        <f>(F11/G11-1)*100</f>
        <v/>
      </c>
      <c r="J11" s="6">
        <f>Balance_subcuencas!O11-Balance_subcuencas!O10</f>
        <v/>
      </c>
      <c r="K11" s="6">
        <f>(F11/J11-1)*100</f>
        <v/>
      </c>
      <c r="L11" s="6" t="inlineStr"/>
    </row>
    <row r="13">
      <c r="A13" t="inlineStr">
        <is>
          <t>Nota: el caudal incremental es la diferencia de dos caudales grandes, cada uno con error de medición de 3–5 % (25–45 m³/s), comparable al propio caudal del tramo. Con 'años completos' cada estación promedia años distintos; la serie rellenada usa los mismos 30 años en todas y da incrementos más consistentes.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8" customHeight="1">
      <c r="A1" s="2" t="inlineStr">
        <is>
          <t>Código</t>
        </is>
      </c>
      <c r="B1" s="2" t="inlineStr">
        <is>
          <t>Estación</t>
        </is>
      </c>
      <c r="C1" s="2" t="inlineStr">
        <is>
          <t>Q observado (m³/s)</t>
        </is>
      </c>
      <c r="D1" s="2" t="inlineStr">
        <is>
          <t>Q est: P kriging (base)</t>
        </is>
      </c>
      <c r="E1" s="2" t="inlineStr">
        <is>
          <t>Q est: P IDW (p=1.5)</t>
        </is>
      </c>
      <c r="F1" s="2" t="inlineStr">
        <is>
          <t>Q est: P todas las estaciones (IDW p=2.5)</t>
        </is>
      </c>
      <c r="G1" s="2" t="inlineStr">
        <is>
          <t>Q est: ETP escalada a IDEAM (×0.822)</t>
        </is>
      </c>
      <c r="H1" s="2" t="inlineStr">
        <is>
          <t>Error: P kriging (base) (%)</t>
        </is>
      </c>
      <c r="I1" s="2" t="inlineStr">
        <is>
          <t>Error: P IDW (p=1.5) (%)</t>
        </is>
      </c>
      <c r="J1" s="2" t="inlineStr">
        <is>
          <t>Error: P todas las estaciones (IDW p=2.5) (%)</t>
        </is>
      </c>
      <c r="K1" s="2" t="inlineStr">
        <is>
          <t>Error: ETP escalada a IDEAM (×0.822) (%)</t>
        </is>
      </c>
    </row>
    <row r="2">
      <c r="A2" s="3" t="inlineStr">
        <is>
          <t>26027010</t>
        </is>
      </c>
      <c r="B2" s="3" t="inlineStr">
        <is>
          <t>La Balsa</t>
        </is>
      </c>
      <c r="C2" s="3" t="n">
        <v>178.9</v>
      </c>
      <c r="D2" s="3" t="n">
        <v>191.4</v>
      </c>
      <c r="E2" s="3" t="n">
        <v>185.6</v>
      </c>
      <c r="F2" s="3" t="n">
        <v>191.5</v>
      </c>
      <c r="G2" s="3" t="n">
        <v>216.3</v>
      </c>
      <c r="H2" s="3" t="n">
        <v>7</v>
      </c>
      <c r="I2" s="3" t="n">
        <v>3.8</v>
      </c>
      <c r="J2" s="3" t="n">
        <v>7</v>
      </c>
      <c r="K2" s="3" t="n">
        <v>20.9</v>
      </c>
    </row>
    <row r="3">
      <c r="A3" s="3" t="inlineStr">
        <is>
          <t>26067010</t>
        </is>
      </c>
      <c r="B3" s="3" t="inlineStr">
        <is>
          <t>Juanchito</t>
        </is>
      </c>
      <c r="C3" s="3" t="n">
        <v>270.5</v>
      </c>
      <c r="D3" s="3" t="n">
        <v>285.1</v>
      </c>
      <c r="E3" s="3" t="n">
        <v>278.4</v>
      </c>
      <c r="F3" s="3" t="n">
        <v>284.3</v>
      </c>
      <c r="G3" s="3" t="n">
        <v>326.9</v>
      </c>
      <c r="H3" s="3" t="n">
        <v>5.4</v>
      </c>
      <c r="I3" s="3" t="n">
        <v>2.9</v>
      </c>
      <c r="J3" s="3" t="n">
        <v>5.1</v>
      </c>
      <c r="K3" s="3" t="n">
        <v>20.8</v>
      </c>
    </row>
    <row r="4">
      <c r="A4" s="3" t="inlineStr">
        <is>
          <t>26107070</t>
        </is>
      </c>
      <c r="B4" s="3" t="inlineStr">
        <is>
          <t>La Victoria</t>
        </is>
      </c>
      <c r="C4" s="3" t="n">
        <v>368.8</v>
      </c>
      <c r="D4" s="3" t="n">
        <v>387</v>
      </c>
      <c r="E4" s="3" t="n">
        <v>382.1</v>
      </c>
      <c r="F4" s="3" t="n">
        <v>385.7</v>
      </c>
      <c r="G4" s="3" t="n">
        <v>450.6</v>
      </c>
      <c r="H4" s="3" t="n">
        <v>4.9</v>
      </c>
      <c r="I4" s="3" t="n">
        <v>3.6</v>
      </c>
      <c r="J4" s="3" t="n">
        <v>4.6</v>
      </c>
      <c r="K4" s="3" t="n">
        <v>22.2</v>
      </c>
    </row>
    <row r="5">
      <c r="A5" s="3" t="inlineStr">
        <is>
          <t>26177030</t>
        </is>
      </c>
      <c r="B5" s="3" t="inlineStr">
        <is>
          <t>La Virginia</t>
        </is>
      </c>
      <c r="C5" s="3" t="n">
        <v>538.8</v>
      </c>
      <c r="D5" s="3" t="n">
        <v>502.7</v>
      </c>
      <c r="E5" s="3" t="n">
        <v>494.6</v>
      </c>
      <c r="F5" s="3" t="n">
        <v>494.7</v>
      </c>
      <c r="G5" s="3" t="n">
        <v>585.1</v>
      </c>
      <c r="H5" s="3" t="n">
        <v>-6.7</v>
      </c>
      <c r="I5" s="3" t="n">
        <v>-8.199999999999999</v>
      </c>
      <c r="J5" s="3" t="n">
        <v>-8.199999999999999</v>
      </c>
      <c r="K5" s="3" t="n">
        <v>8.6</v>
      </c>
    </row>
    <row r="6">
      <c r="A6" s="3" t="inlineStr">
        <is>
          <t>26167070</t>
        </is>
      </c>
      <c r="B6" s="3" t="inlineStr">
        <is>
          <t>Irra</t>
        </is>
      </c>
      <c r="C6" s="3" t="n">
        <v>663.4</v>
      </c>
      <c r="D6" s="3" t="n">
        <v>640.4</v>
      </c>
      <c r="E6" s="3" t="n">
        <v>636.9</v>
      </c>
      <c r="F6" s="3" t="n">
        <v>635.3</v>
      </c>
      <c r="G6" s="3" t="n">
        <v>742.2</v>
      </c>
      <c r="H6" s="3" t="n">
        <v>-3.5</v>
      </c>
      <c r="I6" s="3" t="n">
        <v>-4</v>
      </c>
      <c r="J6" s="3" t="n">
        <v>-4.2</v>
      </c>
      <c r="K6" s="3" t="n">
        <v>11.9</v>
      </c>
    </row>
    <row r="7">
      <c r="A7" s="3" t="inlineStr">
        <is>
          <t>26187110</t>
        </is>
      </c>
      <c r="B7" s="3" t="inlineStr">
        <is>
          <t>La Pintada</t>
        </is>
      </c>
      <c r="C7" s="3" t="n">
        <v>688.9</v>
      </c>
      <c r="D7" s="3" t="n">
        <v>700.8</v>
      </c>
      <c r="E7" s="3" t="n">
        <v>698.9</v>
      </c>
      <c r="F7" s="3" t="n">
        <v>697.3</v>
      </c>
      <c r="G7" s="3" t="n">
        <v>812</v>
      </c>
      <c r="H7" s="3" t="n">
        <v>1.7</v>
      </c>
      <c r="I7" s="3" t="n">
        <v>1.5</v>
      </c>
      <c r="J7" s="3" t="n">
        <v>1.2</v>
      </c>
      <c r="K7" s="3" t="n">
        <v>17.9</v>
      </c>
    </row>
    <row r="8">
      <c r="A8" s="3" t="inlineStr">
        <is>
          <t>26207030</t>
        </is>
      </c>
      <c r="B8" s="3" t="inlineStr">
        <is>
          <t>Puente Iglesias</t>
        </is>
      </c>
      <c r="C8" s="3" t="n">
        <v>755</v>
      </c>
      <c r="D8" s="3" t="n">
        <v>805.3</v>
      </c>
      <c r="E8" s="3" t="n">
        <v>802.8</v>
      </c>
      <c r="F8" s="3" t="n">
        <v>806.2</v>
      </c>
      <c r="G8" s="3" t="n">
        <v>929.8</v>
      </c>
      <c r="H8" s="3" t="n">
        <v>6.7</v>
      </c>
      <c r="I8" s="3" t="n">
        <v>6.3</v>
      </c>
      <c r="J8" s="3" t="n">
        <v>6.8</v>
      </c>
      <c r="K8" s="3" t="n">
        <v>23.1</v>
      </c>
    </row>
    <row r="9">
      <c r="A9" s="3" t="inlineStr">
        <is>
          <t>26207080</t>
        </is>
      </c>
      <c r="B9" s="3" t="inlineStr">
        <is>
          <t>Bolombolo</t>
        </is>
      </c>
      <c r="C9" s="3" t="n">
        <v>877.7</v>
      </c>
      <c r="D9" s="3" t="n">
        <v>887.1</v>
      </c>
      <c r="E9" s="3" t="n">
        <v>885.7</v>
      </c>
      <c r="F9" s="3" t="n">
        <v>894.3</v>
      </c>
      <c r="G9" s="3" t="n">
        <v>1022.4</v>
      </c>
      <c r="H9" s="3" t="n">
        <v>1.1</v>
      </c>
      <c r="I9" s="3" t="n">
        <v>0.9</v>
      </c>
      <c r="J9" s="3" t="n">
        <v>1.9</v>
      </c>
      <c r="K9" s="3" t="n">
        <v>16.5</v>
      </c>
    </row>
    <row r="10">
      <c r="A10" s="3" t="inlineStr">
        <is>
          <t>26217050</t>
        </is>
      </c>
      <c r="B10" s="3" t="inlineStr">
        <is>
          <t>Cañafisto</t>
        </is>
      </c>
      <c r="C10" s="3" t="n">
        <v>912.3</v>
      </c>
      <c r="D10" s="3" t="n">
        <v>940.3</v>
      </c>
      <c r="E10" s="3" t="n">
        <v>939.5</v>
      </c>
      <c r="F10" s="3" t="n">
        <v>949.2</v>
      </c>
      <c r="G10" s="3" t="n">
        <v>1084.1</v>
      </c>
      <c r="H10" s="3" t="n">
        <v>3.1</v>
      </c>
      <c r="I10" s="3" t="n">
        <v>3</v>
      </c>
      <c r="J10" s="3" t="n">
        <v>4</v>
      </c>
      <c r="K10" s="3" t="n">
        <v>18.8</v>
      </c>
    </row>
    <row r="11">
      <c r="A11" s="3" t="inlineStr">
        <is>
          <t>HIDRO</t>
        </is>
      </c>
      <c r="B11" s="3" t="inlineStr">
        <is>
          <t>HIDROITUANGO (cierre)</t>
        </is>
      </c>
      <c r="C11" s="3" t="n">
        <v>1083.7</v>
      </c>
      <c r="D11" s="3" t="n">
        <v>1026.1</v>
      </c>
      <c r="E11" s="3" t="n">
        <v>1023</v>
      </c>
      <c r="F11" s="3" t="n">
        <v>1039.6</v>
      </c>
      <c r="G11" s="3" t="n">
        <v>1184.3</v>
      </c>
      <c r="H11" s="3" t="n">
        <v>-5.3</v>
      </c>
      <c r="I11" s="3" t="n">
        <v>-5.6</v>
      </c>
      <c r="J11" s="3" t="n">
        <v>-4.1</v>
      </c>
      <c r="K11" s="3" t="n">
        <v>9.300000000000001</v>
      </c>
    </row>
    <row r="13">
      <c r="A13" s="1" t="inlineStr">
        <is>
          <t>Cierre (Hidroituango): rango de Q observado según la fuente</t>
        </is>
      </c>
      <c r="C13" s="1" t="inlineStr">
        <is>
          <t>Error Q est base (%)</t>
        </is>
      </c>
    </row>
    <row r="14">
      <c r="A14" s="3" t="inlineStr">
        <is>
          <t>Pto. Valdivia, años completos, transferido por áreas</t>
        </is>
      </c>
      <c r="B14" s="3" t="n">
        <v>1083.7</v>
      </c>
      <c r="C14" s="8">
        <f>(1026.15/B14-1)*100</f>
        <v/>
      </c>
    </row>
    <row r="15">
      <c r="A15" s="3" t="inlineStr">
        <is>
          <t>Pto. Valdivia, serie rellenada, transferido</t>
        </is>
      </c>
      <c r="B15" s="3" t="n">
        <v>1040</v>
      </c>
      <c r="C15" s="8">
        <f>(1026.15/B15-1)*100</f>
        <v/>
      </c>
    </row>
    <row r="16">
      <c r="A16" s="3" t="inlineStr">
        <is>
          <t>Pte. Pescadero, serie rellenada, transferido</t>
        </is>
      </c>
      <c r="B16" s="3" t="n">
        <v>1020.4</v>
      </c>
      <c r="C16" s="8">
        <f>(1026.15/B16-1)*100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FUENTES DE INCERTIDUMBRE</t>
        </is>
      </c>
    </row>
    <row r="2">
      <c r="A2" s="1" t="inlineStr">
        <is>
          <t>Precipitación</t>
        </is>
      </c>
    </row>
    <row r="3">
      <c r="A3" t="inlineStr">
        <is>
          <t>· Densidad de estaciones muy baja sobre 3000 m (páramos, nevados): el kriging tiende a subestimar la lluvia orográfica de alta montaña.</t>
        </is>
      </c>
    </row>
    <row r="4">
      <c r="A4" t="inlineStr">
        <is>
          <t>· Elección del vecindario: incluir estaciones de otras vertientes cambia P en los bordes (ver Sensibilidad).</t>
        </is>
      </c>
    </row>
    <row r="5">
      <c r="A5" t="inlineStr">
        <is>
          <t>· Error de interpolación (validación cruzada): RMSE ≈ 363 mm por estación; desviación estándar del kriging ≈ 300 mm.</t>
        </is>
      </c>
    </row>
    <row r="6">
      <c r="A6" s="1" t="inlineStr">
        <is>
          <t>Evapotranspiración</t>
        </is>
      </c>
    </row>
    <row r="7">
      <c r="A7" t="inlineStr">
        <is>
          <t>· Hargreaves sobreestima la ETP del IDEAM en ≈ 22 % (factor 0.822); Budyko traslada parte de ese sesgo a la ETR.</t>
        </is>
      </c>
    </row>
    <row r="8">
      <c r="A8" t="inlineStr">
        <is>
          <t>· Temperaturas derivadas de una única regresión T–Z para toda la cuenca (no capta inversiones ni efecto de exposición).</t>
        </is>
      </c>
    </row>
    <row r="9">
      <c r="A9" t="inlineStr">
        <is>
          <t>· Budyko es una relación empírica de largo plazo sin parámetro de calibración (no considera vegetación, suelos ni estacionalidad).</t>
        </is>
      </c>
    </row>
    <row r="10">
      <c r="A10" t="inlineStr">
        <is>
          <t>· Budyko aplicado de forma agregada (φ medio) subestima R frente a la aplicación celda a celda, por la no linealidad de la curva.</t>
        </is>
      </c>
    </row>
    <row r="11">
      <c r="A11" s="1" t="inlineStr">
        <is>
          <t>Caudal</t>
        </is>
      </c>
    </row>
    <row r="12">
      <c r="A12" t="inlineStr">
        <is>
          <t>· Curvas de calibración nivel–caudal del IDEAM (errores típicos 5–15 % en crecientes y estiaje).</t>
        </is>
      </c>
    </row>
    <row r="13">
      <c r="A13" t="inlineStr">
        <is>
          <t>· Faltantes: 10–22 % de los días en Pto. Valdivia y estaciones del Valle; las medias varían ≤ 5 % según se rellenen o no.</t>
        </is>
      </c>
    </row>
    <row r="14">
      <c r="A14" t="inlineStr">
        <is>
          <t>· Regulación (Salvajina desde 1985) y extracciones para riego y acueductos en el Valle del Cauca: el caudal observado no es natural.</t>
        </is>
      </c>
    </row>
    <row r="15">
      <c r="A15" t="inlineStr">
        <is>
          <t>· Cierre: no hay estación validada en la presa; se transfiere desde Pto. Valdivia (área 3.5 % mayor) o Pte. Pescadero (rellenada).</t>
        </is>
      </c>
    </row>
    <row r="16">
      <c r="A16" s="1" t="inlineStr">
        <is>
          <t>Interpolación espacial y delimitación</t>
        </is>
      </c>
    </row>
    <row r="17">
      <c r="A17" t="inlineStr">
        <is>
          <t>· Áreas de drenaje con DEM de 90 m; en el Valle el cauce del DEM se separa 3–5 km del real (±5 % de área en Juanchito y La Victoria).</t>
        </is>
      </c>
    </row>
    <row r="18">
      <c r="A18" s="1" t="inlineStr">
        <is>
          <t>Periodos diferentes</t>
        </is>
      </c>
    </row>
    <row r="19">
      <c r="A19" t="inlineStr">
        <is>
          <t>· P y T son promedios 1981–2010 de estaciones con registros de distinta longitud; los caudales usan sólo años completos dentro de 1981–2010.</t>
        </is>
      </c>
    </row>
    <row r="20">
      <c r="A20" t="inlineStr">
        <is>
          <t>· El supuesto ΔS ≈ 0 es razonable a 30 años, pero el embalse de Salvajina y los acuíferos del Valle pueden almacenar o perder agua.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2026-10-16T22:12:42Z</dcterms:created>
  <dcterms:modified xmlns:dcterms="http://purl.org/dc/terms/" xmlns:xsi="http://www.w3.org/2001/XMLSchema-instance" xsi:type="dcterms:W3CDTF">2026-10-16T22:12:42Z</dcterms:modified>
</cp:coreProperties>
</file>