
<file path=[Content_Types].xml><?xml version="1.0" encoding="utf-8"?>
<Types xmlns="http://schemas.openxmlformats.org/package/2006/content-types">
  <Default Extension="bin" ContentType="application/vnd.openxmlformats-officedocument.spreadsheetml.printerSettings"/>
  <Default Extension="emf" ContentType="image/x-emf"/>
  <Default Extension="jfif" ContentType="image/jpeg"/>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tables/table2.xml" ContentType="application/vnd.openxmlformats-officedocument.spreadsheetml.tab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embeddings/oleObject1.bin" ContentType="application/vnd.openxmlformats-officedocument.oleObject"/>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charts/chart8.xml" ContentType="application/vnd.openxmlformats-officedocument.drawingml.chart+xml"/>
  <Override PartName="/xl/drawings/drawing41.xml" ContentType="application/vnd.openxmlformats-officedocument.drawing+xml"/>
  <Override PartName="/xl/drawings/drawing42.xml" ContentType="application/vnd.openxmlformats-officedocument.drawing+xml"/>
  <Override PartName="/xl/embeddings/oleObject2.bin" ContentType="application/vnd.openxmlformats-officedocument.oleObject"/>
  <Override PartName="/xl/drawings/drawing43.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drawings/drawing44.xml" ContentType="application/vnd.openxmlformats-officedocument.drawing+xml"/>
  <Override PartName="/xl/charts/chart12.xml" ContentType="application/vnd.openxmlformats-officedocument.drawingml.chart+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New folder\HSE برنامج\"/>
    </mc:Choice>
  </mc:AlternateContent>
  <xr:revisionPtr revIDLastSave="0" documentId="13_ncr:1_{EAC1E64D-2DF7-44CA-B63B-E2AC106732E8}" xr6:coauthVersionLast="47" xr6:coauthVersionMax="47" xr10:uidLastSave="{00000000-0000-0000-0000-000000000000}"/>
  <bookViews>
    <workbookView showHorizontalScroll="0" showVerticalScroll="0" showSheetTabs="0" xWindow="-120" yWindow="-120" windowWidth="20730" windowHeight="11160" tabRatio="578" firstSheet="40" activeTab="50" xr2:uid="{00000000-000D-0000-FFFF-FFFF00000000}"/>
  </bookViews>
  <sheets>
    <sheet name="تقرير عدم مطابقة" sheetId="83" r:id="rId1"/>
    <sheet name="ابواب طوارئ النيل" sheetId="61" r:id="rId2"/>
    <sheet name="التحليل السنوى النيل" sheetId="60" r:id="rId3"/>
    <sheet name="ابواب الطوارئ دلتا" sheetId="57" r:id="rId4"/>
    <sheet name="دواليب تاج" sheetId="53" r:id="rId5"/>
    <sheet name="دواليب النيل" sheetId="52" r:id="rId6"/>
    <sheet name="دواليب دلتا" sheetId="51" r:id="rId7"/>
    <sheet name="لوحة التحليل والملخص النيل" sheetId="49" r:id="rId8"/>
    <sheet name="طفايات الحريق النيل" sheetId="48" r:id="rId9"/>
    <sheet name="شبكة الانذار النيل" sheetId="46" r:id="rId10"/>
    <sheet name="شبكة الحريق والمضخات النيل" sheetId="45" r:id="rId11"/>
    <sheet name="صناديق الحريق النيل" sheetId="44" r:id="rId12"/>
    <sheet name="لوح توزيع الكهرباء النيل" sheetId="43" r:id="rId13"/>
    <sheet name="شبكة الغمر للمحولات النيل" sheetId="42" r:id="rId14"/>
    <sheet name="المخاطر الوشيكة النيل" sheetId="41" r:id="rId15"/>
    <sheet name="اصابات العمل النيل" sheetId="39" r:id="rId16"/>
    <sheet name="ارصدة الشئون الادارية النيل" sheetId="38" r:id="rId17"/>
    <sheet name="مهمات الوقاية الشخصية النيل" sheetId="37" r:id="rId18"/>
    <sheet name="الرئيسية النيل" sheetId="36" r:id="rId19"/>
    <sheet name="تقرير عدم مطابقة النيل" sheetId="81" r:id="rId20"/>
    <sheet name="MSDS النيل" sheetId="79" r:id="rId21"/>
    <sheet name="TBT النيل " sheetId="78" r:id="rId22"/>
    <sheet name="خطة اخلاء النيل" sheetId="77" r:id="rId23"/>
    <sheet name="خطة طوارئ النيل" sheetId="76" r:id="rId24"/>
    <sheet name="تقييم المخاطر النيل" sheetId="62" r:id="rId25"/>
    <sheet name="مهمات الوقاية الشخصية تاج" sheetId="35" r:id="rId26"/>
    <sheet name="ارصدة الشئون الادارية  تاج" sheetId="34" r:id="rId27"/>
    <sheet name="السجلات الحكومية النيل" sheetId="80" r:id="rId28"/>
    <sheet name="اصابات العمل تاج" sheetId="32" r:id="rId29"/>
    <sheet name="المخاطر الوشيكة تاج" sheetId="31" r:id="rId30"/>
    <sheet name="شبكة الغمر للمحولات تاج" sheetId="30" r:id="rId31"/>
    <sheet name="لوح توزيع الكهرباء تاج" sheetId="29" r:id="rId32"/>
    <sheet name="صناديق الحريق تاج" sheetId="27" r:id="rId33"/>
    <sheet name="شبكة الحريق والمضخات تاج" sheetId="26" r:id="rId34"/>
    <sheet name="شبكة الانذار تاج" sheetId="25" r:id="rId35"/>
    <sheet name="الاوناش العلوية تاج" sheetId="23" r:id="rId36"/>
    <sheet name="السلالم العمودية تاج" sheetId="22" r:id="rId37"/>
    <sheet name="طفايات الحريق تاج" sheetId="21" r:id="rId38"/>
    <sheet name="لوحة التحليل والملخص تاج" sheetId="20" r:id="rId39"/>
    <sheet name="ابواب الطوارئ تاج" sheetId="59" r:id="rId40"/>
    <sheet name="الرئيسية تاج " sheetId="19" r:id="rId41"/>
    <sheet name="خطة طوارئ تاج" sheetId="75" r:id="rId42"/>
    <sheet name="خطة اخلاء تاج" sheetId="74" r:id="rId43"/>
    <sheet name="TBT تاج" sheetId="73" r:id="rId44"/>
    <sheet name="MSDSتاج" sheetId="72" r:id="rId45"/>
    <sheet name="سجلات حكومية تاج" sheetId="71" r:id="rId46"/>
    <sheet name="تقرير عدم مطابقة تاج" sheetId="70" r:id="rId47"/>
    <sheet name="تقييم مخاطر تاج كابس" sheetId="63" r:id="rId48"/>
    <sheet name="القائمة الرئيسية " sheetId="17" r:id="rId49"/>
    <sheet name="لوحة التحليل السنوى تاج " sheetId="55" r:id="rId50"/>
    <sheet name="الرئيسية" sheetId="1" r:id="rId51"/>
    <sheet name="السجلات الحكومية " sheetId="69" r:id="rId52"/>
    <sheet name="MSDS" sheetId="68" r:id="rId53"/>
    <sheet name="TBT دلتا" sheetId="67" r:id="rId54"/>
    <sheet name="خطة اخلاء دلتا" sheetId="65" r:id="rId55"/>
    <sheet name="خطة طوارئ دلتا" sheetId="64" r:id="rId56"/>
    <sheet name="متابعه التسجيل الشهرى " sheetId="56" r:id="rId57"/>
    <sheet name="لوحة التحليل والملخص" sheetId="2" r:id="rId58"/>
    <sheet name="تحليل البيانات السنوية " sheetId="54" r:id="rId59"/>
    <sheet name="تقييم مخاطر دلتا " sheetId="58" r:id="rId60"/>
    <sheet name="طفايات الحريق" sheetId="3" r:id="rId61"/>
    <sheet name="السلالم العمودية" sheetId="4" r:id="rId62"/>
    <sheet name="الاوناش العلوية" sheetId="5" r:id="rId63"/>
    <sheet name="شبكة الانذار" sheetId="6" r:id="rId64"/>
    <sheet name="شبكة الحريق والمضخات" sheetId="7" r:id="rId65"/>
    <sheet name="صناديق الحريق" sheetId="8" r:id="rId66"/>
    <sheet name="الكلاركات" sheetId="9" r:id="rId67"/>
    <sheet name="لوح توزيع الكهرباء" sheetId="10" r:id="rId68"/>
    <sheet name="شبكة الغمر للمحولات" sheetId="11" r:id="rId69"/>
    <sheet name="المخاطر الوشيكة" sheetId="12" r:id="rId70"/>
    <sheet name="اصابات العمل" sheetId="13" r:id="rId71"/>
    <sheet name="مهمات الوقاية الشخصية" sheetId="14" r:id="rId72"/>
    <sheet name="ارصدة الشئون الادارية " sheetId="16" r:id="rId73"/>
  </sheets>
  <definedNames>
    <definedName name="_xlnm._FilterDatabase" localSheetId="70" hidden="1">'اصابات العمل'!$A$4:$L$25</definedName>
    <definedName name="_xlnm._FilterDatabase" localSheetId="15" hidden="1">'اصابات العمل النيل'!$A$4:$L$4</definedName>
    <definedName name="_xlnm.Print_Area" localSheetId="5">'دواليب النيل'!$A$1:$I$38</definedName>
    <definedName name="_xlnm.Print_Area" localSheetId="4">'دواليب تاج'!$A$1:$I$88</definedName>
    <definedName name="_xlnm.Print_Area" localSheetId="6">'دواليب دلتا'!$A$1:$I$387</definedName>
    <definedName name="_xlnm.Print_Area" localSheetId="63">'شبكة الانذار'!$A$1:$M$23</definedName>
    <definedName name="_xlnm.Print_Area" localSheetId="34">'شبكة الانذار تاج'!$A$1:$M$20</definedName>
    <definedName name="_xlnm.Print_Area" localSheetId="68">'شبكة الغمر للمحولات'!$A$1:$M$18</definedName>
    <definedName name="_xlnm.Print_Area" localSheetId="13">'شبكة الغمر للمحولات النيل'!$A$1:$M$11</definedName>
    <definedName name="_xlnm.Print_Area" localSheetId="30">'شبكة الغمر للمحولات تاج'!$A$1:$N$77</definedName>
    <definedName name="_xlnm.Print_Area" localSheetId="67">'لوح توزيع الكهرباء'!$A$1:$R$59</definedName>
    <definedName name="_xlnm.Print_Area" localSheetId="12">'لوح توزيع الكهرباء النيل'!$A$1:$R$30</definedName>
    <definedName name="_xlnm.Print_Area" localSheetId="31">'لوح توزيع الكهرباء تاج'!$A$1:$S$39</definedName>
    <definedName name="_xlnm.Print_Titles" localSheetId="5">'دواليب النيل'!$4:$4</definedName>
    <definedName name="_xlnm.Print_Titles" localSheetId="4">'دواليب تاج'!$4:$4</definedName>
    <definedName name="_xlnm.Print_Titles" localSheetId="63">'شبكة الانذار'!$4:$4</definedName>
    <definedName name="_xlnm.Print_Titles" localSheetId="67">'لوح توزيع الكهرباء'!$4:$4</definedName>
    <definedName name="_xlnm.Print_Titles" localSheetId="31">'لوح توزيع الكهرباء تاج'!$4:$4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4" l="1"/>
  <c r="A1" i="75"/>
  <c r="A1" i="64"/>
  <c r="B23" i="2"/>
  <c r="B22" i="2"/>
  <c r="C2" i="83"/>
  <c r="C3" i="83"/>
  <c r="D3" i="83"/>
  <c r="D2" i="83"/>
  <c r="C2" i="12"/>
  <c r="C3" i="12"/>
  <c r="K10" i="59"/>
  <c r="A4" i="63"/>
  <c r="G124" i="63"/>
  <c r="G123" i="63"/>
  <c r="G122" i="63"/>
  <c r="G121" i="63"/>
  <c r="G120" i="63"/>
  <c r="G119" i="63"/>
  <c r="G118" i="63"/>
  <c r="G117" i="63"/>
  <c r="L116" i="63"/>
  <c r="G116" i="63"/>
  <c r="G115" i="63"/>
  <c r="L114" i="63"/>
  <c r="G114" i="63"/>
  <c r="L113" i="63"/>
  <c r="G113" i="63"/>
  <c r="L112" i="63"/>
  <c r="G112" i="63"/>
  <c r="L111" i="63"/>
  <c r="G111" i="63"/>
  <c r="L110" i="63"/>
  <c r="G110" i="63"/>
  <c r="G109" i="63"/>
  <c r="L108" i="63"/>
  <c r="G108" i="63"/>
  <c r="L107" i="63"/>
  <c r="G107" i="63"/>
  <c r="L106" i="63"/>
  <c r="G106" i="63"/>
  <c r="L105" i="63"/>
  <c r="G105" i="63"/>
  <c r="L104" i="63"/>
  <c r="G104" i="63"/>
  <c r="L103" i="63"/>
  <c r="G103" i="63"/>
  <c r="L102" i="63"/>
  <c r="G102" i="63"/>
  <c r="L101" i="63"/>
  <c r="G101" i="63"/>
  <c r="L100" i="63"/>
  <c r="G100" i="63"/>
  <c r="L99" i="63"/>
  <c r="G99" i="63"/>
  <c r="L98" i="63"/>
  <c r="G98" i="63"/>
  <c r="L97" i="63"/>
  <c r="G97" i="63"/>
  <c r="L96" i="63"/>
  <c r="G96" i="63"/>
  <c r="L95" i="63"/>
  <c r="G95" i="63"/>
  <c r="L94" i="63"/>
  <c r="G94" i="63"/>
  <c r="G93" i="63"/>
  <c r="L92" i="63"/>
  <c r="G92" i="63"/>
  <c r="L91" i="63"/>
  <c r="G91" i="63"/>
  <c r="L90" i="63"/>
  <c r="G90" i="63"/>
  <c r="G89" i="63"/>
  <c r="G88" i="63"/>
  <c r="L87" i="63"/>
  <c r="G87" i="63"/>
  <c r="L86" i="63"/>
  <c r="G86" i="63"/>
  <c r="L85" i="63"/>
  <c r="G85" i="63"/>
  <c r="L84" i="63"/>
  <c r="G84" i="63"/>
  <c r="L83" i="63"/>
  <c r="G83" i="63"/>
  <c r="L82" i="63"/>
  <c r="G82" i="63"/>
  <c r="L81" i="63"/>
  <c r="G81" i="63"/>
  <c r="L79" i="63"/>
  <c r="G79" i="63"/>
  <c r="L78" i="63"/>
  <c r="G78" i="63"/>
  <c r="G77" i="63"/>
  <c r="G76" i="63"/>
  <c r="G75" i="63"/>
  <c r="G74" i="63"/>
  <c r="L73" i="63"/>
  <c r="G73" i="63"/>
  <c r="G72" i="63"/>
  <c r="L71" i="63"/>
  <c r="G71" i="63"/>
  <c r="L70" i="63"/>
  <c r="G70" i="63"/>
  <c r="L69" i="63"/>
  <c r="G69" i="63"/>
  <c r="L68" i="63"/>
  <c r="G68" i="63"/>
  <c r="L67" i="63"/>
  <c r="G67" i="63"/>
  <c r="G66" i="63"/>
  <c r="L65" i="63"/>
  <c r="G65" i="63"/>
  <c r="L64" i="63"/>
  <c r="G64" i="63"/>
  <c r="G63" i="63"/>
  <c r="L62" i="63"/>
  <c r="G62" i="63"/>
  <c r="L61" i="63"/>
  <c r="G61" i="63"/>
  <c r="L60" i="63"/>
  <c r="G60" i="63"/>
  <c r="L59" i="63"/>
  <c r="G59" i="63"/>
  <c r="L58" i="63"/>
  <c r="G58" i="63"/>
  <c r="L57" i="63"/>
  <c r="G57" i="63"/>
  <c r="L56" i="63"/>
  <c r="G56" i="63"/>
  <c r="L55" i="63"/>
  <c r="G55" i="63"/>
  <c r="L54" i="63"/>
  <c r="G54" i="63"/>
  <c r="L53" i="63"/>
  <c r="G53" i="63"/>
  <c r="L52" i="63"/>
  <c r="G52" i="63"/>
  <c r="L51" i="63"/>
  <c r="G51" i="63"/>
  <c r="L50" i="63"/>
  <c r="G50" i="63"/>
  <c r="L49" i="63"/>
  <c r="G49" i="63"/>
  <c r="L48" i="63"/>
  <c r="G48" i="63"/>
  <c r="L47" i="63"/>
  <c r="G47" i="63"/>
  <c r="L46" i="63"/>
  <c r="G46" i="63"/>
  <c r="G45" i="63"/>
  <c r="L44" i="63"/>
  <c r="G44" i="63"/>
  <c r="L43" i="63"/>
  <c r="G43" i="63"/>
  <c r="L42" i="63"/>
  <c r="G42" i="63"/>
  <c r="L41" i="63"/>
  <c r="G41" i="63"/>
  <c r="L40" i="63"/>
  <c r="G40" i="63"/>
  <c r="L39" i="63"/>
  <c r="G39" i="63"/>
  <c r="G38" i="63"/>
  <c r="G37" i="63"/>
  <c r="L36" i="63"/>
  <c r="G36" i="63"/>
  <c r="L35" i="63"/>
  <c r="G35" i="63"/>
  <c r="L34" i="63"/>
  <c r="G34" i="63"/>
  <c r="L33" i="63"/>
  <c r="G33" i="63"/>
  <c r="L32" i="63"/>
  <c r="G32" i="63"/>
  <c r="L31" i="63"/>
  <c r="G31" i="63"/>
  <c r="L30" i="63"/>
  <c r="G30" i="63"/>
  <c r="L29" i="63"/>
  <c r="G29" i="63"/>
  <c r="L28" i="63"/>
  <c r="G28" i="63"/>
  <c r="L27" i="63"/>
  <c r="G27" i="63"/>
  <c r="L26" i="63"/>
  <c r="G26" i="63"/>
  <c r="L25" i="63"/>
  <c r="G25" i="63"/>
  <c r="L24" i="63"/>
  <c r="G24" i="63"/>
  <c r="L23" i="63"/>
  <c r="G23" i="63"/>
  <c r="L22" i="63"/>
  <c r="G22" i="63"/>
  <c r="L21" i="63"/>
  <c r="G21" i="63"/>
  <c r="G20" i="63"/>
  <c r="G19" i="63"/>
  <c r="L18" i="63"/>
  <c r="G18" i="63"/>
  <c r="L17" i="63"/>
  <c r="G17" i="63"/>
  <c r="L16" i="63"/>
  <c r="G16" i="63"/>
  <c r="L15" i="63"/>
  <c r="G15" i="63"/>
  <c r="L14" i="63"/>
  <c r="G14" i="63"/>
  <c r="L13" i="63"/>
  <c r="G13" i="63"/>
  <c r="L12" i="63"/>
  <c r="G12" i="63"/>
  <c r="L11" i="63"/>
  <c r="G11" i="63"/>
  <c r="G10" i="63"/>
  <c r="L9" i="63"/>
  <c r="L8" i="63"/>
  <c r="G8" i="63"/>
  <c r="L7" i="63"/>
  <c r="G7" i="63"/>
  <c r="A3" i="62"/>
  <c r="G105" i="62"/>
  <c r="G104" i="62"/>
  <c r="G103" i="62"/>
  <c r="G102" i="62"/>
  <c r="G101" i="62"/>
  <c r="G100" i="62"/>
  <c r="G99" i="62"/>
  <c r="G98" i="62"/>
  <c r="L97" i="62"/>
  <c r="G97" i="62"/>
  <c r="G96" i="62"/>
  <c r="L95" i="62"/>
  <c r="G95" i="62"/>
  <c r="L94" i="62"/>
  <c r="G94" i="62"/>
  <c r="L93" i="62"/>
  <c r="G93" i="62"/>
  <c r="L92" i="62"/>
  <c r="G92" i="62"/>
  <c r="L91" i="62"/>
  <c r="G91" i="62"/>
  <c r="G90" i="62"/>
  <c r="L89" i="62"/>
  <c r="G89" i="62"/>
  <c r="L88" i="62"/>
  <c r="G88" i="62"/>
  <c r="L87" i="62"/>
  <c r="G87" i="62"/>
  <c r="L86" i="62"/>
  <c r="G86" i="62"/>
  <c r="L85" i="62"/>
  <c r="G85" i="62"/>
  <c r="L84" i="62"/>
  <c r="G84" i="62"/>
  <c r="L83" i="62"/>
  <c r="G83" i="62"/>
  <c r="L82" i="62"/>
  <c r="G82" i="62"/>
  <c r="L81" i="62"/>
  <c r="G81" i="62"/>
  <c r="L80" i="62"/>
  <c r="G80" i="62"/>
  <c r="L79" i="62"/>
  <c r="G79" i="62"/>
  <c r="L78" i="62"/>
  <c r="G78" i="62"/>
  <c r="L77" i="62"/>
  <c r="G77" i="62"/>
  <c r="L76" i="62"/>
  <c r="G76" i="62"/>
  <c r="L75" i="62"/>
  <c r="G75" i="62"/>
  <c r="L74" i="62"/>
  <c r="G74" i="62"/>
  <c r="L73" i="62"/>
  <c r="G73" i="62"/>
  <c r="G72" i="62"/>
  <c r="G71" i="62"/>
  <c r="L70" i="62"/>
  <c r="G70" i="62"/>
  <c r="L69" i="62"/>
  <c r="G69" i="62"/>
  <c r="L68" i="62"/>
  <c r="G68" i="62"/>
  <c r="L67" i="62"/>
  <c r="G67" i="62"/>
  <c r="L66" i="62"/>
  <c r="G66" i="62"/>
  <c r="L65" i="62"/>
  <c r="G65" i="62"/>
  <c r="L64" i="62"/>
  <c r="G64" i="62"/>
  <c r="L62" i="62"/>
  <c r="G62" i="62"/>
  <c r="L61" i="62"/>
  <c r="G61" i="62"/>
  <c r="G60" i="62"/>
  <c r="G59" i="62"/>
  <c r="L58" i="62"/>
  <c r="G58" i="62"/>
  <c r="G57" i="62"/>
  <c r="L56" i="62"/>
  <c r="G56" i="62"/>
  <c r="L55" i="62"/>
  <c r="G55" i="62"/>
  <c r="L54" i="62"/>
  <c r="G54" i="62"/>
  <c r="L53" i="62"/>
  <c r="G53" i="62"/>
  <c r="L52" i="62"/>
  <c r="G52" i="62"/>
  <c r="G51" i="62"/>
  <c r="L50" i="62"/>
  <c r="G50" i="62"/>
  <c r="L49" i="62"/>
  <c r="G49" i="62"/>
  <c r="L48" i="62"/>
  <c r="G48" i="62"/>
  <c r="L47" i="62"/>
  <c r="G47" i="62"/>
  <c r="L46" i="62"/>
  <c r="G46" i="62"/>
  <c r="L45" i="62"/>
  <c r="G45" i="62"/>
  <c r="L44" i="62"/>
  <c r="G44" i="62"/>
  <c r="L43" i="62"/>
  <c r="G43" i="62"/>
  <c r="L42" i="62"/>
  <c r="G42" i="62"/>
  <c r="L41" i="62"/>
  <c r="G41" i="62"/>
  <c r="G40" i="62"/>
  <c r="L39" i="62"/>
  <c r="G39" i="62"/>
  <c r="L38" i="62"/>
  <c r="G38" i="62"/>
  <c r="L37" i="62"/>
  <c r="G37" i="62"/>
  <c r="L36" i="62"/>
  <c r="G36" i="62"/>
  <c r="L35" i="62"/>
  <c r="G35" i="62"/>
  <c r="L34" i="62"/>
  <c r="G34" i="62"/>
  <c r="L33" i="62"/>
  <c r="G33" i="62"/>
  <c r="L32" i="62"/>
  <c r="G32" i="62"/>
  <c r="L31" i="62"/>
  <c r="G31" i="62"/>
  <c r="L30" i="62"/>
  <c r="G30" i="62"/>
  <c r="L29" i="62"/>
  <c r="G29" i="62"/>
  <c r="L28" i="62"/>
  <c r="G28" i="62"/>
  <c r="L27" i="62"/>
  <c r="G27" i="62"/>
  <c r="L26" i="62"/>
  <c r="G26" i="62"/>
  <c r="L25" i="62"/>
  <c r="G25" i="62"/>
  <c r="L24" i="62"/>
  <c r="G24" i="62"/>
  <c r="L23" i="62"/>
  <c r="G23" i="62"/>
  <c r="L22" i="62"/>
  <c r="G22" i="62"/>
  <c r="G21" i="62"/>
  <c r="G20" i="62"/>
  <c r="L19" i="62"/>
  <c r="G19" i="62"/>
  <c r="L18" i="62"/>
  <c r="G18" i="62"/>
  <c r="L17" i="62"/>
  <c r="G17" i="62"/>
  <c r="L16" i="62"/>
  <c r="G16" i="62"/>
  <c r="L15" i="62"/>
  <c r="G15" i="62"/>
  <c r="L14" i="62"/>
  <c r="G14" i="62"/>
  <c r="L13" i="62"/>
  <c r="G13" i="62"/>
  <c r="L12" i="62"/>
  <c r="G12" i="62"/>
  <c r="G11" i="62"/>
  <c r="L10" i="62"/>
  <c r="G10" i="62"/>
  <c r="L9" i="62"/>
  <c r="G9" i="62"/>
  <c r="L8" i="62"/>
  <c r="G8" i="62"/>
  <c r="K5" i="61"/>
  <c r="K6" i="61"/>
  <c r="K7" i="61"/>
  <c r="K8" i="61"/>
  <c r="K9" i="61"/>
  <c r="K10" i="61"/>
  <c r="K11" i="61"/>
  <c r="G3" i="61"/>
  <c r="C10" i="49" s="1"/>
  <c r="D3" i="61"/>
  <c r="B10" i="49" s="1"/>
  <c r="B3" i="61"/>
  <c r="D10" i="49" s="1"/>
  <c r="A20" i="49"/>
  <c r="B20" i="49"/>
  <c r="C20" i="49"/>
  <c r="D20" i="49"/>
  <c r="E20" i="49"/>
  <c r="F20" i="49"/>
  <c r="G20" i="49"/>
  <c r="H20" i="49"/>
  <c r="I20" i="49"/>
  <c r="J20" i="49"/>
  <c r="K20" i="49"/>
  <c r="L20" i="49"/>
  <c r="E142" i="60"/>
  <c r="F142" i="60" s="1"/>
  <c r="E141" i="60"/>
  <c r="F141" i="60" s="1"/>
  <c r="E140" i="60"/>
  <c r="F140" i="60" s="1"/>
  <c r="E139" i="60"/>
  <c r="F139" i="60" s="1"/>
  <c r="E138" i="60"/>
  <c r="F138" i="60" s="1"/>
  <c r="E137" i="60"/>
  <c r="F137" i="60" s="1"/>
  <c r="E136" i="60"/>
  <c r="F136" i="60" s="1"/>
  <c r="I135" i="60"/>
  <c r="E135" i="60"/>
  <c r="F135" i="60" s="1"/>
  <c r="E134" i="60"/>
  <c r="F134" i="60" s="1"/>
  <c r="E133" i="60"/>
  <c r="F133" i="60" s="1"/>
  <c r="E132" i="60"/>
  <c r="F132" i="60" s="1"/>
  <c r="E131" i="60"/>
  <c r="F131" i="60" s="1"/>
  <c r="E130" i="60"/>
  <c r="F130" i="60" s="1"/>
  <c r="E129" i="60"/>
  <c r="F129" i="60" s="1"/>
  <c r="E128" i="60"/>
  <c r="F128" i="60" s="1"/>
  <c r="I127" i="60"/>
  <c r="E127" i="60"/>
  <c r="F127" i="60" s="1"/>
  <c r="E126" i="60"/>
  <c r="F126" i="60" s="1"/>
  <c r="E125" i="60"/>
  <c r="F125" i="60" s="1"/>
  <c r="E124" i="60"/>
  <c r="F124" i="60" s="1"/>
  <c r="E123" i="60"/>
  <c r="F123" i="60" s="1"/>
  <c r="E122" i="60"/>
  <c r="F122" i="60" s="1"/>
  <c r="E121" i="60"/>
  <c r="F121" i="60" s="1"/>
  <c r="E120" i="60"/>
  <c r="F120" i="60" s="1"/>
  <c r="I119" i="60"/>
  <c r="E119" i="60"/>
  <c r="F119" i="60" s="1"/>
  <c r="E118" i="60"/>
  <c r="F118" i="60" s="1"/>
  <c r="E117" i="60"/>
  <c r="F117" i="60" s="1"/>
  <c r="E116" i="60"/>
  <c r="F116" i="60" s="1"/>
  <c r="E115" i="60"/>
  <c r="F115" i="60" s="1"/>
  <c r="E114" i="60"/>
  <c r="F114" i="60" s="1"/>
  <c r="E113" i="60"/>
  <c r="F113" i="60" s="1"/>
  <c r="E112" i="60"/>
  <c r="F112" i="60" s="1"/>
  <c r="I111" i="60"/>
  <c r="E111" i="60"/>
  <c r="F111" i="60" s="1"/>
  <c r="E110" i="60"/>
  <c r="F110" i="60" s="1"/>
  <c r="E109" i="60"/>
  <c r="F109" i="60" s="1"/>
  <c r="E108" i="60"/>
  <c r="F108" i="60" s="1"/>
  <c r="E107" i="60"/>
  <c r="F107" i="60" s="1"/>
  <c r="E106" i="60"/>
  <c r="F106" i="60" s="1"/>
  <c r="E105" i="60"/>
  <c r="F105" i="60" s="1"/>
  <c r="E104" i="60"/>
  <c r="F104" i="60" s="1"/>
  <c r="I103" i="60"/>
  <c r="E103" i="60"/>
  <c r="F103" i="60" s="1"/>
  <c r="E102" i="60"/>
  <c r="F102" i="60" s="1"/>
  <c r="E101" i="60"/>
  <c r="F101" i="60" s="1"/>
  <c r="E100" i="60"/>
  <c r="F100" i="60" s="1"/>
  <c r="E99" i="60"/>
  <c r="F99" i="60" s="1"/>
  <c r="E98" i="60"/>
  <c r="F98" i="60" s="1"/>
  <c r="E97" i="60"/>
  <c r="F97" i="60" s="1"/>
  <c r="E96" i="60"/>
  <c r="F96" i="60" s="1"/>
  <c r="I95" i="60"/>
  <c r="E95" i="60"/>
  <c r="F95" i="60" s="1"/>
  <c r="E94" i="60"/>
  <c r="F94" i="60" s="1"/>
  <c r="E93" i="60"/>
  <c r="F93" i="60" s="1"/>
  <c r="E92" i="60"/>
  <c r="F92" i="60" s="1"/>
  <c r="E91" i="60"/>
  <c r="F91" i="60" s="1"/>
  <c r="E90" i="60"/>
  <c r="F90" i="60" s="1"/>
  <c r="E89" i="60"/>
  <c r="F89" i="60" s="1"/>
  <c r="E88" i="60"/>
  <c r="F88" i="60" s="1"/>
  <c r="I87" i="60"/>
  <c r="E87" i="60"/>
  <c r="F87" i="60" s="1"/>
  <c r="E86" i="60"/>
  <c r="F86" i="60" s="1"/>
  <c r="E85" i="60"/>
  <c r="F85" i="60" s="1"/>
  <c r="E84" i="60"/>
  <c r="F84" i="60" s="1"/>
  <c r="E83" i="60"/>
  <c r="F83" i="60" s="1"/>
  <c r="E82" i="60"/>
  <c r="F82" i="60" s="1"/>
  <c r="E81" i="60"/>
  <c r="F81" i="60" s="1"/>
  <c r="E80" i="60"/>
  <c r="F80" i="60" s="1"/>
  <c r="I79" i="60"/>
  <c r="E79" i="60"/>
  <c r="F79" i="60" s="1"/>
  <c r="E78" i="60"/>
  <c r="F78" i="60" s="1"/>
  <c r="E77" i="60"/>
  <c r="F77" i="60" s="1"/>
  <c r="E76" i="60"/>
  <c r="F76" i="60" s="1"/>
  <c r="E75" i="60"/>
  <c r="F75" i="60" s="1"/>
  <c r="E74" i="60"/>
  <c r="F74" i="60" s="1"/>
  <c r="E73" i="60"/>
  <c r="F73" i="60" s="1"/>
  <c r="E72" i="60"/>
  <c r="F72" i="60" s="1"/>
  <c r="I71" i="60"/>
  <c r="E71" i="60"/>
  <c r="F71" i="60" s="1"/>
  <c r="E70" i="60"/>
  <c r="F70" i="60" s="1"/>
  <c r="E69" i="60"/>
  <c r="F69" i="60" s="1"/>
  <c r="E68" i="60"/>
  <c r="F68" i="60" s="1"/>
  <c r="E67" i="60"/>
  <c r="F67" i="60" s="1"/>
  <c r="E66" i="60"/>
  <c r="F66" i="60" s="1"/>
  <c r="E65" i="60"/>
  <c r="F65" i="60" s="1"/>
  <c r="E64" i="60"/>
  <c r="F64" i="60" s="1"/>
  <c r="I63" i="60"/>
  <c r="E63" i="60"/>
  <c r="F63" i="60" s="1"/>
  <c r="E62" i="60"/>
  <c r="F62" i="60" s="1"/>
  <c r="E61" i="60"/>
  <c r="F61" i="60" s="1"/>
  <c r="E60" i="60"/>
  <c r="F60" i="60" s="1"/>
  <c r="E59" i="60"/>
  <c r="F59" i="60" s="1"/>
  <c r="E58" i="60"/>
  <c r="F58" i="60" s="1"/>
  <c r="E57" i="60"/>
  <c r="F57" i="60" s="1"/>
  <c r="E56" i="60"/>
  <c r="F56" i="60" s="1"/>
  <c r="I55" i="60"/>
  <c r="E55" i="60"/>
  <c r="F55" i="60" s="1"/>
  <c r="E54" i="60"/>
  <c r="F54" i="60" s="1"/>
  <c r="E53" i="60"/>
  <c r="F53" i="60" s="1"/>
  <c r="E52" i="60"/>
  <c r="F52" i="60" s="1"/>
  <c r="E51" i="60"/>
  <c r="F51" i="60" s="1"/>
  <c r="E50" i="60"/>
  <c r="F50" i="60" s="1"/>
  <c r="E49" i="60"/>
  <c r="F49" i="60" s="1"/>
  <c r="E48" i="60"/>
  <c r="F48" i="60" s="1"/>
  <c r="I47" i="60"/>
  <c r="E47" i="60"/>
  <c r="F47" i="60" s="1"/>
  <c r="M40" i="60"/>
  <c r="L40" i="60"/>
  <c r="K40" i="60"/>
  <c r="J40" i="60"/>
  <c r="I40" i="60"/>
  <c r="H40" i="60"/>
  <c r="G40" i="60"/>
  <c r="F40" i="60"/>
  <c r="E40" i="60"/>
  <c r="D40" i="60"/>
  <c r="C40" i="60"/>
  <c r="B40" i="60"/>
  <c r="N40" i="60" s="1"/>
  <c r="M39" i="60"/>
  <c r="L39" i="60"/>
  <c r="K39" i="60"/>
  <c r="J39" i="60"/>
  <c r="I39" i="60"/>
  <c r="H39" i="60"/>
  <c r="G39" i="60"/>
  <c r="F39" i="60"/>
  <c r="E39" i="60"/>
  <c r="D39" i="60"/>
  <c r="C39" i="60"/>
  <c r="B39" i="60"/>
  <c r="N39" i="60" s="1"/>
  <c r="M38" i="60"/>
  <c r="L38" i="60"/>
  <c r="K38" i="60"/>
  <c r="J38" i="60"/>
  <c r="I38" i="60"/>
  <c r="H38" i="60"/>
  <c r="G38" i="60"/>
  <c r="F38" i="60"/>
  <c r="E38" i="60"/>
  <c r="D38" i="60"/>
  <c r="C38" i="60"/>
  <c r="B38" i="60"/>
  <c r="N38" i="60" s="1"/>
  <c r="M37" i="60"/>
  <c r="L37" i="60"/>
  <c r="K37" i="60"/>
  <c r="J37" i="60"/>
  <c r="I37" i="60"/>
  <c r="H37" i="60"/>
  <c r="G37" i="60"/>
  <c r="F37" i="60"/>
  <c r="E37" i="60"/>
  <c r="D37" i="60"/>
  <c r="C37" i="60"/>
  <c r="B37" i="60"/>
  <c r="N37" i="60" s="1"/>
  <c r="M36" i="60"/>
  <c r="L36" i="60"/>
  <c r="K36" i="60"/>
  <c r="J36" i="60"/>
  <c r="I36" i="60"/>
  <c r="H36" i="60"/>
  <c r="G36" i="60"/>
  <c r="F36" i="60"/>
  <c r="E36" i="60"/>
  <c r="D36" i="60"/>
  <c r="C36" i="60"/>
  <c r="B36" i="60"/>
  <c r="N36" i="60" s="1"/>
  <c r="M35" i="60"/>
  <c r="L35" i="60"/>
  <c r="K35" i="60"/>
  <c r="J35" i="60"/>
  <c r="I35" i="60"/>
  <c r="H35" i="60"/>
  <c r="G35" i="60"/>
  <c r="F35" i="60"/>
  <c r="E35" i="60"/>
  <c r="D35" i="60"/>
  <c r="C35" i="60"/>
  <c r="B35" i="60"/>
  <c r="N35" i="60" s="1"/>
  <c r="M34" i="60"/>
  <c r="L34" i="60"/>
  <c r="K34" i="60"/>
  <c r="J34" i="60"/>
  <c r="I34" i="60"/>
  <c r="H34" i="60"/>
  <c r="G34" i="60"/>
  <c r="F34" i="60"/>
  <c r="E34" i="60"/>
  <c r="D34" i="60"/>
  <c r="C34" i="60"/>
  <c r="B34" i="60"/>
  <c r="N34" i="60" s="1"/>
  <c r="M33" i="60"/>
  <c r="L33" i="60"/>
  <c r="K33" i="60"/>
  <c r="J33" i="60"/>
  <c r="I33" i="60"/>
  <c r="H33" i="60"/>
  <c r="G33" i="60"/>
  <c r="F33" i="60"/>
  <c r="E33" i="60"/>
  <c r="D33" i="60"/>
  <c r="C33" i="60"/>
  <c r="B33" i="60"/>
  <c r="N33" i="60" s="1"/>
  <c r="E27" i="60"/>
  <c r="D27" i="60"/>
  <c r="C27" i="60"/>
  <c r="B27" i="60"/>
  <c r="E26" i="60"/>
  <c r="D26" i="60"/>
  <c r="C26" i="60"/>
  <c r="B26" i="60"/>
  <c r="E25" i="60"/>
  <c r="D25" i="60"/>
  <c r="C25" i="60"/>
  <c r="B25" i="60"/>
  <c r="E24" i="60"/>
  <c r="D24" i="60"/>
  <c r="C24" i="60"/>
  <c r="B24" i="60"/>
  <c r="E23" i="60"/>
  <c r="D23" i="60"/>
  <c r="C23" i="60"/>
  <c r="B23" i="60"/>
  <c r="E22" i="60"/>
  <c r="D22" i="60"/>
  <c r="C22" i="60"/>
  <c r="B22" i="60"/>
  <c r="E21" i="60"/>
  <c r="D21" i="60"/>
  <c r="C21" i="60"/>
  <c r="B21" i="60"/>
  <c r="E165" i="55"/>
  <c r="F165" i="55" s="1"/>
  <c r="E155" i="55"/>
  <c r="F155" i="55" s="1"/>
  <c r="E145" i="55"/>
  <c r="F145" i="55" s="1"/>
  <c r="E135" i="55"/>
  <c r="F135" i="55" s="1"/>
  <c r="E125" i="55"/>
  <c r="F125" i="55" s="1"/>
  <c r="E115" i="55"/>
  <c r="F115" i="55" s="1"/>
  <c r="E105" i="55"/>
  <c r="F105" i="55" s="1"/>
  <c r="E95" i="55"/>
  <c r="F95" i="55" s="1"/>
  <c r="E85" i="55"/>
  <c r="F85" i="55" s="1"/>
  <c r="E74" i="55"/>
  <c r="F74" i="55" s="1"/>
  <c r="E65" i="55"/>
  <c r="F65" i="55" s="1"/>
  <c r="E55" i="55"/>
  <c r="F55" i="55" s="1"/>
  <c r="D25" i="55"/>
  <c r="B25" i="55"/>
  <c r="K5" i="59"/>
  <c r="K6" i="59"/>
  <c r="K7" i="59"/>
  <c r="K16" i="59"/>
  <c r="K15" i="59"/>
  <c r="K14" i="59"/>
  <c r="K13" i="59"/>
  <c r="K12" i="59"/>
  <c r="K11" i="59"/>
  <c r="K9" i="59"/>
  <c r="K8" i="59"/>
  <c r="G3" i="59"/>
  <c r="C12" i="20" s="1"/>
  <c r="D3" i="59"/>
  <c r="B12" i="20" s="1"/>
  <c r="B3" i="59"/>
  <c r="D12" i="20" s="1"/>
  <c r="G122" i="58"/>
  <c r="G121" i="58"/>
  <c r="G120" i="58"/>
  <c r="G119" i="58"/>
  <c r="G118" i="58"/>
  <c r="G117" i="58"/>
  <c r="G116" i="58"/>
  <c r="G115" i="58"/>
  <c r="L114" i="58"/>
  <c r="G114" i="58"/>
  <c r="G113" i="58"/>
  <c r="L112" i="58"/>
  <c r="G112" i="58"/>
  <c r="L111" i="58"/>
  <c r="G111" i="58"/>
  <c r="L110" i="58"/>
  <c r="G110" i="58"/>
  <c r="L109" i="58"/>
  <c r="G109" i="58"/>
  <c r="L108" i="58"/>
  <c r="G108" i="58"/>
  <c r="G107" i="58"/>
  <c r="L106" i="58"/>
  <c r="G106" i="58"/>
  <c r="L105" i="58"/>
  <c r="G105" i="58"/>
  <c r="L104" i="58"/>
  <c r="G104" i="58"/>
  <c r="L103" i="58"/>
  <c r="G103" i="58"/>
  <c r="L102" i="58"/>
  <c r="G102" i="58"/>
  <c r="L101" i="58"/>
  <c r="G101" i="58"/>
  <c r="L100" i="58"/>
  <c r="G100" i="58"/>
  <c r="L99" i="58"/>
  <c r="G99" i="58"/>
  <c r="L98" i="58"/>
  <c r="G98" i="58"/>
  <c r="L97" i="58"/>
  <c r="G97" i="58"/>
  <c r="L96" i="58"/>
  <c r="G96" i="58"/>
  <c r="L95" i="58"/>
  <c r="G95" i="58"/>
  <c r="L94" i="58"/>
  <c r="G94" i="58"/>
  <c r="L93" i="58"/>
  <c r="G93" i="58"/>
  <c r="L92" i="58"/>
  <c r="G92" i="58"/>
  <c r="L91" i="58"/>
  <c r="G91" i="58"/>
  <c r="G90" i="58"/>
  <c r="G89" i="58"/>
  <c r="L88" i="58"/>
  <c r="G88" i="58"/>
  <c r="L87" i="58"/>
  <c r="G87" i="58"/>
  <c r="L86" i="58"/>
  <c r="G86" i="58"/>
  <c r="L85" i="58"/>
  <c r="G85" i="58"/>
  <c r="L84" i="58"/>
  <c r="G84" i="58"/>
  <c r="L83" i="58"/>
  <c r="G83" i="58"/>
  <c r="L82" i="58"/>
  <c r="G82" i="58"/>
  <c r="L80" i="58"/>
  <c r="G80" i="58"/>
  <c r="L79" i="58"/>
  <c r="G79" i="58"/>
  <c r="G78" i="58"/>
  <c r="G77" i="58"/>
  <c r="G76" i="58"/>
  <c r="G75" i="58"/>
  <c r="L74" i="58"/>
  <c r="G74" i="58"/>
  <c r="G73" i="58"/>
  <c r="L72" i="58"/>
  <c r="G72" i="58"/>
  <c r="L71" i="58"/>
  <c r="G71" i="58"/>
  <c r="L70" i="58"/>
  <c r="G70" i="58"/>
  <c r="L69" i="58"/>
  <c r="G69" i="58"/>
  <c r="L68" i="58"/>
  <c r="G68" i="58"/>
  <c r="G67" i="58"/>
  <c r="L66" i="58"/>
  <c r="G66" i="58"/>
  <c r="L65" i="58"/>
  <c r="G65" i="58"/>
  <c r="G64" i="58"/>
  <c r="L63" i="58"/>
  <c r="G63" i="58"/>
  <c r="L62" i="58"/>
  <c r="G62" i="58"/>
  <c r="L61" i="58"/>
  <c r="G61" i="58"/>
  <c r="L60" i="58"/>
  <c r="G60" i="58"/>
  <c r="L59" i="58"/>
  <c r="G59" i="58"/>
  <c r="L58" i="58"/>
  <c r="G58" i="58"/>
  <c r="L57" i="58"/>
  <c r="G57" i="58"/>
  <c r="L56" i="58"/>
  <c r="G56" i="58"/>
  <c r="L55" i="58"/>
  <c r="G55" i="58"/>
  <c r="L54" i="58"/>
  <c r="G54" i="58"/>
  <c r="L53" i="58"/>
  <c r="G53" i="58"/>
  <c r="L52" i="58"/>
  <c r="G52" i="58"/>
  <c r="L51" i="58"/>
  <c r="G51" i="58"/>
  <c r="L50" i="58"/>
  <c r="G50" i="58"/>
  <c r="L49" i="58"/>
  <c r="G49" i="58"/>
  <c r="L48" i="58"/>
  <c r="G48" i="58"/>
  <c r="L47" i="58"/>
  <c r="G47" i="58"/>
  <c r="G46" i="58"/>
  <c r="L45" i="58"/>
  <c r="G45" i="58"/>
  <c r="L44" i="58"/>
  <c r="G44" i="58"/>
  <c r="L43" i="58"/>
  <c r="G43" i="58"/>
  <c r="L42" i="58"/>
  <c r="G42" i="58"/>
  <c r="L41" i="58"/>
  <c r="G41" i="58"/>
  <c r="L40" i="58"/>
  <c r="G40" i="58"/>
  <c r="G39" i="58"/>
  <c r="G38" i="58"/>
  <c r="L37" i="58"/>
  <c r="G37" i="58"/>
  <c r="L36" i="58"/>
  <c r="G36" i="58"/>
  <c r="L35" i="58"/>
  <c r="G35" i="58"/>
  <c r="L34" i="58"/>
  <c r="G34" i="58"/>
  <c r="L33" i="58"/>
  <c r="G33" i="58"/>
  <c r="L32" i="58"/>
  <c r="G32" i="58"/>
  <c r="L31" i="58"/>
  <c r="G31" i="58"/>
  <c r="L30" i="58"/>
  <c r="G30" i="58"/>
  <c r="L29" i="58"/>
  <c r="G29" i="58"/>
  <c r="L28" i="58"/>
  <c r="G28" i="58"/>
  <c r="L27" i="58"/>
  <c r="G27" i="58"/>
  <c r="L26" i="58"/>
  <c r="G26" i="58"/>
  <c r="L25" i="58"/>
  <c r="G25" i="58"/>
  <c r="L24" i="58"/>
  <c r="G24" i="58"/>
  <c r="L23" i="58"/>
  <c r="G23" i="58"/>
  <c r="L22" i="58"/>
  <c r="G22" i="58"/>
  <c r="G21" i="58"/>
  <c r="G20" i="58"/>
  <c r="L19" i="58"/>
  <c r="G19" i="58"/>
  <c r="L18" i="58"/>
  <c r="G18" i="58"/>
  <c r="L17" i="58"/>
  <c r="G17" i="58"/>
  <c r="L16" i="58"/>
  <c r="G16" i="58"/>
  <c r="L15" i="58"/>
  <c r="G15" i="58"/>
  <c r="L14" i="58"/>
  <c r="G14" i="58"/>
  <c r="L13" i="58"/>
  <c r="G13" i="58"/>
  <c r="L12" i="58"/>
  <c r="G12" i="58"/>
  <c r="G11" i="58"/>
  <c r="L10" i="58"/>
  <c r="G10" i="58"/>
  <c r="L9" i="58"/>
  <c r="G9" i="58"/>
  <c r="L8" i="58"/>
  <c r="G8" i="58"/>
  <c r="E192" i="54"/>
  <c r="F192" i="54" s="1"/>
  <c r="E148" i="54"/>
  <c r="F148" i="54" s="1"/>
  <c r="E137" i="54"/>
  <c r="F137" i="54" s="1"/>
  <c r="E159" i="54"/>
  <c r="F159" i="54" s="1"/>
  <c r="E170" i="54"/>
  <c r="F170" i="54" s="1"/>
  <c r="E181" i="54"/>
  <c r="F181" i="54" s="1"/>
  <c r="E247" i="54"/>
  <c r="F247" i="54" s="1"/>
  <c r="E236" i="54"/>
  <c r="F236" i="54" s="1"/>
  <c r="E225" i="54"/>
  <c r="F225" i="54" s="1"/>
  <c r="E214" i="54"/>
  <c r="F214" i="54" s="1"/>
  <c r="K6" i="57"/>
  <c r="K7" i="57"/>
  <c r="K8" i="57"/>
  <c r="K9" i="57"/>
  <c r="K10" i="57"/>
  <c r="K11" i="57"/>
  <c r="K12" i="57"/>
  <c r="K13" i="57"/>
  <c r="K14" i="57"/>
  <c r="K15" i="57"/>
  <c r="K16" i="57"/>
  <c r="K17" i="57"/>
  <c r="K18" i="57"/>
  <c r="K19" i="57"/>
  <c r="K20" i="57"/>
  <c r="K21" i="57"/>
  <c r="K22" i="57"/>
  <c r="K23" i="57"/>
  <c r="K24" i="57"/>
  <c r="K25" i="57"/>
  <c r="E203" i="54"/>
  <c r="F203" i="54" s="1"/>
  <c r="E126" i="54"/>
  <c r="F126" i="54" s="1"/>
  <c r="K5" i="57"/>
  <c r="D3" i="57" s="1"/>
  <c r="B13" i="2" s="1"/>
  <c r="G3" i="57"/>
  <c r="C13" i="2" s="1"/>
  <c r="B3" i="57"/>
  <c r="D13" i="2" s="1"/>
  <c r="D29" i="56"/>
  <c r="E29" i="56"/>
  <c r="F29" i="56"/>
  <c r="G29" i="56"/>
  <c r="H29" i="56"/>
  <c r="I29" i="56"/>
  <c r="J29" i="56"/>
  <c r="K29" i="56"/>
  <c r="L29" i="56"/>
  <c r="M29" i="56"/>
  <c r="N29" i="56"/>
  <c r="O29" i="56"/>
  <c r="A24" i="20"/>
  <c r="B24" i="20"/>
  <c r="C24" i="20"/>
  <c r="D24" i="20"/>
  <c r="E24" i="20"/>
  <c r="F24" i="20"/>
  <c r="G24" i="20"/>
  <c r="H24" i="20"/>
  <c r="I24" i="20"/>
  <c r="J24" i="20"/>
  <c r="K24" i="20"/>
  <c r="L24" i="20"/>
  <c r="M24" i="20"/>
  <c r="N24" i="20"/>
  <c r="A25" i="20"/>
  <c r="E117" i="55"/>
  <c r="E118" i="55"/>
  <c r="E119" i="55"/>
  <c r="E120" i="55"/>
  <c r="E121" i="55"/>
  <c r="E122" i="55"/>
  <c r="I38" i="55" s="1"/>
  <c r="E123" i="55"/>
  <c r="E25" i="55" s="1"/>
  <c r="E124" i="55"/>
  <c r="E126" i="55"/>
  <c r="A2" i="55"/>
  <c r="E166" i="55"/>
  <c r="F166" i="55" s="1"/>
  <c r="E164" i="55"/>
  <c r="F164" i="55" s="1"/>
  <c r="E163" i="55"/>
  <c r="F163" i="55" s="1"/>
  <c r="E162" i="55"/>
  <c r="E161" i="55"/>
  <c r="F161" i="55" s="1"/>
  <c r="E160" i="55"/>
  <c r="F160" i="55" s="1"/>
  <c r="E159" i="55"/>
  <c r="F159" i="55" s="1"/>
  <c r="E158" i="55"/>
  <c r="F158" i="55" s="1"/>
  <c r="I157" i="55"/>
  <c r="E157" i="55"/>
  <c r="F157" i="55" s="1"/>
  <c r="E156" i="55"/>
  <c r="F156" i="55" s="1"/>
  <c r="E154" i="55"/>
  <c r="F154" i="55" s="1"/>
  <c r="E153" i="55"/>
  <c r="F153" i="55" s="1"/>
  <c r="E152" i="55"/>
  <c r="E151" i="55"/>
  <c r="F151" i="55" s="1"/>
  <c r="E150" i="55"/>
  <c r="F150" i="55" s="1"/>
  <c r="E149" i="55"/>
  <c r="F149" i="55" s="1"/>
  <c r="E148" i="55"/>
  <c r="F148" i="55" s="1"/>
  <c r="I147" i="55"/>
  <c r="E147" i="55"/>
  <c r="F147" i="55" s="1"/>
  <c r="E146" i="55"/>
  <c r="F146" i="55" s="1"/>
  <c r="E144" i="55"/>
  <c r="F144" i="55" s="1"/>
  <c r="E143" i="55"/>
  <c r="F143" i="55" s="1"/>
  <c r="E142" i="55"/>
  <c r="E141" i="55"/>
  <c r="F141" i="55" s="1"/>
  <c r="E140" i="55"/>
  <c r="F140" i="55" s="1"/>
  <c r="E139" i="55"/>
  <c r="F139" i="55" s="1"/>
  <c r="E138" i="55"/>
  <c r="F138" i="55" s="1"/>
  <c r="I137" i="55"/>
  <c r="E137" i="55"/>
  <c r="F137" i="55" s="1"/>
  <c r="E136" i="55"/>
  <c r="F136" i="55" s="1"/>
  <c r="E134" i="55"/>
  <c r="F134" i="55" s="1"/>
  <c r="E133" i="55"/>
  <c r="F133" i="55" s="1"/>
  <c r="E132" i="55"/>
  <c r="E131" i="55"/>
  <c r="F131" i="55" s="1"/>
  <c r="E130" i="55"/>
  <c r="F130" i="55" s="1"/>
  <c r="E129" i="55"/>
  <c r="F129" i="55" s="1"/>
  <c r="E128" i="55"/>
  <c r="F128" i="55" s="1"/>
  <c r="I127" i="55"/>
  <c r="E127" i="55"/>
  <c r="F127" i="55" s="1"/>
  <c r="F126" i="55"/>
  <c r="F124" i="55"/>
  <c r="F123" i="55"/>
  <c r="F122" i="55"/>
  <c r="F121" i="55"/>
  <c r="F120" i="55"/>
  <c r="F119" i="55"/>
  <c r="F118" i="55"/>
  <c r="I117" i="55"/>
  <c r="F117" i="55"/>
  <c r="E116" i="55"/>
  <c r="F116" i="55" s="1"/>
  <c r="E114" i="55"/>
  <c r="F114" i="55" s="1"/>
  <c r="E113" i="55"/>
  <c r="F113" i="55" s="1"/>
  <c r="E112" i="55"/>
  <c r="E111" i="55"/>
  <c r="F111" i="55" s="1"/>
  <c r="E110" i="55"/>
  <c r="F110" i="55" s="1"/>
  <c r="E109" i="55"/>
  <c r="F109" i="55" s="1"/>
  <c r="E108" i="55"/>
  <c r="F108" i="55" s="1"/>
  <c r="I107" i="55"/>
  <c r="E107" i="55"/>
  <c r="F107" i="55" s="1"/>
  <c r="E106" i="55"/>
  <c r="F106" i="55" s="1"/>
  <c r="E104" i="55"/>
  <c r="F104" i="55" s="1"/>
  <c r="E103" i="55"/>
  <c r="E102" i="55"/>
  <c r="E101" i="55"/>
  <c r="F101" i="55" s="1"/>
  <c r="E100" i="55"/>
  <c r="F100" i="55" s="1"/>
  <c r="E99" i="55"/>
  <c r="F99" i="55" s="1"/>
  <c r="E98" i="55"/>
  <c r="F98" i="55" s="1"/>
  <c r="I97" i="55"/>
  <c r="E97" i="55"/>
  <c r="F97" i="55" s="1"/>
  <c r="E96" i="55"/>
  <c r="F96" i="55" s="1"/>
  <c r="E94" i="55"/>
  <c r="F94" i="55" s="1"/>
  <c r="E93" i="55"/>
  <c r="F93" i="55" s="1"/>
  <c r="E92" i="55"/>
  <c r="E91" i="55"/>
  <c r="F91" i="55" s="1"/>
  <c r="E90" i="55"/>
  <c r="F90" i="55" s="1"/>
  <c r="E89" i="55"/>
  <c r="F89" i="55" s="1"/>
  <c r="E88" i="55"/>
  <c r="F88" i="55" s="1"/>
  <c r="I87" i="55"/>
  <c r="E87" i="55"/>
  <c r="F87" i="55" s="1"/>
  <c r="E86" i="55"/>
  <c r="F86" i="55" s="1"/>
  <c r="E84" i="55"/>
  <c r="F84" i="55" s="1"/>
  <c r="E83" i="55"/>
  <c r="F83" i="55" s="1"/>
  <c r="E82" i="55"/>
  <c r="E81" i="55"/>
  <c r="F81" i="55" s="1"/>
  <c r="E80" i="55"/>
  <c r="F80" i="55" s="1"/>
  <c r="E79" i="55"/>
  <c r="F79" i="55" s="1"/>
  <c r="E78" i="55"/>
  <c r="F78" i="55" s="1"/>
  <c r="I77" i="55"/>
  <c r="E77" i="55"/>
  <c r="F77" i="55" s="1"/>
  <c r="E76" i="55"/>
  <c r="F76" i="55" s="1"/>
  <c r="E75" i="55"/>
  <c r="F75" i="55" s="1"/>
  <c r="E73" i="55"/>
  <c r="F73" i="55" s="1"/>
  <c r="E72" i="55"/>
  <c r="E71" i="55"/>
  <c r="F71" i="55" s="1"/>
  <c r="E70" i="55"/>
  <c r="F70" i="55" s="1"/>
  <c r="E69" i="55"/>
  <c r="F69" i="55" s="1"/>
  <c r="E68" i="55"/>
  <c r="F68" i="55" s="1"/>
  <c r="I67" i="55"/>
  <c r="E67" i="55"/>
  <c r="F67" i="55" s="1"/>
  <c r="E66" i="55"/>
  <c r="F66" i="55" s="1"/>
  <c r="E64" i="55"/>
  <c r="F64" i="55" s="1"/>
  <c r="E63" i="55"/>
  <c r="F63" i="55" s="1"/>
  <c r="E62" i="55"/>
  <c r="E61" i="55"/>
  <c r="F61" i="55" s="1"/>
  <c r="E60" i="55"/>
  <c r="F60" i="55" s="1"/>
  <c r="E59" i="55"/>
  <c r="F59" i="55" s="1"/>
  <c r="E58" i="55"/>
  <c r="F58" i="55" s="1"/>
  <c r="I57" i="55"/>
  <c r="E57" i="55"/>
  <c r="F57" i="55" s="1"/>
  <c r="E56" i="55"/>
  <c r="F56" i="55" s="1"/>
  <c r="E54" i="55"/>
  <c r="F54" i="55" s="1"/>
  <c r="E53" i="55"/>
  <c r="F53" i="55" s="1"/>
  <c r="E52" i="55"/>
  <c r="E51" i="55"/>
  <c r="F51" i="55" s="1"/>
  <c r="E50" i="55"/>
  <c r="F50" i="55" s="1"/>
  <c r="E49" i="55"/>
  <c r="F49" i="55" s="1"/>
  <c r="E48" i="55"/>
  <c r="F48" i="55" s="1"/>
  <c r="I47" i="55"/>
  <c r="E47" i="55"/>
  <c r="F47" i="55" s="1"/>
  <c r="M43" i="55"/>
  <c r="L43" i="55"/>
  <c r="K43" i="55"/>
  <c r="J43" i="55"/>
  <c r="I43" i="55"/>
  <c r="H43" i="55"/>
  <c r="G43" i="55"/>
  <c r="F43" i="55"/>
  <c r="E43" i="55"/>
  <c r="D43" i="55"/>
  <c r="C43" i="55"/>
  <c r="B43" i="55"/>
  <c r="N43" i="55" s="1"/>
  <c r="M42" i="55"/>
  <c r="L42" i="55"/>
  <c r="K42" i="55"/>
  <c r="J42" i="55"/>
  <c r="I42" i="55"/>
  <c r="H42" i="55"/>
  <c r="G42" i="55"/>
  <c r="F42" i="55"/>
  <c r="E42" i="55"/>
  <c r="D42" i="55"/>
  <c r="C42" i="55"/>
  <c r="B42" i="55"/>
  <c r="N42" i="55" s="1"/>
  <c r="M41" i="55"/>
  <c r="L41" i="55"/>
  <c r="K41" i="55"/>
  <c r="J41" i="55"/>
  <c r="I41" i="55"/>
  <c r="H41" i="55"/>
  <c r="G41" i="55"/>
  <c r="F41" i="55"/>
  <c r="E41" i="55"/>
  <c r="D41" i="55"/>
  <c r="C41" i="55"/>
  <c r="B41" i="55"/>
  <c r="N41" i="55" s="1"/>
  <c r="M40" i="55"/>
  <c r="L40" i="55"/>
  <c r="K40" i="55"/>
  <c r="J40" i="55"/>
  <c r="I40" i="55"/>
  <c r="H40" i="55"/>
  <c r="G40" i="55"/>
  <c r="F40" i="55"/>
  <c r="E40" i="55"/>
  <c r="D40" i="55"/>
  <c r="C40" i="55"/>
  <c r="B40" i="55"/>
  <c r="N40" i="55" s="1"/>
  <c r="M39" i="55"/>
  <c r="L39" i="55"/>
  <c r="K39" i="55"/>
  <c r="J39" i="55"/>
  <c r="I39" i="55"/>
  <c r="H39" i="55"/>
  <c r="G39" i="55"/>
  <c r="F39" i="55"/>
  <c r="E39" i="55"/>
  <c r="D39" i="55"/>
  <c r="C39" i="55"/>
  <c r="B39" i="55"/>
  <c r="N39" i="55" s="1"/>
  <c r="M37" i="55"/>
  <c r="L37" i="55"/>
  <c r="K37" i="55"/>
  <c r="J37" i="55"/>
  <c r="I37" i="55"/>
  <c r="H37" i="55"/>
  <c r="G37" i="55"/>
  <c r="F37" i="55"/>
  <c r="E37" i="55"/>
  <c r="D37" i="55"/>
  <c r="C37" i="55"/>
  <c r="B37" i="55"/>
  <c r="N37" i="55" s="1"/>
  <c r="M36" i="55"/>
  <c r="L36" i="55"/>
  <c r="K36" i="55"/>
  <c r="J36" i="55"/>
  <c r="I36" i="55"/>
  <c r="H36" i="55"/>
  <c r="G36" i="55"/>
  <c r="F36" i="55"/>
  <c r="E36" i="55"/>
  <c r="D36" i="55"/>
  <c r="C36" i="55"/>
  <c r="B36" i="55"/>
  <c r="N36" i="55" s="1"/>
  <c r="M35" i="55"/>
  <c r="L35" i="55"/>
  <c r="K35" i="55"/>
  <c r="J35" i="55"/>
  <c r="I35" i="55"/>
  <c r="H35" i="55"/>
  <c r="G35" i="55"/>
  <c r="F35" i="55"/>
  <c r="E35" i="55"/>
  <c r="D35" i="55"/>
  <c r="C35" i="55"/>
  <c r="B35" i="55"/>
  <c r="N35" i="55" s="1"/>
  <c r="M34" i="55"/>
  <c r="L34" i="55"/>
  <c r="K34" i="55"/>
  <c r="J34" i="55"/>
  <c r="I34" i="55"/>
  <c r="H34" i="55"/>
  <c r="G34" i="55"/>
  <c r="F34" i="55"/>
  <c r="E34" i="55"/>
  <c r="D34" i="55"/>
  <c r="C34" i="55"/>
  <c r="B34" i="55"/>
  <c r="N34" i="55" s="1"/>
  <c r="M33" i="55"/>
  <c r="L33" i="55"/>
  <c r="K33" i="55"/>
  <c r="J33" i="55"/>
  <c r="I33" i="55"/>
  <c r="H33" i="55"/>
  <c r="G33" i="55"/>
  <c r="F33" i="55"/>
  <c r="E33" i="55"/>
  <c r="D33" i="55"/>
  <c r="C33" i="55"/>
  <c r="B33" i="55"/>
  <c r="N33" i="55" s="1"/>
  <c r="E29" i="55"/>
  <c r="C29" i="55"/>
  <c r="E28" i="55"/>
  <c r="D28" i="55"/>
  <c r="C28" i="55"/>
  <c r="B28" i="55"/>
  <c r="E27" i="55"/>
  <c r="D27" i="55"/>
  <c r="C27" i="55"/>
  <c r="B27" i="55"/>
  <c r="E26" i="55"/>
  <c r="D26" i="55"/>
  <c r="C26" i="55"/>
  <c r="B26" i="55"/>
  <c r="E24" i="55"/>
  <c r="D24" i="55"/>
  <c r="C24" i="55"/>
  <c r="B24" i="55"/>
  <c r="E23" i="55"/>
  <c r="D23" i="55"/>
  <c r="C23" i="55"/>
  <c r="B23" i="55"/>
  <c r="E22" i="55"/>
  <c r="D22" i="55"/>
  <c r="C22" i="55"/>
  <c r="B22" i="55"/>
  <c r="E21" i="55"/>
  <c r="D21" i="55"/>
  <c r="C21" i="55"/>
  <c r="B21" i="55"/>
  <c r="E20" i="55"/>
  <c r="D20" i="55"/>
  <c r="C20" i="55"/>
  <c r="B20" i="55"/>
  <c r="E19" i="55"/>
  <c r="D19" i="55"/>
  <c r="D29" i="55" s="1"/>
  <c r="C19" i="55"/>
  <c r="B19" i="55"/>
  <c r="B29" i="55" s="1"/>
  <c r="M4" i="55"/>
  <c r="M25" i="20" s="1"/>
  <c r="L4" i="55"/>
  <c r="L25" i="20" s="1"/>
  <c r="K4" i="55"/>
  <c r="K25" i="20" s="1"/>
  <c r="J4" i="55"/>
  <c r="J25" i="20" s="1"/>
  <c r="I4" i="55"/>
  <c r="I25" i="20" s="1"/>
  <c r="H4" i="55"/>
  <c r="H25" i="20" s="1"/>
  <c r="G4" i="55"/>
  <c r="G25" i="20" s="1"/>
  <c r="F4" i="55"/>
  <c r="F25" i="20" s="1"/>
  <c r="E4" i="55"/>
  <c r="E25" i="20" s="1"/>
  <c r="D4" i="55"/>
  <c r="D25" i="20" s="1"/>
  <c r="C4" i="55"/>
  <c r="C25" i="20" s="1"/>
  <c r="B4" i="55"/>
  <c r="B25" i="20" s="1"/>
  <c r="H33" i="2"/>
  <c r="I33" i="2"/>
  <c r="J33" i="2"/>
  <c r="K33" i="2"/>
  <c r="L33" i="2"/>
  <c r="E117" i="54"/>
  <c r="A33" i="2"/>
  <c r="B33" i="2"/>
  <c r="C33" i="2"/>
  <c r="D33" i="2"/>
  <c r="E33" i="2"/>
  <c r="F33" i="2"/>
  <c r="G33" i="2"/>
  <c r="B21" i="54"/>
  <c r="D21" i="54"/>
  <c r="B22" i="54"/>
  <c r="D22" i="54"/>
  <c r="B23" i="54"/>
  <c r="D23" i="54"/>
  <c r="B24" i="54"/>
  <c r="D24" i="54"/>
  <c r="B25" i="54"/>
  <c r="D25" i="54"/>
  <c r="B26" i="54"/>
  <c r="D26" i="54"/>
  <c r="B28" i="54"/>
  <c r="D28" i="54"/>
  <c r="B29" i="54"/>
  <c r="D29" i="54"/>
  <c r="B30" i="54"/>
  <c r="D30" i="54"/>
  <c r="E51" i="54"/>
  <c r="F51" i="54"/>
  <c r="H51" i="54"/>
  <c r="E52" i="54"/>
  <c r="F52" i="54"/>
  <c r="H52" i="54"/>
  <c r="E53" i="54"/>
  <c r="F53" i="54"/>
  <c r="H53" i="54"/>
  <c r="E54" i="54"/>
  <c r="F54" i="54"/>
  <c r="H54" i="54"/>
  <c r="E55" i="54"/>
  <c r="F55" i="54"/>
  <c r="H55" i="54"/>
  <c r="E56" i="54"/>
  <c r="F56" i="54"/>
  <c r="H56" i="54"/>
  <c r="E57" i="54"/>
  <c r="F57" i="54"/>
  <c r="H57" i="54"/>
  <c r="E58" i="54"/>
  <c r="F58" i="54"/>
  <c r="H58" i="54"/>
  <c r="E59" i="54"/>
  <c r="F59" i="54"/>
  <c r="H59" i="54"/>
  <c r="E60" i="54"/>
  <c r="F60" i="54"/>
  <c r="H60" i="54"/>
  <c r="E61" i="54"/>
  <c r="F61" i="54"/>
  <c r="H61" i="54"/>
  <c r="E62" i="54"/>
  <c r="F62" i="54"/>
  <c r="H62" i="54"/>
  <c r="E63" i="54"/>
  <c r="F63" i="54"/>
  <c r="H63" i="54"/>
  <c r="E64" i="54"/>
  <c r="F64" i="54"/>
  <c r="H64" i="54"/>
  <c r="E65" i="54"/>
  <c r="F65" i="54"/>
  <c r="H65" i="54"/>
  <c r="E66" i="54"/>
  <c r="F66" i="54"/>
  <c r="H66" i="54"/>
  <c r="E67" i="54"/>
  <c r="F67" i="54"/>
  <c r="H67" i="54"/>
  <c r="E68" i="54"/>
  <c r="F68" i="54"/>
  <c r="H68" i="54"/>
  <c r="E69" i="54"/>
  <c r="F69" i="54"/>
  <c r="H69" i="54"/>
  <c r="E70" i="54"/>
  <c r="F70" i="54"/>
  <c r="H70" i="54"/>
  <c r="E71" i="54"/>
  <c r="F71" i="54"/>
  <c r="H71" i="54"/>
  <c r="E72" i="54"/>
  <c r="F72" i="54"/>
  <c r="H72" i="54"/>
  <c r="E73" i="54"/>
  <c r="F73" i="54"/>
  <c r="H73" i="54"/>
  <c r="E74" i="54"/>
  <c r="F74" i="54"/>
  <c r="H74" i="54"/>
  <c r="E75" i="54"/>
  <c r="F75" i="54"/>
  <c r="H75" i="54"/>
  <c r="E76" i="54"/>
  <c r="F76" i="54"/>
  <c r="H76" i="54"/>
  <c r="E77" i="54"/>
  <c r="F77" i="54"/>
  <c r="H77" i="54"/>
  <c r="E78" i="54"/>
  <c r="F78" i="54"/>
  <c r="H78" i="54"/>
  <c r="E79" i="54"/>
  <c r="F79" i="54"/>
  <c r="H79" i="54"/>
  <c r="E80" i="54"/>
  <c r="F80" i="54"/>
  <c r="H80" i="54"/>
  <c r="E81" i="54"/>
  <c r="F81" i="54"/>
  <c r="H81" i="54"/>
  <c r="E82" i="54"/>
  <c r="F82" i="54"/>
  <c r="H82" i="54"/>
  <c r="E83" i="54"/>
  <c r="F83" i="54"/>
  <c r="H83" i="54"/>
  <c r="E84" i="54"/>
  <c r="F84" i="54"/>
  <c r="H84" i="54"/>
  <c r="E85" i="54"/>
  <c r="F85" i="54"/>
  <c r="H85" i="54"/>
  <c r="E86" i="54"/>
  <c r="F86" i="54"/>
  <c r="H86" i="54"/>
  <c r="E87" i="54"/>
  <c r="F87" i="54"/>
  <c r="H87" i="54"/>
  <c r="E88" i="54"/>
  <c r="F88" i="54"/>
  <c r="H88" i="54"/>
  <c r="E89" i="54"/>
  <c r="F89" i="54"/>
  <c r="H89" i="54"/>
  <c r="E90" i="54"/>
  <c r="F90" i="54"/>
  <c r="H90" i="54"/>
  <c r="E91" i="54"/>
  <c r="F91" i="54"/>
  <c r="H91" i="54"/>
  <c r="E92" i="54"/>
  <c r="F92" i="54"/>
  <c r="H92" i="54"/>
  <c r="E93" i="54"/>
  <c r="F93" i="54"/>
  <c r="H93" i="54"/>
  <c r="E94" i="54"/>
  <c r="F94" i="54"/>
  <c r="H94" i="54"/>
  <c r="E95" i="54"/>
  <c r="F95" i="54"/>
  <c r="H95" i="54"/>
  <c r="E96" i="54"/>
  <c r="F96" i="54"/>
  <c r="H96" i="54"/>
  <c r="E97" i="54"/>
  <c r="F97" i="54"/>
  <c r="H97" i="54"/>
  <c r="E98" i="54"/>
  <c r="F98" i="54"/>
  <c r="H98" i="54"/>
  <c r="B102" i="54"/>
  <c r="C102" i="54"/>
  <c r="D102" i="54"/>
  <c r="E102" i="54"/>
  <c r="F102" i="54"/>
  <c r="G102" i="54"/>
  <c r="H102" i="54"/>
  <c r="B103" i="54"/>
  <c r="C138" i="54" s="1"/>
  <c r="C103" i="54"/>
  <c r="D138" i="54" s="1"/>
  <c r="D103" i="54"/>
  <c r="E103" i="54"/>
  <c r="F103" i="54"/>
  <c r="G103" i="54"/>
  <c r="H103" i="54"/>
  <c r="B104" i="54"/>
  <c r="C104" i="54"/>
  <c r="D104" i="54"/>
  <c r="E104" i="54"/>
  <c r="F104" i="54"/>
  <c r="G104" i="54"/>
  <c r="H104" i="54"/>
  <c r="B105" i="54"/>
  <c r="C105" i="54"/>
  <c r="D105" i="54"/>
  <c r="E105" i="54"/>
  <c r="F105" i="54"/>
  <c r="G105" i="54"/>
  <c r="H105" i="54"/>
  <c r="B106" i="54"/>
  <c r="C106" i="54"/>
  <c r="D106" i="54"/>
  <c r="E106" i="54"/>
  <c r="F106" i="54"/>
  <c r="G106" i="54"/>
  <c r="H106" i="54"/>
  <c r="B107" i="54"/>
  <c r="C107" i="54"/>
  <c r="D107" i="54"/>
  <c r="E107" i="54"/>
  <c r="F107" i="54"/>
  <c r="G107" i="54"/>
  <c r="H107" i="54"/>
  <c r="B108" i="54"/>
  <c r="C193" i="54" s="1"/>
  <c r="C108" i="54"/>
  <c r="D193" i="54" s="1"/>
  <c r="D108" i="54"/>
  <c r="E193" i="54" s="1"/>
  <c r="E108" i="54"/>
  <c r="F193" i="54" s="1"/>
  <c r="F108" i="54"/>
  <c r="G108" i="54"/>
  <c r="H108" i="54"/>
  <c r="B109" i="54"/>
  <c r="C109" i="54"/>
  <c r="D109" i="54"/>
  <c r="D14" i="2" s="1"/>
  <c r="E109" i="54"/>
  <c r="E14" i="2" s="1"/>
  <c r="F109" i="54"/>
  <c r="G109" i="54"/>
  <c r="H109" i="54"/>
  <c r="B110" i="54"/>
  <c r="C110" i="54"/>
  <c r="D110" i="54"/>
  <c r="E110" i="54"/>
  <c r="F110" i="54"/>
  <c r="G110" i="54"/>
  <c r="H110" i="54"/>
  <c r="B111" i="54"/>
  <c r="C111" i="54"/>
  <c r="D111" i="54"/>
  <c r="E111" i="54"/>
  <c r="F111" i="54"/>
  <c r="G111" i="54"/>
  <c r="H111" i="54"/>
  <c r="B112" i="54"/>
  <c r="C112" i="54"/>
  <c r="D112" i="54"/>
  <c r="E112" i="54"/>
  <c r="F112" i="54"/>
  <c r="G112" i="54"/>
  <c r="H112" i="54"/>
  <c r="B113" i="54"/>
  <c r="C113" i="54"/>
  <c r="D113" i="54"/>
  <c r="E113" i="54"/>
  <c r="F113" i="54"/>
  <c r="G113" i="54"/>
  <c r="H113" i="54"/>
  <c r="B36" i="54"/>
  <c r="F117" i="54"/>
  <c r="I117" i="54"/>
  <c r="E118" i="54"/>
  <c r="B37" i="54" s="1"/>
  <c r="F118" i="54"/>
  <c r="E119" i="54"/>
  <c r="F119" i="54"/>
  <c r="E120" i="54"/>
  <c r="B39" i="54" s="1"/>
  <c r="F120" i="54"/>
  <c r="E121" i="54"/>
  <c r="B40" i="54" s="1"/>
  <c r="F121" i="54"/>
  <c r="E122" i="54"/>
  <c r="F122" i="54"/>
  <c r="C127" i="54"/>
  <c r="D127" i="54"/>
  <c r="E127" i="54"/>
  <c r="F127" i="54"/>
  <c r="E123" i="54"/>
  <c r="B44" i="54" s="1"/>
  <c r="F123" i="54"/>
  <c r="E124" i="54"/>
  <c r="B45" i="54" s="1"/>
  <c r="F124" i="54"/>
  <c r="E125" i="54"/>
  <c r="B46" i="54" s="1"/>
  <c r="F125" i="54"/>
  <c r="E128" i="54"/>
  <c r="C36" i="54" s="1"/>
  <c r="F128" i="54"/>
  <c r="I128" i="54"/>
  <c r="E129" i="54"/>
  <c r="C37" i="54" s="1"/>
  <c r="F129" i="54"/>
  <c r="E130" i="54"/>
  <c r="C38" i="54" s="1"/>
  <c r="F130" i="54"/>
  <c r="E131" i="54"/>
  <c r="C39" i="54" s="1"/>
  <c r="F131" i="54"/>
  <c r="E132" i="54"/>
  <c r="C40" i="54" s="1"/>
  <c r="F132" i="54"/>
  <c r="E133" i="54"/>
  <c r="F133" i="54"/>
  <c r="E138" i="54"/>
  <c r="F138" i="54"/>
  <c r="E134" i="54"/>
  <c r="C44" i="54" s="1"/>
  <c r="F134" i="54"/>
  <c r="E135" i="54"/>
  <c r="C45" i="54" s="1"/>
  <c r="F135" i="54"/>
  <c r="E136" i="54"/>
  <c r="C46" i="54" s="1"/>
  <c r="F136" i="54"/>
  <c r="E139" i="54"/>
  <c r="D36" i="54" s="1"/>
  <c r="F139" i="54"/>
  <c r="I139" i="54"/>
  <c r="E140" i="54"/>
  <c r="D37" i="54" s="1"/>
  <c r="F140" i="54"/>
  <c r="E141" i="54"/>
  <c r="D38" i="54" s="1"/>
  <c r="F141" i="54"/>
  <c r="E142" i="54"/>
  <c r="D39" i="54" s="1"/>
  <c r="F142" i="54"/>
  <c r="E143" i="54"/>
  <c r="D40" i="54" s="1"/>
  <c r="F143" i="54"/>
  <c r="E144" i="54"/>
  <c r="F144" i="54"/>
  <c r="C149" i="54"/>
  <c r="D149" i="54"/>
  <c r="E149" i="54"/>
  <c r="F149" i="54"/>
  <c r="E145" i="54"/>
  <c r="D44" i="54" s="1"/>
  <c r="F145" i="54"/>
  <c r="E146" i="54"/>
  <c r="D45" i="54" s="1"/>
  <c r="F146" i="54"/>
  <c r="E147" i="54"/>
  <c r="D46" i="54" s="1"/>
  <c r="F147" i="54"/>
  <c r="E150" i="54"/>
  <c r="E36" i="54" s="1"/>
  <c r="F150" i="54"/>
  <c r="I150" i="54"/>
  <c r="E151" i="54"/>
  <c r="E37" i="54" s="1"/>
  <c r="F151" i="54"/>
  <c r="E152" i="54"/>
  <c r="E38" i="54" s="1"/>
  <c r="F152" i="54"/>
  <c r="E153" i="54"/>
  <c r="E39" i="54" s="1"/>
  <c r="F153" i="54"/>
  <c r="E154" i="54"/>
  <c r="E40" i="54" s="1"/>
  <c r="F154" i="54"/>
  <c r="E155" i="54"/>
  <c r="F155" i="54"/>
  <c r="C160" i="54"/>
  <c r="D160" i="54"/>
  <c r="E160" i="54"/>
  <c r="F160" i="54"/>
  <c r="E156" i="54"/>
  <c r="E44" i="54" s="1"/>
  <c r="F156" i="54"/>
  <c r="E157" i="54"/>
  <c r="E45" i="54" s="1"/>
  <c r="F157" i="54"/>
  <c r="E158" i="54"/>
  <c r="E46" i="54" s="1"/>
  <c r="F158" i="54"/>
  <c r="E161" i="54"/>
  <c r="F36" i="54" s="1"/>
  <c r="F161" i="54"/>
  <c r="I161" i="54"/>
  <c r="E162" i="54"/>
  <c r="F37" i="54" s="1"/>
  <c r="F162" i="54"/>
  <c r="E163" i="54"/>
  <c r="F38" i="54" s="1"/>
  <c r="F163" i="54"/>
  <c r="E164" i="54"/>
  <c r="F39" i="54" s="1"/>
  <c r="F164" i="54"/>
  <c r="E165" i="54"/>
  <c r="F40" i="54" s="1"/>
  <c r="F165" i="54"/>
  <c r="E166" i="54"/>
  <c r="F166" i="54"/>
  <c r="C171" i="54"/>
  <c r="D171" i="54"/>
  <c r="E171" i="54"/>
  <c r="F171" i="54"/>
  <c r="E167" i="54"/>
  <c r="F44" i="54" s="1"/>
  <c r="F167" i="54"/>
  <c r="E168" i="54"/>
  <c r="F45" i="54" s="1"/>
  <c r="F168" i="54"/>
  <c r="E169" i="54"/>
  <c r="F46" i="54" s="1"/>
  <c r="F169" i="54"/>
  <c r="E172" i="54"/>
  <c r="G36" i="54" s="1"/>
  <c r="F172" i="54"/>
  <c r="I172" i="54"/>
  <c r="E173" i="54"/>
  <c r="G37" i="54" s="1"/>
  <c r="F173" i="54"/>
  <c r="E174" i="54"/>
  <c r="G38" i="54" s="1"/>
  <c r="F174" i="54"/>
  <c r="E175" i="54"/>
  <c r="G39" i="54" s="1"/>
  <c r="F175" i="54"/>
  <c r="E176" i="54"/>
  <c r="G40" i="54" s="1"/>
  <c r="F176" i="54"/>
  <c r="E177" i="54"/>
  <c r="F177" i="54"/>
  <c r="C182" i="54"/>
  <c r="D182" i="54"/>
  <c r="E182" i="54"/>
  <c r="F182" i="54"/>
  <c r="E178" i="54"/>
  <c r="G44" i="54" s="1"/>
  <c r="F178" i="54"/>
  <c r="E179" i="54"/>
  <c r="G45" i="54" s="1"/>
  <c r="F179" i="54"/>
  <c r="E180" i="54"/>
  <c r="G46" i="54" s="1"/>
  <c r="F180" i="54"/>
  <c r="E183" i="54"/>
  <c r="H36" i="54" s="1"/>
  <c r="F183" i="54"/>
  <c r="I183" i="54"/>
  <c r="E184" i="54"/>
  <c r="H37" i="54" s="1"/>
  <c r="F184" i="54"/>
  <c r="E185" i="54"/>
  <c r="H38" i="54" s="1"/>
  <c r="F185" i="54"/>
  <c r="E186" i="54"/>
  <c r="H39" i="54" s="1"/>
  <c r="F186" i="54"/>
  <c r="E187" i="54"/>
  <c r="H40" i="54" s="1"/>
  <c r="F187" i="54"/>
  <c r="E188" i="54"/>
  <c r="F188" i="54"/>
  <c r="E189" i="54"/>
  <c r="H44" i="54" s="1"/>
  <c r="F189" i="54"/>
  <c r="E190" i="54"/>
  <c r="H45" i="54" s="1"/>
  <c r="F190" i="54"/>
  <c r="E191" i="54"/>
  <c r="H46" i="54" s="1"/>
  <c r="F191" i="54"/>
  <c r="E194" i="54"/>
  <c r="F194" i="54"/>
  <c r="I194" i="54"/>
  <c r="E195" i="54"/>
  <c r="F195" i="54"/>
  <c r="E196" i="54"/>
  <c r="F196" i="54"/>
  <c r="E197" i="54"/>
  <c r="F197" i="54"/>
  <c r="E198" i="54"/>
  <c r="F198" i="54"/>
  <c r="E199" i="54"/>
  <c r="I41" i="54" s="1"/>
  <c r="F199" i="54"/>
  <c r="E204" i="54"/>
  <c r="F204" i="54"/>
  <c r="E200" i="54"/>
  <c r="F200" i="54"/>
  <c r="E201" i="54"/>
  <c r="F201" i="54"/>
  <c r="E202" i="54"/>
  <c r="F202" i="54"/>
  <c r="E205" i="54"/>
  <c r="F205" i="54"/>
  <c r="I205" i="54"/>
  <c r="E206" i="54"/>
  <c r="F206" i="54"/>
  <c r="E207" i="54"/>
  <c r="F207" i="54"/>
  <c r="E208" i="54"/>
  <c r="F208" i="54"/>
  <c r="E209" i="54"/>
  <c r="F209" i="54"/>
  <c r="E210" i="54"/>
  <c r="J41" i="54" s="1"/>
  <c r="F210" i="54"/>
  <c r="C215" i="54"/>
  <c r="D215" i="54"/>
  <c r="E215" i="54"/>
  <c r="F215" i="54"/>
  <c r="E211" i="54"/>
  <c r="F211" i="54"/>
  <c r="E212" i="54"/>
  <c r="F212" i="54"/>
  <c r="E213" i="54"/>
  <c r="F213" i="54"/>
  <c r="E216" i="54"/>
  <c r="K36" i="54" s="1"/>
  <c r="F216" i="54"/>
  <c r="I216" i="54"/>
  <c r="E217" i="54"/>
  <c r="K37" i="54" s="1"/>
  <c r="F217" i="54"/>
  <c r="E218" i="54"/>
  <c r="K38" i="54" s="1"/>
  <c r="F218" i="54"/>
  <c r="E219" i="54"/>
  <c r="K39" i="54" s="1"/>
  <c r="F219" i="54"/>
  <c r="E220" i="54"/>
  <c r="K40" i="54" s="1"/>
  <c r="F220" i="54"/>
  <c r="E221" i="54"/>
  <c r="F221" i="54"/>
  <c r="C226" i="54"/>
  <c r="D226" i="54"/>
  <c r="E226" i="54"/>
  <c r="F226" i="54"/>
  <c r="E222" i="54"/>
  <c r="K44" i="54" s="1"/>
  <c r="F222" i="54"/>
  <c r="E223" i="54"/>
  <c r="K45" i="54" s="1"/>
  <c r="F223" i="54"/>
  <c r="E224" i="54"/>
  <c r="K46" i="54" s="1"/>
  <c r="F224" i="54"/>
  <c r="E227" i="54"/>
  <c r="L36" i="54" s="1"/>
  <c r="F227" i="54"/>
  <c r="I227" i="54"/>
  <c r="E228" i="54"/>
  <c r="L37" i="54" s="1"/>
  <c r="F228" i="54"/>
  <c r="E229" i="54"/>
  <c r="L38" i="54" s="1"/>
  <c r="F229" i="54"/>
  <c r="E230" i="54"/>
  <c r="L39" i="54" s="1"/>
  <c r="F230" i="54"/>
  <c r="E231" i="54"/>
  <c r="L40" i="54" s="1"/>
  <c r="F231" i="54"/>
  <c r="E232" i="54"/>
  <c r="F232" i="54"/>
  <c r="C237" i="54"/>
  <c r="D237" i="54"/>
  <c r="E237" i="54"/>
  <c r="F237" i="54"/>
  <c r="E233" i="54"/>
  <c r="L44" i="54" s="1"/>
  <c r="F233" i="54"/>
  <c r="E234" i="54"/>
  <c r="L45" i="54" s="1"/>
  <c r="F234" i="54"/>
  <c r="E235" i="54"/>
  <c r="L46" i="54" s="1"/>
  <c r="F235" i="54"/>
  <c r="E238" i="54"/>
  <c r="M36" i="54" s="1"/>
  <c r="F238" i="54"/>
  <c r="I238" i="54"/>
  <c r="E239" i="54"/>
  <c r="M37" i="54" s="1"/>
  <c r="F239" i="54"/>
  <c r="E240" i="54"/>
  <c r="M38" i="54" s="1"/>
  <c r="F240" i="54"/>
  <c r="E241" i="54"/>
  <c r="M39" i="54" s="1"/>
  <c r="F241" i="54"/>
  <c r="E242" i="54"/>
  <c r="M40" i="54" s="1"/>
  <c r="F242" i="54"/>
  <c r="E243" i="54"/>
  <c r="F243" i="54"/>
  <c r="C248" i="54"/>
  <c r="D248" i="54"/>
  <c r="E248" i="54"/>
  <c r="F248" i="54"/>
  <c r="E245" i="54"/>
  <c r="M44" i="54" s="1"/>
  <c r="F245" i="54"/>
  <c r="E246" i="54"/>
  <c r="M45" i="54" s="1"/>
  <c r="F246" i="54"/>
  <c r="E244" i="54"/>
  <c r="M46" i="54" s="1"/>
  <c r="F244" i="54"/>
  <c r="H50" i="16"/>
  <c r="H49" i="16"/>
  <c r="H48" i="16"/>
  <c r="H47" i="16"/>
  <c r="H46" i="16"/>
  <c r="H45" i="16"/>
  <c r="H44" i="16"/>
  <c r="H43" i="16"/>
  <c r="H42" i="16"/>
  <c r="H41" i="16"/>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9" i="16"/>
  <c r="H8" i="16"/>
  <c r="H7" i="16"/>
  <c r="H6" i="16"/>
  <c r="H5" i="16"/>
  <c r="H4" i="16"/>
  <c r="C3" i="14"/>
  <c r="G2" i="14"/>
  <c r="F2" i="14"/>
  <c r="E2" i="14"/>
  <c r="D2" i="14"/>
  <c r="C2" i="14"/>
  <c r="C3" i="13"/>
  <c r="C2" i="13"/>
  <c r="K12" i="11"/>
  <c r="K11" i="11"/>
  <c r="K10" i="11"/>
  <c r="K9" i="11"/>
  <c r="K8" i="11"/>
  <c r="K7" i="11"/>
  <c r="K6" i="11"/>
  <c r="K5" i="11"/>
  <c r="C3" i="11"/>
  <c r="F2" i="11"/>
  <c r="E2" i="11"/>
  <c r="D2" i="11"/>
  <c r="C2" i="11"/>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C3" i="10"/>
  <c r="G2" i="10"/>
  <c r="F2" i="10"/>
  <c r="E2" i="10"/>
  <c r="D2" i="10"/>
  <c r="C2" i="10"/>
  <c r="V14" i="9"/>
  <c r="V13" i="9"/>
  <c r="V12" i="9"/>
  <c r="V11" i="9"/>
  <c r="V10" i="9"/>
  <c r="V9" i="9"/>
  <c r="V8" i="9"/>
  <c r="V7" i="9"/>
  <c r="V6" i="9"/>
  <c r="V5" i="9"/>
  <c r="C3" i="9"/>
  <c r="G2" i="9"/>
  <c r="F2" i="9"/>
  <c r="E2" i="9"/>
  <c r="D2" i="9"/>
  <c r="C2" i="9"/>
  <c r="K32" i="8"/>
  <c r="K31" i="8"/>
  <c r="K30" i="8"/>
  <c r="K29" i="8"/>
  <c r="K28" i="8"/>
  <c r="K27" i="8"/>
  <c r="K26" i="8"/>
  <c r="K25" i="8"/>
  <c r="K24" i="8"/>
  <c r="K23" i="8"/>
  <c r="K22" i="8"/>
  <c r="K21" i="8"/>
  <c r="K20" i="8"/>
  <c r="K19" i="8"/>
  <c r="K18" i="8"/>
  <c r="K17" i="8"/>
  <c r="K16" i="8"/>
  <c r="K15" i="8"/>
  <c r="K14" i="8"/>
  <c r="K13" i="8"/>
  <c r="K12" i="8"/>
  <c r="K11" i="8"/>
  <c r="K10" i="8"/>
  <c r="K9" i="8"/>
  <c r="K8" i="8"/>
  <c r="K7" i="8"/>
  <c r="K6" i="8"/>
  <c r="K5" i="8"/>
  <c r="I3" i="8"/>
  <c r="C3" i="8"/>
  <c r="I2" i="8"/>
  <c r="H2" i="8"/>
  <c r="G2" i="8"/>
  <c r="F2" i="8"/>
  <c r="E2" i="8"/>
  <c r="D2" i="8"/>
  <c r="C2" i="8"/>
  <c r="L7" i="7"/>
  <c r="L6" i="7"/>
  <c r="L5" i="7"/>
  <c r="C3" i="7"/>
  <c r="G2" i="7"/>
  <c r="F2" i="7"/>
  <c r="E2" i="7"/>
  <c r="D2" i="7"/>
  <c r="C2" i="7"/>
  <c r="K23" i="6"/>
  <c r="D23" i="6"/>
  <c r="K22" i="6"/>
  <c r="D22" i="6"/>
  <c r="K21" i="6"/>
  <c r="D21" i="6"/>
  <c r="K20" i="6"/>
  <c r="D20" i="6"/>
  <c r="K19" i="6"/>
  <c r="D19" i="6"/>
  <c r="K18" i="6"/>
  <c r="D18" i="6"/>
  <c r="K17" i="6"/>
  <c r="D17" i="6"/>
  <c r="K16" i="6"/>
  <c r="D16" i="6"/>
  <c r="K15" i="6"/>
  <c r="D15" i="6"/>
  <c r="K14" i="6"/>
  <c r="D14" i="6"/>
  <c r="K13" i="6"/>
  <c r="D13" i="6"/>
  <c r="K12" i="6"/>
  <c r="D12" i="6"/>
  <c r="K11" i="6"/>
  <c r="D11" i="6"/>
  <c r="K10" i="6"/>
  <c r="D10" i="6"/>
  <c r="K9" i="6"/>
  <c r="D9" i="6"/>
  <c r="K8" i="6"/>
  <c r="D8" i="6"/>
  <c r="K7" i="6"/>
  <c r="D7" i="6"/>
  <c r="K6" i="6"/>
  <c r="D6" i="6"/>
  <c r="K5" i="6"/>
  <c r="C3" i="6"/>
  <c r="G2" i="6"/>
  <c r="F2" i="6"/>
  <c r="E2" i="6"/>
  <c r="D2" i="6"/>
  <c r="C2" i="6"/>
  <c r="L8" i="5"/>
  <c r="L7" i="5"/>
  <c r="L6" i="5"/>
  <c r="L5" i="5"/>
  <c r="C3" i="5"/>
  <c r="H2" i="5"/>
  <c r="G2" i="5"/>
  <c r="F2" i="5"/>
  <c r="E2" i="5"/>
  <c r="D2" i="5"/>
  <c r="C2" i="5"/>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B3" i="4"/>
  <c r="F2" i="4"/>
  <c r="E2" i="4"/>
  <c r="D2" i="4"/>
  <c r="C2" i="4"/>
  <c r="B2" i="4"/>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H3" i="3"/>
  <c r="E3" i="3"/>
  <c r="C3" i="3"/>
  <c r="B21" i="2"/>
  <c r="B20" i="2"/>
  <c r="B19" i="2"/>
  <c r="B18" i="2"/>
  <c r="C12" i="2"/>
  <c r="E3" i="14" s="1"/>
  <c r="B12" i="2"/>
  <c r="C11" i="2"/>
  <c r="E3" i="11" s="1"/>
  <c r="B11" i="2"/>
  <c r="C10" i="2"/>
  <c r="E3" i="10" s="1"/>
  <c r="B10" i="2"/>
  <c r="C9" i="2"/>
  <c r="F3" i="8" s="1"/>
  <c r="B9" i="2"/>
  <c r="C8" i="2"/>
  <c r="E3" i="7" s="1"/>
  <c r="B8" i="2"/>
  <c r="C7" i="2"/>
  <c r="E3" i="6" s="1"/>
  <c r="B7" i="2"/>
  <c r="C6" i="2"/>
  <c r="B6" i="2"/>
  <c r="C5" i="2"/>
  <c r="D3" i="4" s="1"/>
  <c r="B5" i="2"/>
  <c r="C4" i="2"/>
  <c r="B4" i="2"/>
  <c r="B20" i="20"/>
  <c r="B19" i="20"/>
  <c r="B18" i="20"/>
  <c r="B17" i="20"/>
  <c r="C13" i="20"/>
  <c r="B13" i="20"/>
  <c r="D13" i="20" s="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I3" i="21"/>
  <c r="F3" i="21"/>
  <c r="D3" i="21"/>
  <c r="K8" i="22"/>
  <c r="K7" i="22"/>
  <c r="K6" i="22"/>
  <c r="F2" i="22"/>
  <c r="E2" i="22"/>
  <c r="D2" i="22"/>
  <c r="C2" i="22"/>
  <c r="I5" i="23"/>
  <c r="C3" i="23"/>
  <c r="G2" i="23"/>
  <c r="F2" i="23"/>
  <c r="E2" i="23"/>
  <c r="D2" i="23"/>
  <c r="C2" i="23"/>
  <c r="K20" i="25"/>
  <c r="K19" i="25"/>
  <c r="K18" i="25"/>
  <c r="K17" i="25"/>
  <c r="K16" i="25"/>
  <c r="K15" i="25"/>
  <c r="K14" i="25"/>
  <c r="K13" i="25"/>
  <c r="K12" i="25"/>
  <c r="K11" i="25"/>
  <c r="K10" i="25"/>
  <c r="K9" i="25"/>
  <c r="K8" i="25"/>
  <c r="K7" i="25"/>
  <c r="K6" i="25"/>
  <c r="K5" i="25"/>
  <c r="C3" i="25"/>
  <c r="G2" i="25"/>
  <c r="F2" i="25"/>
  <c r="E2" i="25"/>
  <c r="D2" i="25"/>
  <c r="C2" i="25"/>
  <c r="M7" i="26"/>
  <c r="M6" i="26"/>
  <c r="M5" i="26"/>
  <c r="C3" i="26"/>
  <c r="G2" i="26"/>
  <c r="F2" i="26"/>
  <c r="E2" i="26"/>
  <c r="D2" i="26"/>
  <c r="C2" i="26"/>
  <c r="K24" i="27"/>
  <c r="K23" i="27"/>
  <c r="K22" i="27"/>
  <c r="K21" i="27"/>
  <c r="K20" i="27"/>
  <c r="K19" i="27"/>
  <c r="K18" i="27"/>
  <c r="K17" i="27"/>
  <c r="K16" i="27"/>
  <c r="K15" i="27"/>
  <c r="K14" i="27"/>
  <c r="K13" i="27"/>
  <c r="K12" i="27"/>
  <c r="K11" i="27"/>
  <c r="K10" i="27"/>
  <c r="K9" i="27"/>
  <c r="K8" i="27"/>
  <c r="K7" i="27"/>
  <c r="K6" i="27"/>
  <c r="H3" i="27"/>
  <c r="C3" i="27"/>
  <c r="H2" i="27"/>
  <c r="G2" i="27"/>
  <c r="F2" i="27"/>
  <c r="E2" i="27"/>
  <c r="D2" i="27"/>
  <c r="C2" i="27"/>
  <c r="Q34" i="29"/>
  <c r="Q33" i="29"/>
  <c r="Q32" i="29"/>
  <c r="Q31" i="29"/>
  <c r="Q30" i="29"/>
  <c r="Q29" i="29"/>
  <c r="Q28" i="29"/>
  <c r="Q27" i="29"/>
  <c r="Q26" i="29"/>
  <c r="Q25" i="29"/>
  <c r="Q24" i="29"/>
  <c r="Q23" i="29"/>
  <c r="Q22" i="29"/>
  <c r="Q21" i="29"/>
  <c r="Q20" i="29"/>
  <c r="Q19" i="29"/>
  <c r="Q18" i="29"/>
  <c r="Q17" i="29"/>
  <c r="Q16" i="29"/>
  <c r="Q15" i="29"/>
  <c r="Q14" i="29"/>
  <c r="Q13" i="29"/>
  <c r="Q12" i="29"/>
  <c r="Q11" i="29"/>
  <c r="Q10" i="29"/>
  <c r="Q9" i="29"/>
  <c r="Q8" i="29"/>
  <c r="Q7" i="29"/>
  <c r="Q6" i="29"/>
  <c r="Q5" i="29"/>
  <c r="C3" i="29"/>
  <c r="G2" i="29"/>
  <c r="F2" i="29"/>
  <c r="E2" i="29"/>
  <c r="D2" i="29"/>
  <c r="C2" i="29"/>
  <c r="L6" i="30"/>
  <c r="L5" i="30"/>
  <c r="C3" i="30"/>
  <c r="G2" i="30"/>
  <c r="F2" i="30"/>
  <c r="E2" i="30"/>
  <c r="D2" i="30"/>
  <c r="C2" i="30"/>
  <c r="D3" i="31"/>
  <c r="C3" i="31"/>
  <c r="D2" i="31"/>
  <c r="C2" i="31"/>
  <c r="E3" i="32"/>
  <c r="C3" i="32"/>
  <c r="E2" i="32"/>
  <c r="C2" i="32"/>
  <c r="G50" i="34"/>
  <c r="G49" i="34"/>
  <c r="G48" i="34"/>
  <c r="G47" i="34"/>
  <c r="G46" i="34"/>
  <c r="G45" i="34"/>
  <c r="G44" i="34"/>
  <c r="G43" i="34"/>
  <c r="G42" i="34"/>
  <c r="G41" i="34"/>
  <c r="G40" i="34"/>
  <c r="G39" i="34"/>
  <c r="G38" i="34"/>
  <c r="G37" i="34"/>
  <c r="G36" i="34"/>
  <c r="G35" i="34"/>
  <c r="G34" i="34"/>
  <c r="G33" i="34"/>
  <c r="G32" i="34"/>
  <c r="G31" i="34"/>
  <c r="G30" i="34"/>
  <c r="G29" i="34"/>
  <c r="G28" i="34"/>
  <c r="G27" i="34"/>
  <c r="G26" i="34"/>
  <c r="G25" i="34"/>
  <c r="G24" i="34"/>
  <c r="G23" i="34"/>
  <c r="G22" i="34"/>
  <c r="G21" i="34"/>
  <c r="G20" i="34"/>
  <c r="G19" i="34"/>
  <c r="G18" i="34"/>
  <c r="G17" i="34"/>
  <c r="G16" i="34"/>
  <c r="G15" i="34"/>
  <c r="G14" i="34"/>
  <c r="G13" i="34"/>
  <c r="G12" i="34"/>
  <c r="G11" i="34"/>
  <c r="G10" i="34"/>
  <c r="G9" i="34"/>
  <c r="G8" i="34"/>
  <c r="G7" i="34"/>
  <c r="G6" i="34"/>
  <c r="G5" i="34"/>
  <c r="G4" i="34"/>
  <c r="E3" i="35"/>
  <c r="D3" i="35"/>
  <c r="C3" i="35"/>
  <c r="G2" i="35"/>
  <c r="F2" i="35"/>
  <c r="E2" i="35"/>
  <c r="D2" i="35"/>
  <c r="C2" i="35"/>
  <c r="C3" i="37"/>
  <c r="G2" i="37"/>
  <c r="F2" i="37"/>
  <c r="E2" i="37"/>
  <c r="D2" i="37"/>
  <c r="C2" i="37"/>
  <c r="G50" i="38"/>
  <c r="G49" i="38"/>
  <c r="G48" i="38"/>
  <c r="G47" i="38"/>
  <c r="G46" i="38"/>
  <c r="G45" i="38"/>
  <c r="G44" i="38"/>
  <c r="G43" i="38"/>
  <c r="G42" i="38"/>
  <c r="G41" i="38"/>
  <c r="G40" i="38"/>
  <c r="G39" i="38"/>
  <c r="G38" i="38"/>
  <c r="G37" i="38"/>
  <c r="G36" i="38"/>
  <c r="G35" i="38"/>
  <c r="G34" i="38"/>
  <c r="G33" i="38"/>
  <c r="G32" i="38"/>
  <c r="G31" i="38"/>
  <c r="G30" i="38"/>
  <c r="G29" i="38"/>
  <c r="G28" i="38"/>
  <c r="G27" i="38"/>
  <c r="G26" i="38"/>
  <c r="G25" i="38"/>
  <c r="G24" i="38"/>
  <c r="G23" i="38"/>
  <c r="G22" i="38"/>
  <c r="G21" i="38"/>
  <c r="G20" i="38"/>
  <c r="G19" i="38"/>
  <c r="G18" i="38"/>
  <c r="G17" i="38"/>
  <c r="G16" i="38"/>
  <c r="G15" i="38"/>
  <c r="G14" i="38"/>
  <c r="G13" i="38"/>
  <c r="G12" i="38"/>
  <c r="G11" i="38"/>
  <c r="G10" i="38"/>
  <c r="G9" i="38"/>
  <c r="G8" i="38"/>
  <c r="G7" i="38"/>
  <c r="G6" i="38"/>
  <c r="G5" i="38"/>
  <c r="G4" i="38"/>
  <c r="C3" i="39"/>
  <c r="C2" i="39"/>
  <c r="C3" i="41"/>
  <c r="C2" i="41"/>
  <c r="K6" i="42"/>
  <c r="K5" i="42"/>
  <c r="C3" i="42"/>
  <c r="G2" i="42"/>
  <c r="F2" i="42"/>
  <c r="E2" i="42"/>
  <c r="D2" i="42"/>
  <c r="C2" i="42"/>
  <c r="P24" i="43"/>
  <c r="P23" i="43"/>
  <c r="P22" i="43"/>
  <c r="P21" i="43"/>
  <c r="P20" i="43"/>
  <c r="P19" i="43"/>
  <c r="P18" i="43"/>
  <c r="P17" i="43"/>
  <c r="P16" i="43"/>
  <c r="P15" i="43"/>
  <c r="P14" i="43"/>
  <c r="P13" i="43"/>
  <c r="P12" i="43"/>
  <c r="P11" i="43"/>
  <c r="P10" i="43"/>
  <c r="P9" i="43"/>
  <c r="P8" i="43"/>
  <c r="P7" i="43"/>
  <c r="P6" i="43"/>
  <c r="P5" i="43"/>
  <c r="C3" i="43"/>
  <c r="G2" i="43"/>
  <c r="F2" i="43"/>
  <c r="E2" i="43"/>
  <c r="D2" i="43"/>
  <c r="C2" i="43"/>
  <c r="K29" i="44"/>
  <c r="K28" i="44"/>
  <c r="K27" i="44"/>
  <c r="K26" i="44"/>
  <c r="K25" i="44"/>
  <c r="K24" i="44"/>
  <c r="K23" i="44"/>
  <c r="K22" i="44"/>
  <c r="K21" i="44"/>
  <c r="K20" i="44"/>
  <c r="K19" i="44"/>
  <c r="K18" i="44"/>
  <c r="K17" i="44"/>
  <c r="K16" i="44"/>
  <c r="K15" i="44"/>
  <c r="K14" i="44"/>
  <c r="K13" i="44"/>
  <c r="K12" i="44"/>
  <c r="K11" i="44"/>
  <c r="K10" i="44"/>
  <c r="K9" i="44"/>
  <c r="K8" i="44"/>
  <c r="K7" i="44"/>
  <c r="K6" i="44"/>
  <c r="C3" i="44"/>
  <c r="H2" i="44"/>
  <c r="G2" i="44"/>
  <c r="F2" i="44"/>
  <c r="E2" i="44"/>
  <c r="D2" i="44"/>
  <c r="C2" i="44"/>
  <c r="M7" i="45"/>
  <c r="M6" i="45"/>
  <c r="M5" i="45"/>
  <c r="C3" i="45"/>
  <c r="G2" i="45"/>
  <c r="F2" i="45"/>
  <c r="E2" i="45"/>
  <c r="D2" i="45"/>
  <c r="C2" i="45"/>
  <c r="K9" i="46"/>
  <c r="K8" i="46"/>
  <c r="K7" i="46"/>
  <c r="K6" i="46"/>
  <c r="K5" i="46"/>
  <c r="C3" i="46"/>
  <c r="G2" i="46"/>
  <c r="F2" i="46"/>
  <c r="E2" i="46"/>
  <c r="D2" i="46"/>
  <c r="C2" i="46"/>
  <c r="M32" i="48"/>
  <c r="M31" i="48"/>
  <c r="M30" i="48"/>
  <c r="M29" i="48"/>
  <c r="M28" i="48"/>
  <c r="M27" i="48"/>
  <c r="M26" i="48"/>
  <c r="M25" i="48"/>
  <c r="M24" i="48"/>
  <c r="M23" i="48"/>
  <c r="M22" i="48"/>
  <c r="M21" i="48"/>
  <c r="M20" i="48"/>
  <c r="M19" i="48"/>
  <c r="M18" i="48"/>
  <c r="M17" i="48"/>
  <c r="M16" i="48"/>
  <c r="M15" i="48"/>
  <c r="M14" i="48"/>
  <c r="M13" i="48"/>
  <c r="M12" i="48"/>
  <c r="M11" i="48"/>
  <c r="M10" i="48"/>
  <c r="M9" i="48"/>
  <c r="M8" i="48"/>
  <c r="M7" i="48"/>
  <c r="M6" i="48"/>
  <c r="M5" i="48"/>
  <c r="I2" i="48"/>
  <c r="H2" i="48"/>
  <c r="G2" i="48"/>
  <c r="F2" i="48"/>
  <c r="B18" i="49"/>
  <c r="D3" i="39" s="1"/>
  <c r="B17" i="49"/>
  <c r="D2" i="39" s="1"/>
  <c r="B16" i="49"/>
  <c r="D3" i="41" s="1"/>
  <c r="B15" i="49"/>
  <c r="D2" i="41" s="1"/>
  <c r="C11" i="49"/>
  <c r="E3" i="37" s="1"/>
  <c r="B11" i="49"/>
  <c r="C9" i="49"/>
  <c r="E3" i="42" s="1"/>
  <c r="B9" i="49"/>
  <c r="D9" i="49" s="1"/>
  <c r="E9" i="49" s="1"/>
  <c r="C8" i="49"/>
  <c r="E3" i="43" s="1"/>
  <c r="B8" i="49"/>
  <c r="C7" i="49"/>
  <c r="E3" i="44" s="1"/>
  <c r="B7" i="49"/>
  <c r="C6" i="49"/>
  <c r="E3" i="45" s="1"/>
  <c r="B6" i="49"/>
  <c r="C5" i="49"/>
  <c r="E3" i="46" s="1"/>
  <c r="B5" i="49"/>
  <c r="C4" i="49"/>
  <c r="B4" i="49"/>
  <c r="E3" i="13" l="1"/>
  <c r="D3" i="12"/>
  <c r="D2" i="12"/>
  <c r="C12" i="49"/>
  <c r="E10" i="49"/>
  <c r="I3" i="61" s="1"/>
  <c r="B12" i="49"/>
  <c r="F27" i="60"/>
  <c r="G27" i="60" s="1"/>
  <c r="F26" i="60"/>
  <c r="G26" i="60" s="1"/>
  <c r="F25" i="60"/>
  <c r="G25" i="60" s="1"/>
  <c r="F24" i="60"/>
  <c r="G24" i="60" s="1"/>
  <c r="F23" i="60"/>
  <c r="G23" i="60" s="1"/>
  <c r="F22" i="60"/>
  <c r="G22" i="60" s="1"/>
  <c r="F21" i="60"/>
  <c r="G21" i="60" s="1"/>
  <c r="F103" i="55"/>
  <c r="C25" i="55"/>
  <c r="F25" i="55" s="1"/>
  <c r="G25" i="55" s="1"/>
  <c r="F162" i="55"/>
  <c r="M38" i="55"/>
  <c r="F152" i="55"/>
  <c r="L38" i="55"/>
  <c r="F142" i="55"/>
  <c r="K38" i="55"/>
  <c r="F132" i="55"/>
  <c r="J38" i="55"/>
  <c r="F112" i="55"/>
  <c r="H38" i="55"/>
  <c r="F102" i="55"/>
  <c r="G38" i="55"/>
  <c r="F92" i="55"/>
  <c r="F38" i="55"/>
  <c r="F82" i="55"/>
  <c r="E38" i="55"/>
  <c r="F72" i="55"/>
  <c r="D38" i="55"/>
  <c r="F62" i="55"/>
  <c r="C38" i="55"/>
  <c r="F52" i="55"/>
  <c r="B38" i="55"/>
  <c r="N38" i="55" s="1"/>
  <c r="E12" i="20"/>
  <c r="I3" i="59" s="1"/>
  <c r="B14" i="2"/>
  <c r="B15" i="2" s="1"/>
  <c r="C204" i="54"/>
  <c r="C14" i="2"/>
  <c r="C15" i="2" s="1"/>
  <c r="D204" i="54"/>
  <c r="E13" i="2"/>
  <c r="B42" i="54"/>
  <c r="B41" i="54"/>
  <c r="C42" i="54"/>
  <c r="C41" i="54"/>
  <c r="D42" i="54"/>
  <c r="D41" i="54"/>
  <c r="E42" i="54"/>
  <c r="E41" i="54"/>
  <c r="F42" i="54"/>
  <c r="F41" i="54"/>
  <c r="G42" i="54"/>
  <c r="G41" i="54"/>
  <c r="H42" i="54"/>
  <c r="H41" i="54"/>
  <c r="K42" i="54"/>
  <c r="K41" i="54"/>
  <c r="L42" i="54"/>
  <c r="L41" i="54"/>
  <c r="M42" i="54"/>
  <c r="M41" i="54"/>
  <c r="F29" i="55"/>
  <c r="G29" i="55" s="1"/>
  <c r="F28" i="55"/>
  <c r="G28" i="55" s="1"/>
  <c r="F27" i="55"/>
  <c r="G27" i="55" s="1"/>
  <c r="F26" i="55"/>
  <c r="G26" i="55" s="1"/>
  <c r="F24" i="55"/>
  <c r="G24" i="55" s="1"/>
  <c r="F23" i="55"/>
  <c r="G23" i="55" s="1"/>
  <c r="F22" i="55"/>
  <c r="G22" i="55" s="1"/>
  <c r="F21" i="55"/>
  <c r="G21" i="55" s="1"/>
  <c r="F20" i="55"/>
  <c r="G20" i="55" s="1"/>
  <c r="F19" i="55"/>
  <c r="G19" i="55" s="1"/>
  <c r="B9" i="55"/>
  <c r="C9" i="55"/>
  <c r="C8" i="55"/>
  <c r="B8" i="55"/>
  <c r="C7" i="55"/>
  <c r="B7" i="55"/>
  <c r="N4" i="55"/>
  <c r="E2" i="13"/>
  <c r="B38" i="54"/>
  <c r="A6" i="54"/>
  <c r="A34" i="2" s="1"/>
  <c r="B43" i="54"/>
  <c r="B47" i="54"/>
  <c r="B6" i="54"/>
  <c r="C43" i="54"/>
  <c r="C47" i="54"/>
  <c r="C6" i="54"/>
  <c r="D43" i="54"/>
  <c r="D47" i="54"/>
  <c r="D6" i="54"/>
  <c r="E43" i="54"/>
  <c r="E47" i="54"/>
  <c r="E6" i="54"/>
  <c r="F47" i="54"/>
  <c r="F43" i="54"/>
  <c r="F6" i="54"/>
  <c r="G43" i="54"/>
  <c r="G47" i="54"/>
  <c r="G6" i="54"/>
  <c r="H47" i="54"/>
  <c r="H43" i="54"/>
  <c r="C21" i="54"/>
  <c r="I36" i="54"/>
  <c r="I37" i="54"/>
  <c r="C22" i="54"/>
  <c r="I38" i="54"/>
  <c r="C23" i="54"/>
  <c r="C24" i="54"/>
  <c r="I39" i="54"/>
  <c r="I40" i="54"/>
  <c r="C25" i="54"/>
  <c r="I42" i="54"/>
  <c r="C26" i="54"/>
  <c r="H6" i="54"/>
  <c r="H34" i="2" s="1"/>
  <c r="I43" i="54"/>
  <c r="I47" i="54"/>
  <c r="C31" i="54"/>
  <c r="C27" i="54"/>
  <c r="B27" i="54"/>
  <c r="I44" i="54"/>
  <c r="C28" i="54"/>
  <c r="C29" i="54"/>
  <c r="I45" i="54"/>
  <c r="C30" i="54"/>
  <c r="I46" i="54"/>
  <c r="E21" i="54"/>
  <c r="J36" i="54"/>
  <c r="E22" i="54"/>
  <c r="J37" i="54"/>
  <c r="J38" i="54"/>
  <c r="E23" i="54"/>
  <c r="J39" i="54"/>
  <c r="E24" i="54"/>
  <c r="E25" i="54"/>
  <c r="J40" i="54"/>
  <c r="J42" i="54"/>
  <c r="E26" i="54"/>
  <c r="E27" i="54"/>
  <c r="J43" i="54"/>
  <c r="I6" i="54"/>
  <c r="I34" i="2" s="1"/>
  <c r="D27" i="54"/>
  <c r="E31" i="54"/>
  <c r="J47" i="54"/>
  <c r="J44" i="54"/>
  <c r="E28" i="54"/>
  <c r="J45" i="54"/>
  <c r="E29" i="54"/>
  <c r="J46" i="54"/>
  <c r="E30" i="54"/>
  <c r="J6" i="54"/>
  <c r="J34" i="2" s="1"/>
  <c r="K43" i="54"/>
  <c r="K47" i="54"/>
  <c r="L47" i="54"/>
  <c r="L43" i="54"/>
  <c r="K6" i="54"/>
  <c r="K34" i="2" s="1"/>
  <c r="M43" i="54"/>
  <c r="M47" i="54"/>
  <c r="L6" i="54"/>
  <c r="L34" i="2" s="1"/>
  <c r="N36" i="54"/>
  <c r="N37" i="54"/>
  <c r="N38" i="54"/>
  <c r="N39" i="54"/>
  <c r="N40" i="54"/>
  <c r="N42" i="54"/>
  <c r="N44" i="54"/>
  <c r="N45" i="54"/>
  <c r="N46" i="54"/>
  <c r="F3" i="9"/>
  <c r="E3" i="9"/>
  <c r="D3" i="9"/>
  <c r="D3" i="14"/>
  <c r="D12" i="2"/>
  <c r="D3" i="11"/>
  <c r="D11" i="2"/>
  <c r="D3" i="10"/>
  <c r="D10" i="2"/>
  <c r="E3" i="8"/>
  <c r="D3" i="8"/>
  <c r="D9" i="2"/>
  <c r="D3" i="7"/>
  <c r="D8" i="2"/>
  <c r="D3" i="6"/>
  <c r="D7" i="2"/>
  <c r="F3" i="5"/>
  <c r="E3" i="5"/>
  <c r="D3" i="5"/>
  <c r="D6" i="2"/>
  <c r="C3" i="4"/>
  <c r="D5" i="2"/>
  <c r="D4" i="2"/>
  <c r="D15" i="2" s="1"/>
  <c r="E15" i="2" s="1"/>
  <c r="E13" i="20"/>
  <c r="G3" i="35" s="1"/>
  <c r="F3" i="35"/>
  <c r="B4" i="20"/>
  <c r="C4" i="20"/>
  <c r="C5" i="20"/>
  <c r="D3" i="22" s="1"/>
  <c r="B5" i="20"/>
  <c r="C6" i="20"/>
  <c r="E3" i="23" s="1"/>
  <c r="B6" i="20"/>
  <c r="C7" i="20"/>
  <c r="E3" i="25" s="1"/>
  <c r="B7" i="20"/>
  <c r="C8" i="20"/>
  <c r="E3" i="26" s="1"/>
  <c r="B8" i="20"/>
  <c r="C9" i="20"/>
  <c r="E3" i="27" s="1"/>
  <c r="B9" i="20"/>
  <c r="C10" i="20"/>
  <c r="E3" i="29" s="1"/>
  <c r="B10" i="20"/>
  <c r="B11" i="20"/>
  <c r="C11" i="20"/>
  <c r="E3" i="30" s="1"/>
  <c r="D3" i="37"/>
  <c r="D11" i="49"/>
  <c r="E11" i="49" s="1"/>
  <c r="D3" i="42"/>
  <c r="D3" i="43"/>
  <c r="D8" i="49"/>
  <c r="E8" i="49" s="1"/>
  <c r="D3" i="44"/>
  <c r="D7" i="49"/>
  <c r="E7" i="49" s="1"/>
  <c r="D3" i="45"/>
  <c r="D6" i="49"/>
  <c r="E6" i="49" s="1"/>
  <c r="D3" i="46"/>
  <c r="D5" i="49"/>
  <c r="E5" i="49" s="1"/>
  <c r="G3" i="48"/>
  <c r="F3" i="48"/>
  <c r="D4" i="49"/>
  <c r="D12" i="49" s="1"/>
  <c r="E12" i="49" s="1"/>
  <c r="J6" i="60" l="1"/>
  <c r="K41" i="60"/>
  <c r="I6" i="60"/>
  <c r="J41" i="60"/>
  <c r="D28" i="60"/>
  <c r="B28" i="60"/>
  <c r="I3" i="57"/>
  <c r="N41" i="54"/>
  <c r="B6" i="55"/>
  <c r="N25" i="20"/>
  <c r="B31" i="54"/>
  <c r="F21" i="54"/>
  <c r="F22" i="54"/>
  <c r="F23" i="54"/>
  <c r="F24" i="54"/>
  <c r="F25" i="54"/>
  <c r="F26" i="54"/>
  <c r="F27" i="54"/>
  <c r="D31" i="54"/>
  <c r="F31" i="54"/>
  <c r="F28" i="54"/>
  <c r="F29" i="54"/>
  <c r="F30" i="54"/>
  <c r="B7" i="54"/>
  <c r="B34" i="2"/>
  <c r="C7" i="54"/>
  <c r="C34" i="2"/>
  <c r="D7" i="54"/>
  <c r="D34" i="2"/>
  <c r="E7" i="54"/>
  <c r="E34" i="2"/>
  <c r="F7" i="54"/>
  <c r="F34" i="2"/>
  <c r="G7" i="54"/>
  <c r="G34" i="2"/>
  <c r="H7" i="54"/>
  <c r="I7" i="54"/>
  <c r="J7" i="54"/>
  <c r="K7" i="54"/>
  <c r="B14" i="54"/>
  <c r="C12" i="54"/>
  <c r="B12" i="54"/>
  <c r="C11" i="54"/>
  <c r="B11" i="54"/>
  <c r="B10" i="54"/>
  <c r="A7" i="54"/>
  <c r="B13" i="54"/>
  <c r="L7" i="54"/>
  <c r="N43" i="54"/>
  <c r="N47" i="54"/>
  <c r="G3" i="9"/>
  <c r="E12" i="2"/>
  <c r="G3" i="14" s="1"/>
  <c r="F3" i="14"/>
  <c r="E11" i="2"/>
  <c r="G3" i="11" s="1"/>
  <c r="F3" i="11"/>
  <c r="E10" i="2"/>
  <c r="G3" i="10" s="1"/>
  <c r="F3" i="10"/>
  <c r="E9" i="2"/>
  <c r="H3" i="8" s="1"/>
  <c r="G3" i="8"/>
  <c r="E8" i="2"/>
  <c r="G3" i="7" s="1"/>
  <c r="F3" i="7"/>
  <c r="E7" i="2"/>
  <c r="G3" i="6" s="1"/>
  <c r="F3" i="6"/>
  <c r="E6" i="2"/>
  <c r="H3" i="5" s="1"/>
  <c r="G3" i="5"/>
  <c r="E5" i="2"/>
  <c r="F3" i="4" s="1"/>
  <c r="E3" i="4"/>
  <c r="E4" i="2"/>
  <c r="D4" i="20"/>
  <c r="B14" i="20"/>
  <c r="D5" i="20"/>
  <c r="C3" i="22"/>
  <c r="D6" i="20"/>
  <c r="D3" i="23"/>
  <c r="D7" i="20"/>
  <c r="D3" i="25"/>
  <c r="D8" i="20"/>
  <c r="D3" i="26"/>
  <c r="D9" i="20"/>
  <c r="D3" i="27"/>
  <c r="D10" i="20"/>
  <c r="D3" i="29"/>
  <c r="D11" i="20"/>
  <c r="D3" i="30"/>
  <c r="G3" i="37"/>
  <c r="F3" i="37"/>
  <c r="G3" i="42"/>
  <c r="F3" i="42"/>
  <c r="G3" i="43"/>
  <c r="F3" i="43"/>
  <c r="G3" i="44"/>
  <c r="F3" i="44"/>
  <c r="G3" i="45"/>
  <c r="F3" i="45"/>
  <c r="G3" i="46"/>
  <c r="F3" i="46"/>
  <c r="E4" i="49"/>
  <c r="I3" i="48" s="1"/>
  <c r="H3" i="48"/>
  <c r="C14" i="20"/>
  <c r="J7" i="60" l="1"/>
  <c r="J21" i="49"/>
  <c r="I7" i="60"/>
  <c r="I21" i="49"/>
  <c r="L6" i="60"/>
  <c r="L21" i="49" s="1"/>
  <c r="M41" i="60"/>
  <c r="K6" i="60"/>
  <c r="L41" i="60"/>
  <c r="H6" i="60"/>
  <c r="E28" i="60"/>
  <c r="I41" i="60"/>
  <c r="G6" i="60"/>
  <c r="H41" i="60"/>
  <c r="F6" i="60"/>
  <c r="G41" i="60"/>
  <c r="E6" i="60"/>
  <c r="F41" i="60"/>
  <c r="D6" i="60"/>
  <c r="E41" i="60"/>
  <c r="C6" i="60"/>
  <c r="D41" i="60"/>
  <c r="B6" i="60"/>
  <c r="C28" i="60"/>
  <c r="C41" i="60"/>
  <c r="A6" i="60"/>
  <c r="A21" i="49" s="1"/>
  <c r="B41" i="60"/>
  <c r="N41" i="60" s="1"/>
  <c r="G21" i="54"/>
  <c r="G22" i="54"/>
  <c r="G23" i="54"/>
  <c r="G24" i="54"/>
  <c r="G25" i="54"/>
  <c r="G26" i="54"/>
  <c r="G27" i="54"/>
  <c r="G31" i="54"/>
  <c r="G28" i="54"/>
  <c r="G29" i="54"/>
  <c r="G30" i="54"/>
  <c r="E4" i="20"/>
  <c r="D14" i="20"/>
  <c r="E14" i="20" s="1"/>
  <c r="E5" i="20"/>
  <c r="F3" i="22" s="1"/>
  <c r="E3" i="22"/>
  <c r="E6" i="20"/>
  <c r="G3" i="23" s="1"/>
  <c r="F3" i="23"/>
  <c r="E7" i="20"/>
  <c r="G3" i="25" s="1"/>
  <c r="F3" i="25"/>
  <c r="E8" i="20"/>
  <c r="G3" i="26" s="1"/>
  <c r="F3" i="26"/>
  <c r="E9" i="20"/>
  <c r="G3" i="27" s="1"/>
  <c r="F3" i="27"/>
  <c r="E10" i="20"/>
  <c r="G3" i="29" s="1"/>
  <c r="F3" i="29"/>
  <c r="E11" i="20"/>
  <c r="G3" i="30" s="1"/>
  <c r="F3" i="30"/>
  <c r="K7" i="60" l="1"/>
  <c r="K21" i="49"/>
  <c r="H7" i="60"/>
  <c r="H21" i="49"/>
  <c r="G7" i="60"/>
  <c r="G21" i="49"/>
  <c r="F7" i="60"/>
  <c r="F21" i="49"/>
  <c r="E7" i="60"/>
  <c r="E21" i="49"/>
  <c r="D7" i="60"/>
  <c r="D21" i="49"/>
  <c r="C7" i="60"/>
  <c r="C21" i="49"/>
  <c r="B7" i="60"/>
  <c r="B21" i="49"/>
  <c r="B13" i="60"/>
  <c r="L7" i="60"/>
  <c r="B14" i="60"/>
  <c r="C12" i="60"/>
  <c r="B12" i="60"/>
  <c r="C11" i="60"/>
  <c r="B11" i="60"/>
  <c r="B10" i="60"/>
  <c r="A7" i="60"/>
  <c r="F28" i="60"/>
  <c r="G28" i="60" s="1"/>
</calcChain>
</file>

<file path=xl/sharedStrings.xml><?xml version="1.0" encoding="utf-8"?>
<sst xmlns="http://schemas.openxmlformats.org/spreadsheetml/2006/main" count="12800" uniqueCount="2471">
  <si>
    <t>نظام إدارة وتحليل بيانات السلامة والصحة المهنية - شركة دلتا النيل</t>
  </si>
  <si>
    <t>شاشة التوجيه الرئيسية - إمكانية الانتقال السريع لكافة السجلات ولوحة المؤشرات</t>
  </si>
  <si>
    <t>📊 لوحة التحليل والمؤشرات (Dashboard)</t>
  </si>
  <si>
    <t>🧗‍♂️ فحص السلالم العمودية</t>
  </si>
  <si>
    <t>🏗️ فحص الأوناش العلوية</t>
  </si>
  <si>
    <t>🔔 فحص شبكة الإنذار</t>
  </si>
  <si>
    <t>💧 فحص شبكة الحريق والمضخات</t>
  </si>
  <si>
    <t>🚒 فحص صناديق الحريق</t>
  </si>
  <si>
    <t>🚜 فحص الكلاركات (رافعات شوكية)</t>
  </si>
  <si>
    <t>⚡ فحص لوحات توزيع الكهرباء</t>
  </si>
  <si>
    <t>⚡ فحص شبكة الغمر للمحولات</t>
  </si>
  <si>
    <t>⚠️ سجل المخاطر الوشيكة (Near Miss)</t>
  </si>
  <si>
    <t>🤕 سجل إصابات العمل (Incidents)</t>
  </si>
  <si>
    <t>🦺 فحص مهمات الوقاية الشخصية (PPE)</t>
  </si>
  <si>
    <t>إجمالي الطفايات المفحوصة</t>
  </si>
  <si>
    <t>الطفايات المطابقة</t>
  </si>
  <si>
    <t>الطفايات غير المطابقة</t>
  </si>
  <si>
    <t>سجل السجلات والمعدات</t>
  </si>
  <si>
    <t>حالة المطابقة (مطابق)</t>
  </si>
  <si>
    <t>غير مطابق</t>
  </si>
  <si>
    <t>إجمالي المفحوص</t>
  </si>
  <si>
    <t>نسبة الالتزام %</t>
  </si>
  <si>
    <t>السلالم العمودية</t>
  </si>
  <si>
    <t>الاوناش العلوية</t>
  </si>
  <si>
    <t>شبكة الانذار</t>
  </si>
  <si>
    <t>شبكة الحريق والمضخات</t>
  </si>
  <si>
    <t>صناديق الحريق</t>
  </si>
  <si>
    <t>الكلاركات</t>
  </si>
  <si>
    <t>لوح توزيع الكهرباء</t>
  </si>
  <si>
    <t>شبكة الغمر للمحولات</t>
  </si>
  <si>
    <t>مهمات الوقاية الشخصية</t>
  </si>
  <si>
    <t>الإجمالي العام</t>
  </si>
  <si>
    <t>ملخص المخاطر الوشيكة وإصابات العمل</t>
  </si>
  <si>
    <t>إجمالي المخاطر الوشيكة المسجلة</t>
  </si>
  <si>
    <t>🏠 الصفحة الرئيسية</t>
  </si>
  <si>
    <t>مخاطر وشيكة تم إغلاقها</t>
  </si>
  <si>
    <t>إجمالي إصابات العمل المسجلة</t>
  </si>
  <si>
    <t>إجمالي أيام العمل الضائعة</t>
  </si>
  <si>
    <t>سجل فحص طفاية حريق - شركة دلتا النيل للسلامة والصحة المهنية</t>
  </si>
  <si>
    <t>رقم مسلسل</t>
  </si>
  <si>
    <t>كود / رقم المعدة</t>
  </si>
  <si>
    <t>الموقع / القسم</t>
  </si>
  <si>
    <t>تاريخ الفحص</t>
  </si>
  <si>
    <t>عداد الضغط</t>
  </si>
  <si>
    <t>الحالة العامة</t>
  </si>
  <si>
    <t>الملاحظات والإجراء المطلوب</t>
  </si>
  <si>
    <t>مسئول الفحص</t>
  </si>
  <si>
    <t>2026-07-01</t>
  </si>
  <si>
    <t>مطابق</t>
  </si>
  <si>
    <t>لا يوجد</t>
  </si>
  <si>
    <t>م. السلامة</t>
  </si>
  <si>
    <t>سجل فحص سلم عمودي - شركة دلتا النيل للسلامة والصحة المهنية</t>
  </si>
  <si>
    <t>قفص الحماية الخلفي</t>
  </si>
  <si>
    <t>سجل فحص ونش علوي - شركة دلتا النيل للسلامة والصحة المهنية</t>
  </si>
  <si>
    <t>واير / سلسلة الرفع</t>
  </si>
  <si>
    <t>خطاف الرفع ولسان الأمان</t>
  </si>
  <si>
    <t>مفاتيح نهاية المشوار</t>
  </si>
  <si>
    <t>جهاز الإنذار والفرامل</t>
  </si>
  <si>
    <t>سجل فحص نظام إنذار - شركة دلتا النيل للسلامة والصحة المهنية</t>
  </si>
  <si>
    <t>لوحة التحكم الرئيسية</t>
  </si>
  <si>
    <t>سجل فحص مضخة حريق - شركة دلتا النيل للسلامة والصحة المهنية</t>
  </si>
  <si>
    <t>لوحة التشغيل الأوتوماتيكي</t>
  </si>
  <si>
    <t>مستوى الوقود والزيت</t>
  </si>
  <si>
    <t>صمامات عدم الرجوع</t>
  </si>
  <si>
    <t>سجل فحص صندوق حريق - شركة دلتا النيل للسلامة والصحة المهنية</t>
  </si>
  <si>
    <t>سجل فحص كلارك / رافعة - شركة دلتا النيل للسلامة والصحة المهنية</t>
  </si>
  <si>
    <t>سجل فحص لوحة كهرباء - شركة دلتا النيل للسلامة والصحة المهنية</t>
  </si>
  <si>
    <t>سلامة القواطع والأسلاك</t>
  </si>
  <si>
    <t>عزل المفاتيح والملصقات</t>
  </si>
  <si>
    <t>سجل تسجيل وتتبع المخاطر الوشيكة (Near Miss Log) - شركة دلتا النيل</t>
  </si>
  <si>
    <t>رقم البلاغ</t>
  </si>
  <si>
    <t>التاريخ</t>
  </si>
  <si>
    <t>الموقع / العنبر</t>
  </si>
  <si>
    <t>وصف الخطر الوشيك</t>
  </si>
  <si>
    <t>المسئول عن التنفيذ</t>
  </si>
  <si>
    <t>موقف الإغلاق</t>
  </si>
  <si>
    <t>تاريخ الحادث</t>
  </si>
  <si>
    <t>نوع الإصابة</t>
  </si>
  <si>
    <t>عضو الجسم المصاب</t>
  </si>
  <si>
    <t>الأيام الضائعة (Lost Days)</t>
  </si>
  <si>
    <t>سبب الحادث الرئيسي</t>
  </si>
  <si>
    <t xml:space="preserve">            لوحة التحليل والملخص التنفيذي للسلامة والصحة المهنية - شركة دلتا النيل</t>
  </si>
  <si>
    <t>امام مكتب الحركة</t>
  </si>
  <si>
    <t>اسلام متولي</t>
  </si>
  <si>
    <t>امام غرفة ادوات النظافة</t>
  </si>
  <si>
    <t>تركيب تيله امان</t>
  </si>
  <si>
    <t>امام مخزن الزيوت</t>
  </si>
  <si>
    <t>امام مخزن الزيوت 2</t>
  </si>
  <si>
    <t>امام باب ورشة الكلاركات</t>
  </si>
  <si>
    <t xml:space="preserve">امام البنزينة </t>
  </si>
  <si>
    <t xml:space="preserve">امام الاستراحة </t>
  </si>
  <si>
    <t>داخل مخزن رقم 6</t>
  </si>
  <si>
    <t xml:space="preserve">داخل مخزن رقم 5 </t>
  </si>
  <si>
    <t>امام مخزن قط الغيار</t>
  </si>
  <si>
    <t xml:space="preserve">داخل قسم التشغيل </t>
  </si>
  <si>
    <t xml:space="preserve">داخل مخزن رقم 1 </t>
  </si>
  <si>
    <t xml:space="preserve">ضغط منخفض </t>
  </si>
  <si>
    <t>داخل مخزن رقم 4</t>
  </si>
  <si>
    <t>الشارع الخلفي للإدارة الجديدة</t>
  </si>
  <si>
    <t>سلم الإدارة الجديدة</t>
  </si>
  <si>
    <t>شارع الإدارة الجديدة</t>
  </si>
  <si>
    <t>امام غرفة تعقيم عنبر 1</t>
  </si>
  <si>
    <t>داخل عنبر رقم 1</t>
  </si>
  <si>
    <t>تركيب تيله امان+ عداد مؤشر</t>
  </si>
  <si>
    <t xml:space="preserve">شارع بين العنبرين </t>
  </si>
  <si>
    <t>داخل غرفة الاعمال الساخنة</t>
  </si>
  <si>
    <t>داخل مخزن رقم 2 بجوار الباب الرئيسي</t>
  </si>
  <si>
    <t xml:space="preserve">داخل مخزن رقم 2 </t>
  </si>
  <si>
    <t xml:space="preserve">داخل مخزن قطع الغيار </t>
  </si>
  <si>
    <t xml:space="preserve">امام الإدار ة القديمة </t>
  </si>
  <si>
    <t xml:space="preserve">امام مكتب السيفتي </t>
  </si>
  <si>
    <t>اعلي سندرة المعدات المساعدة</t>
  </si>
  <si>
    <t>اسفل سندر ة المعدات المساعدة</t>
  </si>
  <si>
    <t>امام مكتب المعدات المساعدة</t>
  </si>
  <si>
    <t xml:space="preserve">شارع المعدات المساعدة الخلفي </t>
  </si>
  <si>
    <t xml:space="preserve">بجوار منطقة المواد الصلبة </t>
  </si>
  <si>
    <t xml:space="preserve">داخل مخزن رقم 3 </t>
  </si>
  <si>
    <t xml:space="preserve">داخل عنبر رقم 2 </t>
  </si>
  <si>
    <t>داخل عنبر رقم 2 خلف هاسكي 19</t>
  </si>
  <si>
    <t>عنبر رقم 2 خلف هاسكي 19/20</t>
  </si>
  <si>
    <t>عنبر رقم 2 خلف هاسكي 25</t>
  </si>
  <si>
    <t>عنبر رقم 2 مخزن الاسطمبات</t>
  </si>
  <si>
    <t>شارع السعدي بجوار باب غرفة تعقيم 2</t>
  </si>
  <si>
    <t xml:space="preserve">شارع المعدات المساعدة  </t>
  </si>
  <si>
    <t>شارع المعدات المساعدة</t>
  </si>
  <si>
    <t xml:space="preserve">الشارع الخلفي لمخزن رقم 3 </t>
  </si>
  <si>
    <t xml:space="preserve">شارع المسجد </t>
  </si>
  <si>
    <t>النوع</t>
  </si>
  <si>
    <t>تاريخ الصنع</t>
  </si>
  <si>
    <t xml:space="preserve">تاريخ الصنع </t>
  </si>
  <si>
    <t>الوزن</t>
  </si>
  <si>
    <t>كود / 
رقم المعدة</t>
  </si>
  <si>
    <t>الموقع 
/ القسم</t>
  </si>
  <si>
    <t>الكود</t>
  </si>
  <si>
    <t>الصنف</t>
  </si>
  <si>
    <t>المطلوب ل 3 شهور</t>
  </si>
  <si>
    <t>دلتا</t>
  </si>
  <si>
    <t>تاج كابس</t>
  </si>
  <si>
    <t xml:space="preserve">رصيد دلتا </t>
  </si>
  <si>
    <t>رصيد تاج</t>
  </si>
  <si>
    <t>عجز دلتا</t>
  </si>
  <si>
    <t>عجز تاج</t>
  </si>
  <si>
    <t xml:space="preserve">صابون شحوم </t>
  </si>
  <si>
    <t>الشركة</t>
  </si>
  <si>
    <t>النسبة</t>
  </si>
  <si>
    <t>صابون ابيض جديد</t>
  </si>
  <si>
    <t>كحول نوع جديد</t>
  </si>
  <si>
    <t>النيل</t>
  </si>
  <si>
    <t xml:space="preserve">صابون ارضيات </t>
  </si>
  <si>
    <t>فلاش</t>
  </si>
  <si>
    <t>كلور</t>
  </si>
  <si>
    <t>فنيك</t>
  </si>
  <si>
    <t>معطر جو</t>
  </si>
  <si>
    <t>معطر ارضيات</t>
  </si>
  <si>
    <t xml:space="preserve">مناديل </t>
  </si>
  <si>
    <t>غطاء راس</t>
  </si>
  <si>
    <t>فلتر مرحله اولى</t>
  </si>
  <si>
    <t>فلتر مرحله ثانيه</t>
  </si>
  <si>
    <t>فلتر مرحله ثالثه</t>
  </si>
  <si>
    <t xml:space="preserve">جهاز صابون </t>
  </si>
  <si>
    <t>جاروف</t>
  </si>
  <si>
    <t>يد مقشه</t>
  </si>
  <si>
    <t>شرشوبه</t>
  </si>
  <si>
    <t>ريكم  بكرة ازرق 25 مم</t>
  </si>
  <si>
    <t>تيله الامان</t>
  </si>
  <si>
    <t>الجسم  الخارجى</t>
  </si>
  <si>
    <t>الخرطوم</t>
  </si>
  <si>
    <t>بودة</t>
  </si>
  <si>
    <t xml:space="preserve">9 كيلو </t>
  </si>
  <si>
    <t xml:space="preserve">رغوى </t>
  </si>
  <si>
    <t xml:space="preserve">12 كيلو </t>
  </si>
  <si>
    <t>45 لتر</t>
  </si>
  <si>
    <t xml:space="preserve">50 كيلو </t>
  </si>
  <si>
    <t>بودرة</t>
  </si>
  <si>
    <t>6 كيلو</t>
  </si>
  <si>
    <t>12 لتر</t>
  </si>
  <si>
    <t xml:space="preserve">12 لتر </t>
  </si>
  <si>
    <t>co2</t>
  </si>
  <si>
    <t>10 كيلو</t>
  </si>
  <si>
    <t xml:space="preserve">بودرة </t>
  </si>
  <si>
    <t xml:space="preserve">45 لتر </t>
  </si>
  <si>
    <t xml:space="preserve">داخل عنبر رقم 1 </t>
  </si>
  <si>
    <t>هل يوجد اى تاكل او تلف فى الهيكل 
خاصه فى نقاط الاتصال بالقاعده او الحائط</t>
  </si>
  <si>
    <t>تاكل الهيكل  و نقاط الاتصال</t>
  </si>
  <si>
    <t xml:space="preserve">درج السلم </t>
  </si>
  <si>
    <t>التاكد من ان الدرجات سليمة غير ملتوية ومثبتة بقوة فى جانبى السلم مع ضرورة عدم وجود اى مانعة للانزلاق  او الزيوت</t>
  </si>
  <si>
    <t xml:space="preserve">فحص قفص الحماية اذا كان السلم يتجاوز ارتفاعا معينا (3متر) ولا تسمح بمرور شخص للخارج فى حاله السقوط او المسافات بين اضلاع القفص متساوية </t>
  </si>
  <si>
    <t xml:space="preserve">منطقة الوصول </t>
  </si>
  <si>
    <t>الوصف</t>
  </si>
  <si>
    <t xml:space="preserve">يجب ان تكون منطقة الوصول فى اعلى السلم مستوية امنة ومزودة بدرابزين لمنع السقوط عند الانتقال من السلم الى سطح المبنى او المنصة </t>
  </si>
  <si>
    <t xml:space="preserve">جوانب السلم </t>
  </si>
  <si>
    <t>امام السلم</t>
  </si>
  <si>
    <t xml:space="preserve">يجب ان يمتدد جانبيات السلم لمسافة لا تقل عن 107 سم فوق سطح الوصول لتسهيل عملية الصعود والنزول الامن </t>
  </si>
  <si>
    <t xml:space="preserve">التاكد من وجود لافتات واضحة تمنع استخدام السلم لغير المصرح لهم او تحذر من ضرورة ارتداء الوقاية الشخصية  </t>
  </si>
  <si>
    <t>لافتات التحذير</t>
  </si>
  <si>
    <t xml:space="preserve">التاكد من وجود لافتات تحذير واضحة تمنع استخدام السلم لغير المصرح لهم او تحذير من ضرورة ارتداء مهمات الوقاية الشخصية </t>
  </si>
  <si>
    <t>احمد البياضى</t>
  </si>
  <si>
    <t>عنبر رقم 1 هاسكى 24</t>
  </si>
  <si>
    <t>عنبر رقم 1 هاسكى 12</t>
  </si>
  <si>
    <t>عنبر رقم 1 هاسكى 18</t>
  </si>
  <si>
    <t>مخزن رقم 4</t>
  </si>
  <si>
    <t>مخزن رقم 5</t>
  </si>
  <si>
    <t>الاستراحة</t>
  </si>
  <si>
    <t>عنبر رقم 2  هاسكى 20</t>
  </si>
  <si>
    <t>عنبر رقم 2 هاسكى 17</t>
  </si>
  <si>
    <t>السيلوهات</t>
  </si>
  <si>
    <t>دراير ماكينة هاسكى 24</t>
  </si>
  <si>
    <t>دراير ماكينة هاسكى 2</t>
  </si>
  <si>
    <t>دراير ماكينة هاسكى 8</t>
  </si>
  <si>
    <t>دراير ماكينة هاسكى 18</t>
  </si>
  <si>
    <t>دراير ماكينة هاسكى 12</t>
  </si>
  <si>
    <t>دراير ماكينة هاسكى 14</t>
  </si>
  <si>
    <t>دراير ماكينة هاسكى 17</t>
  </si>
  <si>
    <t>دراير ماكينة هاسكى 22</t>
  </si>
  <si>
    <t>دراير ماكينة هاسكى 25</t>
  </si>
  <si>
    <t>دراير ماكينة هاسكى 20</t>
  </si>
  <si>
    <t>دراير ماكينة هاسكى 19</t>
  </si>
  <si>
    <t>10  دراير ماكينة هاسكى</t>
  </si>
  <si>
    <t xml:space="preserve">  16 دراير ماكينة هاسكى</t>
  </si>
  <si>
    <t>ونش 7.5 طن</t>
  </si>
  <si>
    <t>عنبر رقم 1</t>
  </si>
  <si>
    <t xml:space="preserve">ونش 5 طن </t>
  </si>
  <si>
    <t>ونش 3.5 طن</t>
  </si>
  <si>
    <t>عنبر رقم 1  مخزن الاسطمبات</t>
  </si>
  <si>
    <t xml:space="preserve">ونش 10 طن </t>
  </si>
  <si>
    <t>عنبر رقم 2</t>
  </si>
  <si>
    <t>عنبر رقم 1 مخزن الاسطمبات</t>
  </si>
  <si>
    <t>شارع السيلوهات</t>
  </si>
  <si>
    <t>ديزل 750 جالون</t>
  </si>
  <si>
    <t>جوكى 100 جالون</t>
  </si>
  <si>
    <t>بامب كهرباء 1500جالون</t>
  </si>
  <si>
    <t>صندوق رقم 1</t>
  </si>
  <si>
    <t>صندوق رقم 2</t>
  </si>
  <si>
    <t>صندوق رقم 3</t>
  </si>
  <si>
    <t>صندوق رقم 4</t>
  </si>
  <si>
    <t>صندوق رقم 5</t>
  </si>
  <si>
    <t>صندوق رقم 6</t>
  </si>
  <si>
    <t>صندوق رقم 7</t>
  </si>
  <si>
    <t>صندوق رقم 8</t>
  </si>
  <si>
    <t>صندوق رقم 9</t>
  </si>
  <si>
    <t>صندوق رقم 10</t>
  </si>
  <si>
    <t>صندوق رقم 11</t>
  </si>
  <si>
    <t>صندوق رقم 12</t>
  </si>
  <si>
    <t>صندوق رقم 13</t>
  </si>
  <si>
    <t>صندوق رقم 14</t>
  </si>
  <si>
    <t>صندوق رقم 15</t>
  </si>
  <si>
    <t>اسلام متولى</t>
  </si>
  <si>
    <t>Z 1</t>
  </si>
  <si>
    <t>Z 2</t>
  </si>
  <si>
    <t>Z 3</t>
  </si>
  <si>
    <t>Z 4</t>
  </si>
  <si>
    <t>Z 5</t>
  </si>
  <si>
    <t>Z 6</t>
  </si>
  <si>
    <t>Z 7</t>
  </si>
  <si>
    <t>Z 8</t>
  </si>
  <si>
    <t>Z 9</t>
  </si>
  <si>
    <t>Z 10</t>
  </si>
  <si>
    <t>Z 11</t>
  </si>
  <si>
    <t>مخزن رقم 1</t>
  </si>
  <si>
    <t>مخزن رقم 2</t>
  </si>
  <si>
    <t>مخزن رقم 6</t>
  </si>
  <si>
    <t>التشغيل</t>
  </si>
  <si>
    <t>مخزن قطع الغيار الدور الثانى</t>
  </si>
  <si>
    <t xml:space="preserve">بين العنبرين </t>
  </si>
  <si>
    <t xml:space="preserve">كاسر الامن </t>
  </si>
  <si>
    <t>محمد حسينى</t>
  </si>
  <si>
    <t>كلارك رقم 1</t>
  </si>
  <si>
    <t>كلارك رقم 2</t>
  </si>
  <si>
    <t>كلارك رقم 3</t>
  </si>
  <si>
    <t>كلارك رقم 4</t>
  </si>
  <si>
    <t>كلارك رقم 5</t>
  </si>
  <si>
    <t>كلارك رقم 6</t>
  </si>
  <si>
    <t>كلارك رقم 7</t>
  </si>
  <si>
    <t>كلارك رقم 8</t>
  </si>
  <si>
    <t>كلارك رقم 9</t>
  </si>
  <si>
    <t>كلارك رقم 10</t>
  </si>
  <si>
    <t>العنابر الإنتاجية / المخازن / الشوارع</t>
  </si>
  <si>
    <t>ايمن عبدالمنعم</t>
  </si>
  <si>
    <t>التاكد من عدم وجود تسريب بخزان الوقود(1)</t>
  </si>
  <si>
    <t>فحص مستوى زيت المحرك(2)</t>
  </si>
  <si>
    <t>الإنذار الصوتى (كلاكس / تنبية خلفى)(3)</t>
  </si>
  <si>
    <t>فحص فرامل (اليد والقدم)(4)</t>
  </si>
  <si>
    <t>سلامة المراءة(5)</t>
  </si>
  <si>
    <t>الاضاءه(6)</t>
  </si>
  <si>
    <t>طفاية حريق(7)</t>
  </si>
  <si>
    <t>فحص عادم الكلارك (9)</t>
  </si>
  <si>
    <t>فحص عجلات المعده(10)</t>
  </si>
  <si>
    <t>فحص عدادات ومفاتيح تشغيل المعدة (11)</t>
  </si>
  <si>
    <t>رفع وخفض شوكتيى المعدة والتاكد من صلاحيتها(12)</t>
  </si>
  <si>
    <t>حزام الأمان وسقف الحماية(13)</t>
  </si>
  <si>
    <t>شوكتيى المعده بحاله سليمة (14)</t>
  </si>
  <si>
    <t>التاكد من الوصلات الكهربائية سليمة وعدم وجود تلف بالعازل (15)</t>
  </si>
  <si>
    <t>التاكد من البطارية سليمة واقطابها سليمة (16)</t>
  </si>
  <si>
    <t xml:space="preserve">تحت الطيانة </t>
  </si>
  <si>
    <t xml:space="preserve">تحت الصيانة </t>
  </si>
  <si>
    <t xml:space="preserve">السيد عبدالمنعم </t>
  </si>
  <si>
    <t>لوحة رقم 1</t>
  </si>
  <si>
    <t>لوحة رقم 2</t>
  </si>
  <si>
    <t>لوحة رقم 3</t>
  </si>
  <si>
    <t>لوحة رقم 4</t>
  </si>
  <si>
    <t>لوحة رقم 5</t>
  </si>
  <si>
    <t>لوحة رقم 6</t>
  </si>
  <si>
    <t>لوحة رقم 7</t>
  </si>
  <si>
    <t>لوحة رقم 8</t>
  </si>
  <si>
    <t>لوحة رقم 9</t>
  </si>
  <si>
    <t>لوحة رقم 10</t>
  </si>
  <si>
    <t>لوحة رقم 11</t>
  </si>
  <si>
    <t>لوحة رقم 12</t>
  </si>
  <si>
    <t>لوحة رقم 13</t>
  </si>
  <si>
    <t>لوحة رقم 14</t>
  </si>
  <si>
    <t>لوحة رقم 15</t>
  </si>
  <si>
    <t>صندوق رقم 16</t>
  </si>
  <si>
    <t>صندوق رقم 17</t>
  </si>
  <si>
    <t>صندوق رقم 18</t>
  </si>
  <si>
    <t>صندوق رقم 19</t>
  </si>
  <si>
    <t>صندوق رقم 20</t>
  </si>
  <si>
    <t>صندوق رقم 21</t>
  </si>
  <si>
    <t>صندوق رقم 22</t>
  </si>
  <si>
    <t>صندوق رقم 23</t>
  </si>
  <si>
    <t>صندوق رقم 24</t>
  </si>
  <si>
    <t>صندوق رقم 25</t>
  </si>
  <si>
    <t>صندوق رقم 26</t>
  </si>
  <si>
    <t>صندوق رقم 27</t>
  </si>
  <si>
    <t>صندوق رقم 28</t>
  </si>
  <si>
    <t>تم الإغلاق</t>
  </si>
  <si>
    <t>اسم المبلغ</t>
  </si>
  <si>
    <t>السبب الجزري/المحتمل</t>
  </si>
  <si>
    <t>الإجراء التصحيحي  الفوري</t>
  </si>
  <si>
    <t>تاريخ الاجراء التصحيحي</t>
  </si>
  <si>
    <t>عنبر 1</t>
  </si>
  <si>
    <t xml:space="preserve">محمد رافت </t>
  </si>
  <si>
    <t>وجود كابل كهرباء مكشوف بجانب خط الانتاج دون ان يلمسه احد</t>
  </si>
  <si>
    <t xml:space="preserve">تلف العازل بسبب الاحتكاك </t>
  </si>
  <si>
    <t>تغيير الكابل وعمل فحص دورى للكابلات</t>
  </si>
  <si>
    <t>محمد رأفت</t>
  </si>
  <si>
    <t xml:space="preserve">عنبر 1 </t>
  </si>
  <si>
    <t xml:space="preserve"> انسكاب زيت هيدروليك بجوار ماكينه الحقن مما قد يسبب انزلاق</t>
  </si>
  <si>
    <t xml:space="preserve">تلف خرطوم الزيت وعدم اكتشافه مبكرا </t>
  </si>
  <si>
    <t>استبدال الخرطوم وتنظيف الارضيه واجراء فحص دورى</t>
  </si>
  <si>
    <t>السيد سليمان</t>
  </si>
  <si>
    <t>عنبر 2</t>
  </si>
  <si>
    <t>السيد عبدالمنعم</t>
  </si>
  <si>
    <t xml:space="preserve">عامل اقترب من القالب الساخن للماكينه بدون قفازات </t>
  </si>
  <si>
    <t>عدم الالتزام بمهمات الوقايه الشخصيه</t>
  </si>
  <si>
    <t>التاكيد على ارتداء مهمات الوقايه وعمل توعيه</t>
  </si>
  <si>
    <t>مخزن 3</t>
  </si>
  <si>
    <t>سقوط بالتات خشب اثناء الرص</t>
  </si>
  <si>
    <t xml:space="preserve">رص غير امن للبالتات </t>
  </si>
  <si>
    <t xml:space="preserve">اعاده تنظيم الرص وتحديد اقصى ارتفاع والتنبيه على السائق </t>
  </si>
  <si>
    <t>بين العنبرين</t>
  </si>
  <si>
    <t xml:space="preserve">كابل موضوع فى الممر </t>
  </si>
  <si>
    <t>سوء ترتيب مكان العمل</t>
  </si>
  <si>
    <t xml:space="preserve">تنظيم الكابلات واستخدام مجارى للكابلات </t>
  </si>
  <si>
    <t xml:space="preserve">سقوط اداه صيانه داخل الماكينه </t>
  </si>
  <si>
    <t>عدم اتباع اجراءات الصيانه الامنه</t>
  </si>
  <si>
    <t>تطبيق نظام lock out , tagout</t>
  </si>
  <si>
    <t xml:space="preserve">انبعاث دخان خفيف من سخانات ماكينه الحقن </t>
  </si>
  <si>
    <t>تراكم بقايا بلاستيك على السخان</t>
  </si>
  <si>
    <t>تنظيف السخانات بانتظام ومتابعه الحراره</t>
  </si>
  <si>
    <t>عامل كاد يتعثر بخرطوم هواء فى الارض</t>
  </si>
  <si>
    <t>سوء ترتيب الخراطيم</t>
  </si>
  <si>
    <t>تعليق الخراطيم وتنظمها</t>
  </si>
  <si>
    <t>15/1/2026</t>
  </si>
  <si>
    <t>مخزن2</t>
  </si>
  <si>
    <t xml:space="preserve">انطفاء الاضاءه فى جزء من المخزن </t>
  </si>
  <si>
    <t xml:space="preserve">عطل كهربائى فى الاضاءه </t>
  </si>
  <si>
    <t>اصلاح الاضاءه فورا</t>
  </si>
  <si>
    <t>17/1/2026</t>
  </si>
  <si>
    <t>شارع الاداره</t>
  </si>
  <si>
    <t>عامل  نظافه استخدم مواد كميائيه للنظافه  بدون قفازات</t>
  </si>
  <si>
    <t>20/1/2026</t>
  </si>
  <si>
    <t xml:space="preserve">عمر عادل </t>
  </si>
  <si>
    <t>انزلاق عامل بسبب حبيبات بلاستيك دون اصابه</t>
  </si>
  <si>
    <t>سقوط مواد خام على الارض</t>
  </si>
  <si>
    <t>تنظيف الارضيه فورا وعمل توعيه</t>
  </si>
  <si>
    <t>22/1/2026</t>
  </si>
  <si>
    <t>مخزن 2</t>
  </si>
  <si>
    <t xml:space="preserve">تكدس منتج فى الممر </t>
  </si>
  <si>
    <t xml:space="preserve">سوء تنظيم التخزين </t>
  </si>
  <si>
    <t>تحديد ممرات واضحه</t>
  </si>
  <si>
    <t>28/1/2026</t>
  </si>
  <si>
    <t xml:space="preserve">عامل يعمل بدون نظاره واقيه اثناء التنظيف بالهواء </t>
  </si>
  <si>
    <t>الزام العامل بارتداء مهمات الوقايه وعمل توعيه</t>
  </si>
  <si>
    <t>30/1/2026</t>
  </si>
  <si>
    <t>سندره الشيلر</t>
  </si>
  <si>
    <t xml:space="preserve">سقوط كابل كهرباء من الحامل الخاص به </t>
  </si>
  <si>
    <t>تلف تثبيت الحامل</t>
  </si>
  <si>
    <t xml:space="preserve">اصلاح الحامل و تثبيت الكابل بشكل امن </t>
  </si>
  <si>
    <t>وجود مسامير او قطع معدنيه على الارض</t>
  </si>
  <si>
    <t xml:space="preserve">سوء النظافه الصناعيه </t>
  </si>
  <si>
    <t xml:space="preserve">تنظيف الارضيه باستمرار </t>
  </si>
  <si>
    <t>تكدس كراتين البريفورم بالقرب  من لوحه كهرباء</t>
  </si>
  <si>
    <t>تخزين غير امن</t>
  </si>
  <si>
    <t xml:space="preserve">ابعاد الكراتين بعيد اللوحه و عمل توعيه للعمال </t>
  </si>
  <si>
    <t>انطفاء لمبه اضاءه فوق خط الانتاج</t>
  </si>
  <si>
    <t xml:space="preserve">عطل فى المصباح الكهربائى </t>
  </si>
  <si>
    <t xml:space="preserve">استبدال المصباح </t>
  </si>
  <si>
    <t>تراكم كراتين بريفورم بجوار ماكينه الانتاج</t>
  </si>
  <si>
    <t xml:space="preserve">سوء تنظيم منطقه العمل </t>
  </si>
  <si>
    <t>تنظيم التخزين وازاله العوائق</t>
  </si>
  <si>
    <t>13/2/2026</t>
  </si>
  <si>
    <t>وجود حبيبات بلاستيك كثيره على الارض</t>
  </si>
  <si>
    <t xml:space="preserve">سقوط مواد خام اثناء النقل </t>
  </si>
  <si>
    <t>تنظيف الارضيه فورا</t>
  </si>
  <si>
    <t>16/2/2026</t>
  </si>
  <si>
    <t>تسريب بسيط من خرطوم ماء التبريد</t>
  </si>
  <si>
    <t>تلف الخرطوم</t>
  </si>
  <si>
    <t>18/2/2026</t>
  </si>
  <si>
    <t>المعدات المساعده</t>
  </si>
  <si>
    <t xml:space="preserve">عامل يستخدم اداة صيانة غير مناسبة </t>
  </si>
  <si>
    <t>عدم توفر الاداه الصحيحه</t>
  </si>
  <si>
    <t xml:space="preserve">توفير الادوات المناسبه </t>
  </si>
  <si>
    <t>21/2/2026</t>
  </si>
  <si>
    <t xml:space="preserve">مخزن الاسطمبات </t>
  </si>
  <si>
    <t>وجود كابل كهرباء ممتد عبر الممر</t>
  </si>
  <si>
    <t xml:space="preserve">سوء تنظيم الكابلات </t>
  </si>
  <si>
    <t xml:space="preserve">تمرير الكابل فى مجرى امن </t>
  </si>
  <si>
    <t>21/1/2026</t>
  </si>
  <si>
    <t>25/2/2026</t>
  </si>
  <si>
    <t>مخزن 1</t>
  </si>
  <si>
    <t xml:space="preserve">تكدس مواد خام بجوار باب الطوارئ </t>
  </si>
  <si>
    <t xml:space="preserve">سوء تخزين </t>
  </si>
  <si>
    <t xml:space="preserve">ازاله المواد فورا </t>
  </si>
  <si>
    <t>27/2/2026</t>
  </si>
  <si>
    <t>عامل يحمل كرتون بريفورم بطريقه غير امنه</t>
  </si>
  <si>
    <t xml:space="preserve">عدم  التدريب على المناوله </t>
  </si>
  <si>
    <t xml:space="preserve">تدريب العمال على النقل والمناوله </t>
  </si>
  <si>
    <t xml:space="preserve">وجود بقعه زيت بجوار الماكينه </t>
  </si>
  <si>
    <t xml:space="preserve">تسريب زيت من الماكينه </t>
  </si>
  <si>
    <t xml:space="preserve">تنظيف الارضيه واصلاح التسريب </t>
  </si>
  <si>
    <t>28/2/2026</t>
  </si>
  <si>
    <t xml:space="preserve">اضاءه ضعيفه فى جزء من المخزن </t>
  </si>
  <si>
    <t>عطل كهربائى فى الاضاءه</t>
  </si>
  <si>
    <t xml:space="preserve">وجود ادوات صيانه على السير الناقل  </t>
  </si>
  <si>
    <t xml:space="preserve">اهمال بعد الصيانه </t>
  </si>
  <si>
    <t xml:space="preserve">ازاله الادوات فورا </t>
  </si>
  <si>
    <t xml:space="preserve">شارع التحميل </t>
  </si>
  <si>
    <t>سقوط صندوق بريفورم اثناء التحميل</t>
  </si>
  <si>
    <t xml:space="preserve">تحميل غير متوازن </t>
  </si>
  <si>
    <t xml:space="preserve">تنظيم عمليه التحميل و عمل توعيه للسائقين </t>
  </si>
  <si>
    <t xml:space="preserve">أحمد محمود سعيد </t>
  </si>
  <si>
    <t xml:space="preserve">إسلام متولي </t>
  </si>
  <si>
    <t xml:space="preserve">السيد سليمان </t>
  </si>
  <si>
    <t>أيمن عبد المنعم</t>
  </si>
  <si>
    <t xml:space="preserve">محمد رأفت </t>
  </si>
  <si>
    <t xml:space="preserve">محمد الحسيني </t>
  </si>
  <si>
    <t xml:space="preserve">شارع الكمبيروسيرات </t>
  </si>
  <si>
    <t>السلم الخاص بالصعود الى السطح يحتاج الى تعديل</t>
  </si>
  <si>
    <t>تصميم خاطئ</t>
  </si>
  <si>
    <t xml:space="preserve">عزل السلم و تعديل السلم بالوضع الصحيح ويكون مطابق للمواصفات </t>
  </si>
  <si>
    <t xml:space="preserve">امام عنبر 2 </t>
  </si>
  <si>
    <t xml:space="preserve">الرامب الخاص بالتحميل يحتاج الى تعديل وتثبيت </t>
  </si>
  <si>
    <t xml:space="preserve">تاخير اعمال الصيانه </t>
  </si>
  <si>
    <t xml:space="preserve">عزل الرامب وعمل الصيانه اللازمه وتركيب حواجز جانبيه </t>
  </si>
  <si>
    <t>13/3/2026</t>
  </si>
  <si>
    <t>وجود الرامب الخاص بالتحميل امام صناديق الحريق</t>
  </si>
  <si>
    <t>تحريك الرامب لاعمال انشائيه</t>
  </si>
  <si>
    <t xml:space="preserve">نقل الرامب من امام الصندوق + توعيه لسائقى الكلاركات </t>
  </si>
  <si>
    <t>14/3/2026</t>
  </si>
  <si>
    <t xml:space="preserve">مخزن 2 </t>
  </si>
  <si>
    <t>اصلاح الاضاءه ونقل الكشفات فى الممرات الرئسيه للمخزن</t>
  </si>
  <si>
    <t>15/3/2026</t>
  </si>
  <si>
    <t xml:space="preserve">شارع السيلوهات </t>
  </si>
  <si>
    <t xml:space="preserve">تخزين الخامات امام صناديق الحريق </t>
  </si>
  <si>
    <t xml:space="preserve">خطاء فردى من سائق الكلارك </t>
  </si>
  <si>
    <t>نقل الخامات فى مكان مناسب بعيدا عن الصناديق وعمل توعيه لسائقى الكلاركات</t>
  </si>
  <si>
    <t>17/3/2026</t>
  </si>
  <si>
    <t xml:space="preserve">وجود كيدجات مائله </t>
  </si>
  <si>
    <t xml:space="preserve">وجود كسر فى ارجل الكيدج  </t>
  </si>
  <si>
    <t xml:space="preserve">عمل الصيانه اللازمه للكيدجات </t>
  </si>
  <si>
    <t>20/3/2026</t>
  </si>
  <si>
    <t xml:space="preserve">سقوط قطعه حديد اخر سكه الونش الخاصه بالايقاف </t>
  </si>
  <si>
    <t xml:space="preserve">تثبيت غير جيد </t>
  </si>
  <si>
    <t xml:space="preserve">تثبيت القفل الخاص بسكه الونش  فورا </t>
  </si>
  <si>
    <t>22/3/2026</t>
  </si>
  <si>
    <t>ورشه الكلاركات و شارع الاستراحه</t>
  </si>
  <si>
    <t xml:space="preserve">وجود بعض كبلات الكهرباء غير المرتبه </t>
  </si>
  <si>
    <t xml:space="preserve">تثبيت وترتيب غير جيد لتوصيلات الكهرباء </t>
  </si>
  <si>
    <t xml:space="preserve">ترتيب وتثبيت الكبلات </t>
  </si>
  <si>
    <t>مخزن قطع الغيار</t>
  </si>
  <si>
    <t>وجود قطع غيار فى الممرات داخل المخزن</t>
  </si>
  <si>
    <t xml:space="preserve">عدم اتباع تعليمات التخزين </t>
  </si>
  <si>
    <t>ترتيب ورفع جميع قطع الغيار من الممرات واتباع تعليمات التخزين و تدريب وتوعيه</t>
  </si>
  <si>
    <t>23/3/2026</t>
  </si>
  <si>
    <t xml:space="preserve">عدم وجود درابزين على سندره الماكينات </t>
  </si>
  <si>
    <t xml:space="preserve">خطاء فردى من عمال الصيانه بعد الاعمال </t>
  </si>
  <si>
    <t xml:space="preserve">وضع شريط تحذير و تركيب درابزين للسندره و تدريب وتوعيه للعاملين </t>
  </si>
  <si>
    <t>25/3/2026</t>
  </si>
  <si>
    <t xml:space="preserve">مخزن 1 </t>
  </si>
  <si>
    <t xml:space="preserve">تسريب مياه بسيط من سقف عنبر 1 على السوفت دروب </t>
  </si>
  <si>
    <t xml:space="preserve">ثقب فى مجرى الامطار </t>
  </si>
  <si>
    <t xml:space="preserve">عزل السوفت دروب بمشمعاات  بلاستيك و اصلاح مجرى الامطار </t>
  </si>
  <si>
    <t>مخزن قطع غيار</t>
  </si>
  <si>
    <t>اايمن عبدالمنعم</t>
  </si>
  <si>
    <t xml:space="preserve">سقوط بعض من الواح السقف المعلق </t>
  </si>
  <si>
    <t xml:space="preserve">عدم التركيب الجيد  </t>
  </si>
  <si>
    <t xml:space="preserve">تم ابلاغ م. المدنى وجارى الاصلاح والصيانة </t>
  </si>
  <si>
    <t xml:space="preserve">شارع السعدي </t>
  </si>
  <si>
    <t xml:space="preserve">سائق كلارك يقود وهو محمل الى الامام </t>
  </si>
  <si>
    <t xml:space="preserve">تصرف  غير امن  </t>
  </si>
  <si>
    <t>التنبية والتوعيه علي  القياده اثناء التحميل والرجوع الى الخلف</t>
  </si>
  <si>
    <t xml:space="preserve">تخزين مواسير امام ابواب الطوارى </t>
  </si>
  <si>
    <t xml:space="preserve">تصرف غير امن </t>
  </si>
  <si>
    <t>تم التنبيه والتوعية بعدم التخزين امام الممرات وابواب الطوارى</t>
  </si>
  <si>
    <t xml:space="preserve">الوحدات المساعدة </t>
  </si>
  <si>
    <t xml:space="preserve">الواح كهرباء مفتوحة بمنطقه المعدات </t>
  </si>
  <si>
    <t xml:space="preserve">ظرف غير امن </t>
  </si>
  <si>
    <t xml:space="preserve">ابلاغ القسم  المختص بالاغلاق والتنبية عليهم بعدم ترك لوح التوزيع مفتوحه </t>
  </si>
  <si>
    <t xml:space="preserve">يوجد سلم بدون تثبيت جيد و بعض الملاحظات </t>
  </si>
  <si>
    <t>قيد المتابعة</t>
  </si>
  <si>
    <t>قيد التنفيذ</t>
  </si>
  <si>
    <t>الموقع / المكان</t>
  </si>
  <si>
    <t>الصندوق الخارجي</t>
  </si>
  <si>
    <t>خرطوم مع الجوان</t>
  </si>
  <si>
    <t>البشبوري/القاذف</t>
  </si>
  <si>
    <t>بكرة الخرطوم</t>
  </si>
  <si>
    <t>الحنفية والجوان</t>
  </si>
  <si>
    <t>نوع الصندوق/الحجم</t>
  </si>
  <si>
    <t xml:space="preserve">شارع الإدارة </t>
  </si>
  <si>
    <t>2.5بوصة</t>
  </si>
  <si>
    <t>شارع السعدي</t>
  </si>
  <si>
    <t>شارع السعدي امام مخزن3</t>
  </si>
  <si>
    <t>داخل عنبر رقم 2</t>
  </si>
  <si>
    <t>1.5بوصة</t>
  </si>
  <si>
    <t>داخل مخزن 3</t>
  </si>
  <si>
    <t xml:space="preserve">الإدارة القديمة </t>
  </si>
  <si>
    <t>شارع بين العنبرين</t>
  </si>
  <si>
    <t>شارع المعدات الخلفي</t>
  </si>
  <si>
    <t>داخل مخزن رقم2</t>
  </si>
  <si>
    <t>شارع التحميل</t>
  </si>
  <si>
    <t>اخر شارع التحميل</t>
  </si>
  <si>
    <t>داخل مخزن رقم 5</t>
  </si>
  <si>
    <t>شارع الاستراحة</t>
  </si>
  <si>
    <t>امام ورشة الكلاركات</t>
  </si>
  <si>
    <t>امام البنزينة</t>
  </si>
  <si>
    <t>شارع التحميل خلف مخزن1</t>
  </si>
  <si>
    <t>شارع التحميل خلف التشغيل</t>
  </si>
  <si>
    <t>داخل مخزن رقم4</t>
  </si>
  <si>
    <t>الإدارة الجديدة</t>
  </si>
  <si>
    <t>داخل مخزن قطع غيار دور2</t>
  </si>
  <si>
    <t>الصندوق به صدا وتأكل</t>
  </si>
  <si>
    <t xml:space="preserve">شارع  الكمبيروسيرات </t>
  </si>
  <si>
    <t xml:space="preserve">المعدات المساعدة العمودى للسندرة </t>
  </si>
  <si>
    <t>سندرة المعدات المساعدة السلم الرئيسى</t>
  </si>
  <si>
    <t xml:space="preserve">سلم البرج بشارع الادارة </t>
  </si>
  <si>
    <t>سلم الشفاطات بعنبر 2</t>
  </si>
  <si>
    <t xml:space="preserve">🧯 سجل طفايات الحريق </t>
  </si>
  <si>
    <t xml:space="preserve">ارصدة الشئون الادارية </t>
  </si>
  <si>
    <t xml:space="preserve">محمد محسن </t>
  </si>
  <si>
    <t xml:space="preserve">محمد عبدالله على </t>
  </si>
  <si>
    <t xml:space="preserve">خالد عبدالمالك </t>
  </si>
  <si>
    <t xml:space="preserve">احمد فوزى عبدالحفيظ </t>
  </si>
  <si>
    <t xml:space="preserve">احمد جلال </t>
  </si>
  <si>
    <t xml:space="preserve">اشرف محمد مصطفى </t>
  </si>
  <si>
    <t xml:space="preserve">محمد عادل احمد السيد </t>
  </si>
  <si>
    <t xml:space="preserve">احمد نصار </t>
  </si>
  <si>
    <t xml:space="preserve">محمد نوفل ابراهيم </t>
  </si>
  <si>
    <t xml:space="preserve">محمد الشوادفى السيد </t>
  </si>
  <si>
    <t>محمد السيد محمد</t>
  </si>
  <si>
    <t>احمد عمر الشبراوى</t>
  </si>
  <si>
    <t xml:space="preserve">ماهر رمضان السيد </t>
  </si>
  <si>
    <t>احمد صلاح احمد</t>
  </si>
  <si>
    <t>احمد جلال  احمد</t>
  </si>
  <si>
    <t xml:space="preserve">محمد شحتا عبدالكريم </t>
  </si>
  <si>
    <t xml:space="preserve">صبرى حسن </t>
  </si>
  <si>
    <t>علي احمد يوسف</t>
  </si>
  <si>
    <t>صلاح محمد عبدالحميد</t>
  </si>
  <si>
    <t xml:space="preserve">انطونيوس عما د </t>
  </si>
  <si>
    <t xml:space="preserve">عبدة مصطفي صبري </t>
  </si>
  <si>
    <t xml:space="preserve">السيد سعيد عبدالفتاح </t>
  </si>
  <si>
    <t xml:space="preserve">اشرف المصري </t>
  </si>
  <si>
    <t xml:space="preserve">فارس نجاح </t>
  </si>
  <si>
    <t>طة محمد سليمان</t>
  </si>
  <si>
    <t>محمود مرسي</t>
  </si>
  <si>
    <t xml:space="preserve">احمد خيري </t>
  </si>
  <si>
    <t xml:space="preserve">احمد دسوقي متولي </t>
  </si>
  <si>
    <t xml:space="preserve">عاطف السيد ابو فندود </t>
  </si>
  <si>
    <t xml:space="preserve">محمد احمد الباز </t>
  </si>
  <si>
    <t xml:space="preserve">عبدالرحمن حسينى محمد </t>
  </si>
  <si>
    <t xml:space="preserve">اثناء العمل على ماكبنة الجالون حدث التواء فى القدم اليمنى </t>
  </si>
  <si>
    <t xml:space="preserve">اثناء العمل بين العنبرين تم سقوط كيدجات حديد على الظهر وذلك بسبب دخول الكلارك لتنزيل الكيدجات </t>
  </si>
  <si>
    <t xml:space="preserve">اثناء رفع اغطية جرلات الكهرباء الموجودة بجوار الشيلرات </t>
  </si>
  <si>
    <t xml:space="preserve">تم اصابة المذكور بالتواء القدم اثناء الخروج  من غرفة الامن وتم التوجه به الى المستشفى وعمل فحوصات وتبين وجود تمزق فى اربطة القدم اليمنى </t>
  </si>
  <si>
    <t>تم اصابة المذكور فى قدمة اليمنى امام البوابة الرئيسية لمصنع دلتا اثر الصعود
 على سيارة نصف نقل لاخذ عينات واثناء النزول  تمت الاصابة فى القدم اليمنى  بشرع بالنتود الداخلى لمفصل الكاحل</t>
  </si>
  <si>
    <t xml:space="preserve">تم الابلاغ من قبل الفنى معاذ الديب باصابة المهندس احمد نصار بمصنع النيل 
بحرق خفيف فى اصابع اليسرى اثناء العمل على ماكينة حقن البرطمان ويحتاج الى مرهم حروق فقط وتم التوجه على الفور وعمل اللازم دون الذهاب الى المستشفى </t>
  </si>
  <si>
    <t xml:space="preserve">تم اصابة العامل اثناء العمل على ماكينة التجميع فى اصابع اليد اليسرى وتم التوجة  الى المستشفى وافاد الدكتور بازاله الظافر  فقط 
</t>
  </si>
  <si>
    <t xml:space="preserve">تم اصابة الفنى المذكور بين بالتة الخامة بعمود الاسترث وجسم الماكينة وتم عمل اللازم من قبل مدير الانتاج لرفع الجزء من على اليد وتم التوجة الى المستشفى وعمل الاشاعات اللازمه وتبين وجود شرخ فى اليد اليمنى وبعض الكدمات فى الكتف </t>
  </si>
  <si>
    <t xml:space="preserve">اثناء سير امين المخزن امام غرفة الامن بتاج كابس قام بالدهش على قطعة خشب حيث تم دخول مسمار بالقدم اليمنى حيث تم الذهاب الى المستشفى وتم اعطاءة حقنه تاتنوس وعمل اللازم </t>
  </si>
  <si>
    <t xml:space="preserve">عند رص الكيدجات لعمال الحقن من قبل سائق الكلارك هانى رمزى تم مرور عامل الانتاج من امامه وتم اصابتة فى ساق القدم اليمنى وتم التوجه بها الى المستشفى وعند الفحص تبين وجود كدمات شديدة بالساق </t>
  </si>
  <si>
    <t>تم اصابة عامل المخازن اثناء العمل فى شارع التحميل عند صعود العامل على سلم الجرار اصدم بباب الجرار وتم التوجه الى المستشفى وعمل اللازم وتبين وجود جرح قطعى فى الحاجب الايمن وتم عمل خياطع 4 غرز  وعمل للازم</t>
  </si>
  <si>
    <t xml:space="preserve">اثناء العمل على الكيدجات وفتحها </t>
  </si>
  <si>
    <t xml:space="preserve">اثناء العمل عند شيلرات المعدات المساعدة واثناء العمل على كبس الكبل </t>
  </si>
  <si>
    <t xml:space="preserve">اثناء السير اصدام  قدمة اليسرى فى كشك الكمين </t>
  </si>
  <si>
    <t xml:space="preserve">اثناء العمل على ماكينة التجميع </t>
  </si>
  <si>
    <t xml:space="preserve">تم اصابة المذكور اثناء حضورة االي الشركة  بحادث بالسيارة الخاصة بالشركة في قدمة اليمني واليسري  </t>
  </si>
  <si>
    <t xml:space="preserve">تم اصابة فني انتاج علي ماكينة التجميع بقطع في عقلة الاصبع الصغير باليد اليمين حيث قام بفصل السويش الخاص بالماكينة </t>
  </si>
  <si>
    <t xml:space="preserve">اثناء  عمل العامل علي ماكينة هاسكي 7 تم سقوط السير علي يدة اليسري وتم عمل اشاعة وتبين وجود كدمة شديدة </t>
  </si>
  <si>
    <t xml:space="preserve">اصابة فني انتاج علي ماكينة هاسكي 10 في اصبعة الاوسط في يدة اليميني وافاد الدكتور بوجود جرح سطحي </t>
  </si>
  <si>
    <t xml:space="preserve">تم ابلاغنا من المذكور اثناء تواجده فى العاشر من رمضان حسب المامورية المطلوبة حدث انزلاق من السيارة مما ادى الى السقوط على اليد اليسرى ووجود شرع فى اليد وتمزق فى الاوتار حسب فحص الطبيب </t>
  </si>
  <si>
    <t xml:space="preserve">اصابة المذكور بحادثة سيارة الخاصة بالشركة وافاد الدكتور بوجود كدمة في قدمة اليسري واسفل االرقبة </t>
  </si>
  <si>
    <t xml:space="preserve">اثناء فك موتور اصابة المذكور بجرح اسفل الركبة وتم التوجة الي المستشفي وخياطة الجرح 4 غرز </t>
  </si>
  <si>
    <t xml:space="preserve">اصابة المذكور بأنفجار بطارية الكلارك وافاد الدكتور بعد عمل الاشاعة بجروح سطحية اعلي جفن العين </t>
  </si>
  <si>
    <t>اصابة سائق سيارة في كتفة بعد اصطدام كلارك الشركة في السيارة وافاد الدكتور بوجود كدمة</t>
  </si>
  <si>
    <t xml:space="preserve">اصابة المذكور بسقوط قطعة داخل الاسطمبة علي يدة اليسري وافاد الدكتور بعد الاشعة وتبين وجود كدمة </t>
  </si>
  <si>
    <t xml:space="preserve">يوجد التهاب فى وتر الكعب وتمزق فى اربطه الكاحل بسبب انه اثناء العمل فى بين العنبرين قام زميله بدفع كيدج فارغ خلفه على قدم المصاب  </t>
  </si>
  <si>
    <t xml:space="preserve">اثناء تحميل الكيدجات اصدم سائق الكلارك - محمد نجاح بعامل المخازن - محمد احمد الباز فى قدمه 
ادت الى تورم القدم </t>
  </si>
  <si>
    <t xml:space="preserve">حدث شورت كهربائى لكلارك رقم 6 اثناء قيادته وتوقف الفنى المذكور للفحص واثناء الفحص حدث 
حدث انفجار للبطارية الى اصابة المذكور بالوجه و خدش بسيط بجفن العين </t>
  </si>
  <si>
    <t xml:space="preserve">جرح باليد اليسرى </t>
  </si>
  <si>
    <t xml:space="preserve">تمزق فى الاربطة اسفل الظهر </t>
  </si>
  <si>
    <t xml:space="preserve">تمزق فى الاربطة بالركبة اليمنى </t>
  </si>
  <si>
    <t xml:space="preserve">اصابة خفيفة بالظهر وخدوش 
بسيطة </t>
  </si>
  <si>
    <t xml:space="preserve">جرح وشرخ فى اليد اليمنى </t>
  </si>
  <si>
    <t xml:space="preserve">تمزق فى الاربطة بالقدم اليمنى </t>
  </si>
  <si>
    <t xml:space="preserve">شرع والتواء الداخل بمفصل الكاحل </t>
  </si>
  <si>
    <t>جرح فى الاصابع اليسرى</t>
  </si>
  <si>
    <t xml:space="preserve">كدمة بالاصبع الايسر </t>
  </si>
  <si>
    <t xml:space="preserve">شرخ فى اليد اليمنى </t>
  </si>
  <si>
    <t>جرح بالقدم اليمنى</t>
  </si>
  <si>
    <t xml:space="preserve">كدمة بالساق اليمنى </t>
  </si>
  <si>
    <t xml:space="preserve">جرح فى الحاجب الايمن </t>
  </si>
  <si>
    <t xml:space="preserve">كدمة باليد اليمنى </t>
  </si>
  <si>
    <t xml:space="preserve">كسر فى اصبع الابهام الايسر </t>
  </si>
  <si>
    <t xml:space="preserve">كدمة فى قدمه اليسرى </t>
  </si>
  <si>
    <t>كسر فى الظافر باليد اليمنى</t>
  </si>
  <si>
    <t>نظام إدارة وتحليل بيانات السلامة والصحة المهنية - شركةتاج كابس</t>
  </si>
  <si>
    <t>سجل فحص ونش علوي - شركة تاج كابس للسلامة والصحة المهنية</t>
  </si>
  <si>
    <t xml:space="preserve">            لوحة التحليل والملخص التنفيذي للسلامة والصحة المهنية - شركة تاج كابس</t>
  </si>
  <si>
    <t>سجل فحص نظام إنذار - شركة تاج كابس للسلامة والصحة المهنية</t>
  </si>
  <si>
    <t>سجل فحص صندوق حريق - شركة تاج كابس للسلامة والصحة المهنية</t>
  </si>
  <si>
    <t>سجل فحص نظام غمر محول - شركة تاج كابس للسلامة والصحة المهنية</t>
  </si>
  <si>
    <t>سجل فحص لوحة كهرباء - شركة تاج كابس للسلامة والصحة المهنية</t>
  </si>
  <si>
    <t>سجل تسجيل وتتبع المخاطر الوشيكة (Near Miss Log) - شركة تاج كابس</t>
  </si>
  <si>
    <t>سجل اصابات وحوادث العمل (Work Incident &amp; Injury Log) - تاج كابس</t>
  </si>
  <si>
    <t>طفايات الحريق (77 طفاية)</t>
  </si>
  <si>
    <t xml:space="preserve">سجل فحص طفاية حريق - شركة تاج كابس </t>
  </si>
  <si>
    <t xml:space="preserve">سجل فحص سلم عمودي - شركة تاج كابس </t>
  </si>
  <si>
    <t>لم يتم استكمال درابزين</t>
  </si>
  <si>
    <t>لا يوجد قفل امان</t>
  </si>
  <si>
    <t>درابزين+ قفل حماية</t>
  </si>
  <si>
    <t>عنبر الانتاج الغطاء</t>
  </si>
  <si>
    <t>الفلشر</t>
  </si>
  <si>
    <t>الكاسر</t>
  </si>
  <si>
    <t>الجرس</t>
  </si>
  <si>
    <t xml:space="preserve">البيم </t>
  </si>
  <si>
    <t xml:space="preserve">الحساس دخان/حرارة </t>
  </si>
  <si>
    <t>ديزل 500 جالون</t>
  </si>
  <si>
    <t>بامب كهرباء 750جالون</t>
  </si>
  <si>
    <t xml:space="preserve">ضغط الشبكة </t>
  </si>
  <si>
    <t xml:space="preserve">البطارية </t>
  </si>
  <si>
    <t>نظافة الفلاتر</t>
  </si>
  <si>
    <t xml:space="preserve">عدم وجود تسريبات من الطلمبة </t>
  </si>
  <si>
    <t>وجود تسريب بالخط</t>
  </si>
  <si>
    <t>شارع  تاج كابس</t>
  </si>
  <si>
    <t xml:space="preserve">تسريب من طلمبة البامب يحتاج حشو </t>
  </si>
  <si>
    <t xml:space="preserve">محمد حسينى </t>
  </si>
  <si>
    <t xml:space="preserve">خزان المياه </t>
  </si>
  <si>
    <t>حاله اللوحه العامة</t>
  </si>
  <si>
    <t xml:space="preserve">وجود ملصق تحذير كهربائى وتعليمات </t>
  </si>
  <si>
    <t xml:space="preserve">نظافة اللوحة وعدم وجود اتربة </t>
  </si>
  <si>
    <t xml:space="preserve">احكام الوصلات الكهربائية </t>
  </si>
  <si>
    <t xml:space="preserve">عدم وجود سخونة زائدة او روائح احتراق </t>
  </si>
  <si>
    <t>سلامة نظام التاريض earth</t>
  </si>
  <si>
    <t xml:space="preserve">مراية لوحة الكهرباء الداخلية </t>
  </si>
  <si>
    <t>طفاية فاير سيرش</t>
  </si>
  <si>
    <t xml:space="preserve">قفل لوحة الكهرباء </t>
  </si>
  <si>
    <t xml:space="preserve">الادارة الجديدة </t>
  </si>
  <si>
    <t>ورشة الكلاركات</t>
  </si>
  <si>
    <t xml:space="preserve">بجوار الورشة </t>
  </si>
  <si>
    <t>مخزن 5 و 6</t>
  </si>
  <si>
    <t>الشارع الخلفى  الكمبيروسيرات</t>
  </si>
  <si>
    <t>طلمبات الحريق</t>
  </si>
  <si>
    <t xml:space="preserve">اسفل الشيلرات </t>
  </si>
  <si>
    <t>اعلى الشيلرات</t>
  </si>
  <si>
    <t xml:space="preserve">التشغيل </t>
  </si>
  <si>
    <t xml:space="preserve">جلد امام اللوحة  </t>
  </si>
  <si>
    <t>الداجنى 1 ميجا</t>
  </si>
  <si>
    <t xml:space="preserve">دلتا القديم 1 ميجا </t>
  </si>
  <si>
    <t>دلتا الجديد 1.5 ميجا</t>
  </si>
  <si>
    <t>النيل القديم 1 ميجا</t>
  </si>
  <si>
    <t>النيل الجديد 1.5 ميجا</t>
  </si>
  <si>
    <t>ابن النيل نصف ميجا</t>
  </si>
  <si>
    <t>الساعات 1.5 ميجا</t>
  </si>
  <si>
    <t>امام الادارة القديمة</t>
  </si>
  <si>
    <t>امام حمامات العاملين</t>
  </si>
  <si>
    <t>امام غرفة العاملين</t>
  </si>
  <si>
    <t>امام غرف المهندسين</t>
  </si>
  <si>
    <t>بجوار مكتب الامن الصناعى</t>
  </si>
  <si>
    <t>الشارع الخلفى شارع الكمبيروسيرات</t>
  </si>
  <si>
    <t xml:space="preserve">حالة الاسطوانة </t>
  </si>
  <si>
    <t>الحساس</t>
  </si>
  <si>
    <t>حساس دخان</t>
  </si>
  <si>
    <t>يوجد ميزان فقط يحتاج صيانة</t>
  </si>
  <si>
    <t xml:space="preserve">مؤمن داخلى ولاكن لا يوجد كاسر او حساسات  </t>
  </si>
  <si>
    <t>دلتا 2 ميجا</t>
  </si>
  <si>
    <t>الشارع الخارجى</t>
  </si>
  <si>
    <t>العدد</t>
  </si>
  <si>
    <t>ملاحظات</t>
  </si>
  <si>
    <t>طلب شراء</t>
  </si>
  <si>
    <t>المكان</t>
  </si>
  <si>
    <t>جوانتى كهرباء</t>
  </si>
  <si>
    <t>جوانتى حرارى</t>
  </si>
  <si>
    <t>جوانتى ضد القطع</t>
  </si>
  <si>
    <t>جوانتى كيميائى</t>
  </si>
  <si>
    <t>جوانتى نظافة</t>
  </si>
  <si>
    <t>ويرات قماش</t>
  </si>
  <si>
    <t>ويرات صلب</t>
  </si>
  <si>
    <t>الخوذة</t>
  </si>
  <si>
    <t>حزام السلامة</t>
  </si>
  <si>
    <t>سيفتى كهرباء</t>
  </si>
  <si>
    <t>فيس شيلد</t>
  </si>
  <si>
    <t>مريلة كيميائية</t>
  </si>
  <si>
    <t>ماسك كيميائى</t>
  </si>
  <si>
    <t>فيست سيفتى</t>
  </si>
  <si>
    <t xml:space="preserve">ماسك دخان </t>
  </si>
  <si>
    <t>فلتر كيميائى</t>
  </si>
  <si>
    <t>كشاف طوارئ</t>
  </si>
  <si>
    <t xml:space="preserve">لوحة خروج مضيئة </t>
  </si>
  <si>
    <t>بطانية حريق</t>
  </si>
  <si>
    <t>مراءة عاكسة</t>
  </si>
  <si>
    <t>قمع</t>
  </si>
  <si>
    <t>نظارة شفافة</t>
  </si>
  <si>
    <t>سماعة اذن</t>
  </si>
  <si>
    <t>سدادة اذن</t>
  </si>
  <si>
    <t>حذاء سيفتى للزيارات</t>
  </si>
  <si>
    <t>حذاء سيفتى عادى</t>
  </si>
  <si>
    <t>مانع انزلاق</t>
  </si>
  <si>
    <t>قفل lock out</t>
  </si>
  <si>
    <t>2 مستعمل</t>
  </si>
  <si>
    <t>سجل رصيد مهمات وقاية - شركة دلتا النيل للسلامة والصحة المهنية</t>
  </si>
  <si>
    <t>مسئول الجرد</t>
  </si>
  <si>
    <t>عمر عادل</t>
  </si>
  <si>
    <t>تاريخ الجرد</t>
  </si>
  <si>
    <t>المطلوب للثلاث اشهر</t>
  </si>
  <si>
    <t>المطلوب لل3 اشهر</t>
  </si>
  <si>
    <t>م</t>
  </si>
  <si>
    <t>شركة دلتا النيل للصناعة 
ادارة الشئون الادارية            ارصدة المنظفات 
التاريخ            /             /               20</t>
  </si>
  <si>
    <t>شركة تاج كابس للصناعة 
ادارة الشئون الادارية                     ارصدة المنظفات 
التاريخ            /             /               20</t>
  </si>
  <si>
    <t>🦺 جرد مهمات الوقاية الشخصية (PPE)</t>
  </si>
  <si>
    <t>بلاطى</t>
  </si>
  <si>
    <t>غطاء لحيه</t>
  </si>
  <si>
    <t>غطاء الحذاء</t>
  </si>
  <si>
    <t>جردل شرشبوه</t>
  </si>
  <si>
    <t>مقشات صغيره</t>
  </si>
  <si>
    <t xml:space="preserve">مقشات كبيرة </t>
  </si>
  <si>
    <t>مسحات</t>
  </si>
  <si>
    <t>زعافات</t>
  </si>
  <si>
    <t xml:space="preserve">اكياس صغيره </t>
  </si>
  <si>
    <t>اكياس كبيرة</t>
  </si>
  <si>
    <t>قطع غيار سلات دواسات</t>
  </si>
  <si>
    <t>فرشه يد حمام</t>
  </si>
  <si>
    <t>جلانس(زجاجة تلميع)</t>
  </si>
  <si>
    <t>مساحه زجاج</t>
  </si>
  <si>
    <t xml:space="preserve">مفرش بلاستيك </t>
  </si>
  <si>
    <t>شرائح تغليف</t>
  </si>
  <si>
    <t>اغطيه سلات اخضر</t>
  </si>
  <si>
    <t>اغطيه سلات احمر</t>
  </si>
  <si>
    <t>اغطية سلات صفراء</t>
  </si>
  <si>
    <t>جوانتى طبى</t>
  </si>
  <si>
    <t xml:space="preserve">مساحه ماكينه </t>
  </si>
  <si>
    <t>فرشه ماكينه</t>
  </si>
  <si>
    <t>ريكم بكرة نبيتى 25 مم</t>
  </si>
  <si>
    <t xml:space="preserve">ريكم بكرة اسود 25 مم </t>
  </si>
  <si>
    <t>سلك مواعين</t>
  </si>
  <si>
    <t>حامل مقاشات</t>
  </si>
  <si>
    <t>شريط تحذير</t>
  </si>
  <si>
    <t>اقفال دولاب</t>
  </si>
  <si>
    <t>نظام إدارة وتحليل بيانات السلامة والصحة المهنية - شركة  النيل</t>
  </si>
  <si>
    <t>سجل فحص مضخة حريق - شركة تاج كابس للسلامة والصحة المهنية</t>
  </si>
  <si>
    <t>سجل رصيد مهمات وقاية - شركة تاج كابس للسلامة والصحة المهنية</t>
  </si>
  <si>
    <t>سجل فحص طفاية حريق - شركة النيل</t>
  </si>
  <si>
    <t xml:space="preserve">            لوحة التحليل والملخص التنفيذي للسلامة والصحة المهنية - شركة النيل</t>
  </si>
  <si>
    <t xml:space="preserve">                                                                             سجل فحص مضخة حريق - شركة  النيل للسلامة والصحة المهنية</t>
  </si>
  <si>
    <t xml:space="preserve">                                 سجل فحص نظام إنذار - شركة النيل للسلامة والصحة المهنية</t>
  </si>
  <si>
    <t>سجل فحص صندوق حريق - شركة النيل للسلامة والصحة المهنية</t>
  </si>
  <si>
    <t xml:space="preserve">                                             سجل فحص نظام غمر محول - شركة النيل للسلامة والصحة المهنية</t>
  </si>
  <si>
    <t>سجل فحص لوحة كهرباء - شركة النيل للسلامة والصحة المهنية</t>
  </si>
  <si>
    <t xml:space="preserve">                               سجل رصيد مهمات وقاية - شركة  النيل للسلامة والصحة المهنية</t>
  </si>
  <si>
    <t>سجل تسجيل وتتبع المخاطر الوشيكة (Near Miss Log) - شركة النيل</t>
  </si>
  <si>
    <t>سجل اصابات وحوادث العمل (Work Incident &amp; Injury Log) -شركة النيل</t>
  </si>
  <si>
    <t>شركة النيل للصناعة 
ادارة الشئون الادارية                     ارصدة المنظفات 
التاريخ            /             /               20</t>
  </si>
  <si>
    <t>رصيد النيل</t>
  </si>
  <si>
    <t>عجز النيل</t>
  </si>
  <si>
    <t>قفل الامان+ لا يوجد درابزين</t>
  </si>
  <si>
    <t xml:space="preserve">لا يوجد قفل امان +القاعده غير مثبته </t>
  </si>
  <si>
    <t xml:space="preserve">لا يوجد درابزين +لا يوجد قفص حماية 
+ لا توجد مسافه فوق سطح السيلو </t>
  </si>
  <si>
    <t xml:space="preserve">لا يوجد قفل امان </t>
  </si>
  <si>
    <t>وحده التحكم</t>
  </si>
  <si>
    <t>وحده التحكم بها عطل</t>
  </si>
  <si>
    <t>اسم المصاب</t>
  </si>
  <si>
    <t xml:space="preserve">الوظيفة </t>
  </si>
  <si>
    <t>المصنع</t>
  </si>
  <si>
    <t xml:space="preserve">                                                  سجل اصابات وحوادث العمل (Work Incident &amp; Injury Log) - شركة دلتا النيل</t>
  </si>
  <si>
    <t xml:space="preserve">دلتا </t>
  </si>
  <si>
    <t xml:space="preserve">النيل </t>
  </si>
  <si>
    <t xml:space="preserve">العاشر من رمضان </t>
  </si>
  <si>
    <t>NLTI</t>
  </si>
  <si>
    <t>LTI</t>
  </si>
  <si>
    <t>عامل انتاج</t>
  </si>
  <si>
    <t>فنى انتاج</t>
  </si>
  <si>
    <t>فنى صيانة</t>
  </si>
  <si>
    <t>فرد امن</t>
  </si>
  <si>
    <t>رئيس قسم التحميل</t>
  </si>
  <si>
    <t>مهندس انتاج</t>
  </si>
  <si>
    <t>امين مخزن</t>
  </si>
  <si>
    <t>عامل مخزن</t>
  </si>
  <si>
    <t xml:space="preserve">فنى صيانة </t>
  </si>
  <si>
    <t xml:space="preserve">اصابة العامل المذكور من قفل حزام البالتة اثناء رفع الشرنكة حدث قطع فى اليد الشمال 
</t>
  </si>
  <si>
    <t xml:space="preserve">عدم ارتداء مهمات الوقاية و عدم التوعيية و التدريب   اللازم </t>
  </si>
  <si>
    <t xml:space="preserve">اثناء العمل على ماكبنة الطباعة واثناء رفع الكرتونة على الرصات حدث التواء  وفرقعة اسفل ةالظهر
</t>
  </si>
  <si>
    <t xml:space="preserve">عدم التوعية والتدريب الجيد على رفع الكرتون </t>
  </si>
  <si>
    <t xml:space="preserve">عدم التوعية والتدريب الجيد </t>
  </si>
  <si>
    <t xml:space="preserve">وجود بعد الاعمال الانشائية فى ذلك المكان و عدم استواء الارضية </t>
  </si>
  <si>
    <t xml:space="preserve">رفع اغطية السير الخاصة بالماكينة وعدم التوعية والتدريب </t>
  </si>
  <si>
    <t xml:space="preserve">عدم استخدام loto plan اثناء اعمال الصيانة و عدم التوعية والتدريب </t>
  </si>
  <si>
    <t xml:space="preserve">عدم التنظيف والترتيب داخل المنشاءة </t>
  </si>
  <si>
    <t xml:space="preserve">عامل نظافة </t>
  </si>
  <si>
    <t xml:space="preserve">كسر اعلى الساق الايسر اسفل الركبة </t>
  </si>
  <si>
    <t xml:space="preserve">قام عامل الانتاج بالقاء العامل من السيارة </t>
  </si>
  <si>
    <t xml:space="preserve">قطع فى عضله الاصبع باليد اليسرى </t>
  </si>
  <si>
    <t xml:space="preserve">كدمة باليد اليسرى </t>
  </si>
  <si>
    <t xml:space="preserve">جرح باصبع اليد اليسرى </t>
  </si>
  <si>
    <t>سائق</t>
  </si>
  <si>
    <t>شرع فى اليد وتمزق فى الاوتار</t>
  </si>
  <si>
    <t>شريف احمد محمد</t>
  </si>
  <si>
    <t xml:space="preserve">عامل مخزن </t>
  </si>
  <si>
    <t xml:space="preserve">اثناء غلق الباب العلوى للمخزن تم الاغلاق على الاصبع الايسر لليد </t>
  </si>
  <si>
    <t>كسر بالاصبع الايسر ليد</t>
  </si>
  <si>
    <t xml:space="preserve">محمد السيد محمود </t>
  </si>
  <si>
    <t xml:space="preserve">فنى جودة </t>
  </si>
  <si>
    <t xml:space="preserve">سقوط المذكور بجوار غرفة التعقيم </t>
  </si>
  <si>
    <t xml:space="preserve">تمزق فى الاربطة بالركبة اليسرى </t>
  </si>
  <si>
    <t>حسام حسن السيد</t>
  </si>
  <si>
    <t>مهندس كهرباء</t>
  </si>
  <si>
    <t xml:space="preserve">تم اصابة المذكور اثناء العمل على ماكينة هتيان </t>
  </si>
  <si>
    <t>كدمة وجرح بالاصبع الايسر</t>
  </si>
  <si>
    <t xml:space="preserve">محمد السيد على </t>
  </si>
  <si>
    <t>تم اصابة المذكور اثناء صعود درج سلم غرفة التعقيم 2 تم الانزلاق</t>
  </si>
  <si>
    <t xml:space="preserve">كدمة بالساق اليسرى </t>
  </si>
  <si>
    <t xml:space="preserve">عدم التنظيف الجيد </t>
  </si>
  <si>
    <t xml:space="preserve">كدمة بقجمة اليسرى واسفل الرقبة </t>
  </si>
  <si>
    <t xml:space="preserve">سيارة الشركة </t>
  </si>
  <si>
    <t xml:space="preserve">القيادة بسرعه عالية </t>
  </si>
  <si>
    <t xml:space="preserve">عامل صيانة </t>
  </si>
  <si>
    <t xml:space="preserve">جرح اسفل الركبة اليمنى </t>
  </si>
  <si>
    <t xml:space="preserve">اصابة المذكور بتورم في قدمة اليمني اثناء سيرة مسرعآ وتم السقوط على الركبة اليسرى  وافاد الدكتور بوجود كدمة شديدة </t>
  </si>
  <si>
    <t xml:space="preserve">كدمة بالركبة  اليسرى </t>
  </si>
  <si>
    <t xml:space="preserve">جرح سطحى اعلى الحاجب الايمن </t>
  </si>
  <si>
    <t xml:space="preserve">عدم ارتداء مهمات الوقاية الشخصية عدم التوعية والتدريب الجيد </t>
  </si>
  <si>
    <t xml:space="preserve">سائق </t>
  </si>
  <si>
    <t xml:space="preserve">كدمة فى الكتف الايمن </t>
  </si>
  <si>
    <t xml:space="preserve">فرد امن </t>
  </si>
  <si>
    <t xml:space="preserve">الفم </t>
  </si>
  <si>
    <t>قام فرد امن بشرب رشقة من (كحول) وافاد الدكتور بعدم وجود خطورة وعمل اللازم</t>
  </si>
  <si>
    <t xml:space="preserve">عدم وضع علامات تحذير على الزجاجة </t>
  </si>
  <si>
    <t xml:space="preserve">تمزق فى اربطة الكاحل </t>
  </si>
  <si>
    <t>تصرف غير امن  و   عدم التوعية والتدريب</t>
  </si>
  <si>
    <t xml:space="preserve">كدمة بالقدم اليمنى </t>
  </si>
  <si>
    <t xml:space="preserve">خدش داخل جفن العين  اليمنى و جروح
 سطحية </t>
  </si>
  <si>
    <t xml:space="preserve">وجود قفله فى الكلارك </t>
  </si>
  <si>
    <t xml:space="preserve">عمار احمد السيد </t>
  </si>
  <si>
    <t xml:space="preserve">تم اصابة المذكور اثناء العمل فى عنبر 1 والرجوع بالشرنكة الى الخلف اصدم العامل بالكدج وسقوطه على الراس </t>
  </si>
  <si>
    <t xml:space="preserve">كدمة فى الظهر والراس </t>
  </si>
  <si>
    <t xml:space="preserve">السيد رمضان ابراهيم </t>
  </si>
  <si>
    <t xml:space="preserve">سائق كلارك </t>
  </si>
  <si>
    <t xml:space="preserve">تم اصابة المذكور اثناء التشيك على الريداير قام بالانفجار فى يدة </t>
  </si>
  <si>
    <t xml:space="preserve">حرق من الدرجة الاولى فى كف اليد </t>
  </si>
  <si>
    <t xml:space="preserve">  عدم التوعية والتدريب</t>
  </si>
  <si>
    <t xml:space="preserve">تصرف غير امن و عدم التوعية والتدريب الجيد </t>
  </si>
  <si>
    <t xml:space="preserve">تحت الانشاء </t>
  </si>
  <si>
    <t>حساس و النزول الخاص بالشبكة من الداخل يحتاج تعديل</t>
  </si>
  <si>
    <t xml:space="preserve">النزول او الرشاش </t>
  </si>
  <si>
    <t>يوجد ميزان فقط يحتاج صيانة والنزول الخاص بالشبكة من الداخل يحتاج تعديل</t>
  </si>
  <si>
    <t xml:space="preserve">غير مؤمن </t>
  </si>
  <si>
    <t xml:space="preserve">                                           سجل فحص نظام غمر لمحولات الكهرباء - شركة دلتا النيل للسلامة والصحة المهنية</t>
  </si>
  <si>
    <t>البيم</t>
  </si>
  <si>
    <t xml:space="preserve">يوجد كاسر يحتاج الى كبل توصيل </t>
  </si>
  <si>
    <t xml:space="preserve">مخزن قطع الغيار الارضى </t>
  </si>
  <si>
    <t xml:space="preserve">المطعم </t>
  </si>
  <si>
    <t xml:space="preserve">مخزن رقم 2 و بين العنبرين </t>
  </si>
  <si>
    <t xml:space="preserve">لا يوجد كاسر </t>
  </si>
  <si>
    <t xml:space="preserve">لا يوجد كاسر عند باب الطوارئ الخلفى </t>
  </si>
  <si>
    <t xml:space="preserve">الحساسات لا تعمل </t>
  </si>
  <si>
    <t>مخزن رقم 3</t>
  </si>
  <si>
    <t xml:space="preserve">شارع الادارة </t>
  </si>
  <si>
    <t xml:space="preserve">مكتب المهندسين </t>
  </si>
  <si>
    <t xml:space="preserve">كاسر مكتب الامن الصناعى </t>
  </si>
  <si>
    <t xml:space="preserve">البيم يحتاج الى برمجه </t>
  </si>
  <si>
    <t xml:space="preserve">بيم واحد فقط لا يعمل  و البيم الموجود بالشارع بين العنبرين يحتاج برمجة </t>
  </si>
  <si>
    <t>بامب كهرباء 1500 جالون</t>
  </si>
  <si>
    <t xml:space="preserve">شارع  الشيلرات </t>
  </si>
  <si>
    <t xml:space="preserve">وجود تسريب من الجوكى و يوجد ماسورة 
4 بوصه بجوار مخزن رقم 2 تحتاج الى لحام </t>
  </si>
  <si>
    <t>المعمل</t>
  </si>
  <si>
    <t>المبنى الخدمى</t>
  </si>
  <si>
    <t>مخزن المنتج التام الارضى</t>
  </si>
  <si>
    <t>مخزن المنتج التام العلوى</t>
  </si>
  <si>
    <t>الادارة</t>
  </si>
  <si>
    <t>Z 12</t>
  </si>
  <si>
    <t>Z 13</t>
  </si>
  <si>
    <t>Z 14</t>
  </si>
  <si>
    <t>Z 15</t>
  </si>
  <si>
    <t>المخزن الاوسط الارضى</t>
  </si>
  <si>
    <t>Z 16</t>
  </si>
  <si>
    <t xml:space="preserve">الكواسر لا تعمل </t>
  </si>
  <si>
    <t xml:space="preserve">البيم يحتاج برمجه </t>
  </si>
  <si>
    <t xml:space="preserve">عنبر النفخ </t>
  </si>
  <si>
    <t xml:space="preserve">يحتاج الى ميزان الطلمبة مع المضخه و تانك سولار وتثبيت للبطارية </t>
  </si>
  <si>
    <t>ديزل تربو  1500 جالون</t>
  </si>
  <si>
    <t xml:space="preserve">🦺 دواليب دلتا </t>
  </si>
  <si>
    <t xml:space="preserve">الاسم </t>
  </si>
  <si>
    <t xml:space="preserve">الادارة </t>
  </si>
  <si>
    <t xml:space="preserve">القسم </t>
  </si>
  <si>
    <t>الدولاب</t>
  </si>
  <si>
    <t xml:space="preserve">دواليب دلتا </t>
  </si>
  <si>
    <t>دواليب النيل</t>
  </si>
  <si>
    <t xml:space="preserve">                                                                           دواليب النيل</t>
  </si>
  <si>
    <t xml:space="preserve">دواليب تاج </t>
  </si>
  <si>
    <t>8104</t>
  </si>
  <si>
    <t>بدوي محمود محمد السيد</t>
  </si>
  <si>
    <t>توكيد الجودة د</t>
  </si>
  <si>
    <t>الشئون الادارية د</t>
  </si>
  <si>
    <t>عامل نظافة</t>
  </si>
  <si>
    <t>2100</t>
  </si>
  <si>
    <t xml:space="preserve">محمد عيسى محمد عبدالله </t>
  </si>
  <si>
    <t>1017</t>
  </si>
  <si>
    <t>ابراهيم السيد حسين محمد</t>
  </si>
  <si>
    <t>2188</t>
  </si>
  <si>
    <t xml:space="preserve">علاء السيد مصطفى زايد </t>
  </si>
  <si>
    <t>2309</t>
  </si>
  <si>
    <t>السيد احمد حسن صالح</t>
  </si>
  <si>
    <t>6955</t>
  </si>
  <si>
    <t>احمد محمد محمد صلاح</t>
  </si>
  <si>
    <t>8208</t>
  </si>
  <si>
    <t>احمد علي محمد علي احمد</t>
  </si>
  <si>
    <t>المخازن د</t>
  </si>
  <si>
    <t>مخازن منتج تام د</t>
  </si>
  <si>
    <t>عامل مخازن</t>
  </si>
  <si>
    <t>7436</t>
  </si>
  <si>
    <t>محمد حسن السيد مناع</t>
  </si>
  <si>
    <t>الانتاج د</t>
  </si>
  <si>
    <t>انتاج البريفورم د</t>
  </si>
  <si>
    <t>8300</t>
  </si>
  <si>
    <t>نور عبدالحكيم نور باز</t>
  </si>
  <si>
    <t>الصيانة د</t>
  </si>
  <si>
    <t>الاسطمبات د</t>
  </si>
  <si>
    <t>عامل صيانة</t>
  </si>
  <si>
    <t>8261</t>
  </si>
  <si>
    <t>عبدالرحمن عطيه عبدالفتاح محمد حفني</t>
  </si>
  <si>
    <t>8176</t>
  </si>
  <si>
    <t>محمد لبيب محمد لبيب</t>
  </si>
  <si>
    <t>8246</t>
  </si>
  <si>
    <t>محمد حسيني محمد السيد محمود</t>
  </si>
  <si>
    <t>7706</t>
  </si>
  <si>
    <t>فارس نجاح محمد حسين</t>
  </si>
  <si>
    <t>7339</t>
  </si>
  <si>
    <t>محمد موسي طه مرسي</t>
  </si>
  <si>
    <t>7541</t>
  </si>
  <si>
    <t>حسن عبدالباري عبدالغفار</t>
  </si>
  <si>
    <t>8143</t>
  </si>
  <si>
    <t>السيد حسيني محمد محمد يوسف</t>
  </si>
  <si>
    <t>7236</t>
  </si>
  <si>
    <t>سمير موسي طه موسي</t>
  </si>
  <si>
    <t>8233</t>
  </si>
  <si>
    <t>محمد رمضان محمد السيد سالم</t>
  </si>
  <si>
    <t>المعدات المساعدة د</t>
  </si>
  <si>
    <t>5002</t>
  </si>
  <si>
    <t>النبراوى محمد عتريس سيد احمد</t>
  </si>
  <si>
    <t xml:space="preserve">محمد محمد عمار </t>
  </si>
  <si>
    <t>على عادل صالح حسن</t>
  </si>
  <si>
    <t>احمد السيد محمد عبدالعزيز</t>
  </si>
  <si>
    <t>عبدالله محمد عباس عباس</t>
  </si>
  <si>
    <t>مخزن</t>
  </si>
  <si>
    <t>محمد السيد محمد اسماعيل</t>
  </si>
  <si>
    <t>ش.ا</t>
  </si>
  <si>
    <t>عامل</t>
  </si>
  <si>
    <t>8339</t>
  </si>
  <si>
    <t>احمد حسن احمد حسن شحاته</t>
  </si>
  <si>
    <t>كمال السيد محمد</t>
  </si>
  <si>
    <t>انتاج</t>
  </si>
  <si>
    <t>راضى السيد حسن</t>
  </si>
  <si>
    <t xml:space="preserve">محمد عبدالهادى حسين متولى </t>
  </si>
  <si>
    <t xml:space="preserve">كمال الشبراوى الباز </t>
  </si>
  <si>
    <t>سليمان احمد سليمان عبدالعال</t>
  </si>
  <si>
    <t>صالح على ابراهيم حسن</t>
  </si>
  <si>
    <t>وجية فوزى عبدالعاطى</t>
  </si>
  <si>
    <t xml:space="preserve">احمد ابراهيم عبداللطيف على </t>
  </si>
  <si>
    <t>فايز صلاح فايز عبدالسلام</t>
  </si>
  <si>
    <t>احمد محمد صالح على محمد</t>
  </si>
  <si>
    <t>اشرف محمد نصر محمد</t>
  </si>
  <si>
    <t xml:space="preserve">محمد عبدالحميد محمد على </t>
  </si>
  <si>
    <t>الصيانه</t>
  </si>
  <si>
    <t>الصيانة الميكانيكية د</t>
  </si>
  <si>
    <t>محمد جمال محمد ذكى</t>
  </si>
  <si>
    <t>صالح شحاته محمد</t>
  </si>
  <si>
    <t xml:space="preserve">محمود سعيد محمود على </t>
  </si>
  <si>
    <t xml:space="preserve">مخزن </t>
  </si>
  <si>
    <t>5796</t>
  </si>
  <si>
    <t>سعدي عبدالمنعم محمد عزب</t>
  </si>
  <si>
    <t>7115</t>
  </si>
  <si>
    <t>محمد امام محمد عبدالحميد</t>
  </si>
  <si>
    <t>7393</t>
  </si>
  <si>
    <t>عصام الطاهر عواد عبدالرحمن</t>
  </si>
  <si>
    <t>المخازن ن</t>
  </si>
  <si>
    <t>مخازن منتج تام ن</t>
  </si>
  <si>
    <t>7555</t>
  </si>
  <si>
    <t>محمد احمد ابراهيم علي</t>
  </si>
  <si>
    <t>7217</t>
  </si>
  <si>
    <t>حسن صالح سعد السيد</t>
  </si>
  <si>
    <t>8342</t>
  </si>
  <si>
    <t>ايمن حسين سباعي محمد الشريف</t>
  </si>
  <si>
    <t>7329</t>
  </si>
  <si>
    <t>احمد عمر الشبراوي علي محمد</t>
  </si>
  <si>
    <t>2203</t>
  </si>
  <si>
    <t>صبري عادل عبدالمنعم محجوب</t>
  </si>
  <si>
    <t>7491</t>
  </si>
  <si>
    <t>محمد محمود محمد رضوان</t>
  </si>
  <si>
    <t>8270</t>
  </si>
  <si>
    <t>اسماعيل احمد عبدالعزيز خلف الله</t>
  </si>
  <si>
    <t>7919</t>
  </si>
  <si>
    <t>يوسف وليد يوسف احمد ابراهيم</t>
  </si>
  <si>
    <t>2097</t>
  </si>
  <si>
    <t>محمد صادق علي صباح</t>
  </si>
  <si>
    <t>الجودة د</t>
  </si>
  <si>
    <t>جودة البريفورم</t>
  </si>
  <si>
    <t>عامل فرز</t>
  </si>
  <si>
    <t>7515</t>
  </si>
  <si>
    <t>السيد عبدالمنعم محمد محمد</t>
  </si>
  <si>
    <t>8222</t>
  </si>
  <si>
    <t>احمد صلاح احمد محمد صادق</t>
  </si>
  <si>
    <t>7144</t>
  </si>
  <si>
    <t>احمد محمد سليمان علي</t>
  </si>
  <si>
    <t>7285</t>
  </si>
  <si>
    <t>علي محمد محمود محمد</t>
  </si>
  <si>
    <t>7573</t>
  </si>
  <si>
    <t>احمد السيد موسى عبدالمعطي</t>
  </si>
  <si>
    <t>8092</t>
  </si>
  <si>
    <t>عصام علي طه مرسي</t>
  </si>
  <si>
    <t>8347</t>
  </si>
  <si>
    <t>محمد خالد عبدالعزيز حسن محمد</t>
  </si>
  <si>
    <t>7799</t>
  </si>
  <si>
    <t>محمد صالح محمد مشرف سليمان</t>
  </si>
  <si>
    <t>7406</t>
  </si>
  <si>
    <t>رضوان حمادة فتحي عبدالسلام</t>
  </si>
  <si>
    <t>2122</t>
  </si>
  <si>
    <t>محمد حامد قطب محمد زهران</t>
  </si>
  <si>
    <t>5041</t>
  </si>
  <si>
    <t>محمد احمد محمد على عزازي</t>
  </si>
  <si>
    <t>7927</t>
  </si>
  <si>
    <t>محمد ابراهيم ابوالعلا محمود</t>
  </si>
  <si>
    <t>2084</t>
  </si>
  <si>
    <t>انور محمد محمد انور علي</t>
  </si>
  <si>
    <t>الامن د</t>
  </si>
  <si>
    <t>مشرف امن</t>
  </si>
  <si>
    <t>2161</t>
  </si>
  <si>
    <t>محمد حسن محمد علي</t>
  </si>
  <si>
    <t>2035</t>
  </si>
  <si>
    <t>حسن محمد حسن عبدالعال</t>
  </si>
  <si>
    <t>مخزن قطع غيار د</t>
  </si>
  <si>
    <t>امين مخازن قطع غيار</t>
  </si>
  <si>
    <t>6524</t>
  </si>
  <si>
    <t xml:space="preserve">خالد محمد محمد عبدالكريم </t>
  </si>
  <si>
    <t>8099</t>
  </si>
  <si>
    <t>ماهر رمضان السيد حسن السيد</t>
  </si>
  <si>
    <t>2227</t>
  </si>
  <si>
    <t>ابراهيم السيد كيلاني محمد السيد</t>
  </si>
  <si>
    <t>5034</t>
  </si>
  <si>
    <t>محمود محمد محمود محمد السيد البطل</t>
  </si>
  <si>
    <t>2089</t>
  </si>
  <si>
    <t>احمد مشهور منصور سالم</t>
  </si>
  <si>
    <t>2095</t>
  </si>
  <si>
    <t>خالد عبدالحميد عبدالجليل حمد</t>
  </si>
  <si>
    <t>8221</t>
  </si>
  <si>
    <t>احمد سامح إسماعيل كيلاني</t>
  </si>
  <si>
    <t>7991</t>
  </si>
  <si>
    <t>احمد شوقي ابراهيم عبالغني</t>
  </si>
  <si>
    <t>8210</t>
  </si>
  <si>
    <t>محمد أبوزيد عبدالمنعم السيد عبدالله</t>
  </si>
  <si>
    <t>8098</t>
  </si>
  <si>
    <t>محمود احمد عبدالفتاح محمد إسماعيل</t>
  </si>
  <si>
    <t>8155</t>
  </si>
  <si>
    <t>محمد السيد عبدالحميد السيد</t>
  </si>
  <si>
    <t>8073</t>
  </si>
  <si>
    <t>محمد عبدالرحمن كمال علي السيد</t>
  </si>
  <si>
    <t>الامن ن</t>
  </si>
  <si>
    <t>5991</t>
  </si>
  <si>
    <t>محمد السيد اسماعيل عمر</t>
  </si>
  <si>
    <t>8015</t>
  </si>
  <si>
    <t>محمد محسن عبدالجواد عبدالرحمن</t>
  </si>
  <si>
    <t>صيانة الكلاركات</t>
  </si>
  <si>
    <t>7781</t>
  </si>
  <si>
    <t>محمد متولي احمد احمد</t>
  </si>
  <si>
    <t>8381</t>
  </si>
  <si>
    <t>محمد عبدالرحمن عبدالمنصف لبسيد</t>
  </si>
  <si>
    <t>6123</t>
  </si>
  <si>
    <t>محمد عبدالمجيد عبدالرحمن دياب</t>
  </si>
  <si>
    <t>8169</t>
  </si>
  <si>
    <t>عبدالمنعم السيد عبدالمنعم إبراهيم محمد</t>
  </si>
  <si>
    <t>8254</t>
  </si>
  <si>
    <t>محمد خالد عبدالمجيد عبداللطيف</t>
  </si>
  <si>
    <t>2290</t>
  </si>
  <si>
    <t>علي احمد يوسف السيد</t>
  </si>
  <si>
    <t>8014</t>
  </si>
  <si>
    <t>عبدالقادر محمد السيد ابراهيم</t>
  </si>
  <si>
    <t>8024</t>
  </si>
  <si>
    <t xml:space="preserve">احمد فوزي سليمان عبداللطيف </t>
  </si>
  <si>
    <t>7640</t>
  </si>
  <si>
    <t>السيد عطيه ابراهيم محمد</t>
  </si>
  <si>
    <t>8110</t>
  </si>
  <si>
    <t>علي عبده احمد علي</t>
  </si>
  <si>
    <t>7860</t>
  </si>
  <si>
    <t>احمد علي موسى عيد</t>
  </si>
  <si>
    <t>7230</t>
  </si>
  <si>
    <t>محمود علي محمود حسن</t>
  </si>
  <si>
    <t>8200</t>
  </si>
  <si>
    <t>احمد إسماعيل احمد احمد متولي</t>
  </si>
  <si>
    <t>7846</t>
  </si>
  <si>
    <t>عبدالرحمن ثروت السيد متولي</t>
  </si>
  <si>
    <t>7937</t>
  </si>
  <si>
    <t>محمد احمد السيد محمد عمار</t>
  </si>
  <si>
    <t>7999</t>
  </si>
  <si>
    <t>حسن محمد حسن السيد حسن</t>
  </si>
  <si>
    <t>8009</t>
  </si>
  <si>
    <t>خالد السيد الشبراوي علي حسين</t>
  </si>
  <si>
    <t>7916</t>
  </si>
  <si>
    <t>محمد حسيب محمد عبدالجليل نصار</t>
  </si>
  <si>
    <t>1021</t>
  </si>
  <si>
    <t>احمد محمد السيد حسين عواد</t>
  </si>
  <si>
    <t>7703</t>
  </si>
  <si>
    <t>وجيه محمد سعد ابوهاشم</t>
  </si>
  <si>
    <t>7301</t>
  </si>
  <si>
    <t>احمد عبدالعزيز احمد حامد</t>
  </si>
  <si>
    <t>7459</t>
  </si>
  <si>
    <t>محمد اسماعيل عبدالعاطي احمد</t>
  </si>
  <si>
    <t>8299</t>
  </si>
  <si>
    <t>محمد ثروت محمد محمد مصطفى</t>
  </si>
  <si>
    <t>8160</t>
  </si>
  <si>
    <t>علي السيد علي احمد متولي</t>
  </si>
  <si>
    <t>7933</t>
  </si>
  <si>
    <t>امين فهمي سعد زغلول محمد بدر</t>
  </si>
  <si>
    <t>2280</t>
  </si>
  <si>
    <t>علاء إبراهيم على خليل</t>
  </si>
  <si>
    <t>7929</t>
  </si>
  <si>
    <t>عمرو اسماعيل عبدالحميد عبدالنبي</t>
  </si>
  <si>
    <t>8050</t>
  </si>
  <si>
    <t>عمرو هلال عبدالواحد محمد</t>
  </si>
  <si>
    <t>8149</t>
  </si>
  <si>
    <t>اسلام إبراهيم عبدالمنعم إبراهيم</t>
  </si>
  <si>
    <t>7829</t>
  </si>
  <si>
    <t>احمد محمد محمد محمد بلاسي شتيوي</t>
  </si>
  <si>
    <t>2312</t>
  </si>
  <si>
    <t>يوسف ابراهيم يوسف ابراهيم</t>
  </si>
  <si>
    <t>7990</t>
  </si>
  <si>
    <t>محمد علي محمد علي النجار</t>
  </si>
  <si>
    <t>8113</t>
  </si>
  <si>
    <t>عبدالحميد محمد عبدالحميد محمد</t>
  </si>
  <si>
    <t>7607</t>
  </si>
  <si>
    <t>محمد محمد عبدالرحمن علي حسان</t>
  </si>
  <si>
    <t>7874</t>
  </si>
  <si>
    <t>محمد عرفات عبدالرحمن عطية ابراهيم</t>
  </si>
  <si>
    <t>المخازن ت</t>
  </si>
  <si>
    <t>مخازن منتج تام (الغطاء)</t>
  </si>
  <si>
    <t>8112</t>
  </si>
  <si>
    <t>محمد احمد محمد علي محمد</t>
  </si>
  <si>
    <t>7738</t>
  </si>
  <si>
    <t>محمد صلاح عبدالعال عبدالعال</t>
  </si>
  <si>
    <t>7782</t>
  </si>
  <si>
    <t>زياد عبدالمعبود محمد عبدالمعبود مقبل</t>
  </si>
  <si>
    <t>7770</t>
  </si>
  <si>
    <t>طارق عبدالله السيد عبدالله</t>
  </si>
  <si>
    <t>7305</t>
  </si>
  <si>
    <t>احمد سيف الدين محمد محمد عبدالكريم</t>
  </si>
  <si>
    <t>8214</t>
  </si>
  <si>
    <t>علي محمد علي احمد علاوي</t>
  </si>
  <si>
    <t>8095</t>
  </si>
  <si>
    <t>إبراهيم حسن خلف حسن مهران</t>
  </si>
  <si>
    <t>7772</t>
  </si>
  <si>
    <t>جمال حسن ابراهيم معمر</t>
  </si>
  <si>
    <t>6833</t>
  </si>
  <si>
    <t>عبدالله محمد حسن عبدالمعبود</t>
  </si>
  <si>
    <t>6620</t>
  </si>
  <si>
    <t>عبده مصطفى عبدالستار مصطفى</t>
  </si>
  <si>
    <t>7657</t>
  </si>
  <si>
    <t>ماجد رجب محمد حسن عبدالعال</t>
  </si>
  <si>
    <t>الكلاركات د</t>
  </si>
  <si>
    <t>سائق كلارك</t>
  </si>
  <si>
    <t>7665</t>
  </si>
  <si>
    <t>احمد عبدالسلام محمد عبدالعال</t>
  </si>
  <si>
    <t>7417</t>
  </si>
  <si>
    <t>احمد علي سليم عمار</t>
  </si>
  <si>
    <t>7960</t>
  </si>
  <si>
    <t>محمد احمد محمد محمد سالم</t>
  </si>
  <si>
    <t>8010</t>
  </si>
  <si>
    <t>حازم السيد عبدالمجيد عبدالمقصود محمد</t>
  </si>
  <si>
    <t>7707</t>
  </si>
  <si>
    <t>احمد المتولي علي علي حسين حجازي</t>
  </si>
  <si>
    <t>7552</t>
  </si>
  <si>
    <t>السيد ابوهاشم امين عبدالسلام</t>
  </si>
  <si>
    <t>7837</t>
  </si>
  <si>
    <t>صبري حسن الشبراوي السيد</t>
  </si>
  <si>
    <t>7439</t>
  </si>
  <si>
    <t>احمد محمد نصر اسماعيل</t>
  </si>
  <si>
    <t>7884</t>
  </si>
  <si>
    <t>عمار احمد السيد محمد عمار</t>
  </si>
  <si>
    <t>7793</t>
  </si>
  <si>
    <t>محمد الشافعي محمد زكريا محمد</t>
  </si>
  <si>
    <t>7889</t>
  </si>
  <si>
    <t>احمد يوسف ابوالنور الرفاعي بحيري</t>
  </si>
  <si>
    <t>6565</t>
  </si>
  <si>
    <t>ابراهيم صلاح الدين ابراهيم محمد</t>
  </si>
  <si>
    <t>7979</t>
  </si>
  <si>
    <t>احمد ابراهيم غريب ابراهيم</t>
  </si>
  <si>
    <t>8344</t>
  </si>
  <si>
    <t>عاطف السيد ابوفندود سليمان</t>
  </si>
  <si>
    <t>7727</t>
  </si>
  <si>
    <t>نبيل محمد عامر ابراهيم</t>
  </si>
  <si>
    <t>2235</t>
  </si>
  <si>
    <t>احمد عبدالعزيز سليمان علي عوده</t>
  </si>
  <si>
    <t>رئيس قسم جودة البريفورم</t>
  </si>
  <si>
    <t>فني جودة</t>
  </si>
  <si>
    <t>8187</t>
  </si>
  <si>
    <t>علي عبدالنبي حامد عزالدين محمود</t>
  </si>
  <si>
    <t>مهندس جودة</t>
  </si>
  <si>
    <t>2308</t>
  </si>
  <si>
    <t>احمد نصار عبدالحميد حسن علي</t>
  </si>
  <si>
    <t>رئيس قسم انتاج بريفورم</t>
  </si>
  <si>
    <t>7862</t>
  </si>
  <si>
    <t>ابراهيم عبدالدايم متولي سيد احمد</t>
  </si>
  <si>
    <t>8141</t>
  </si>
  <si>
    <t>محمد عبدالعزيز احمد السيد عبدالرحمن</t>
  </si>
  <si>
    <t>8360</t>
  </si>
  <si>
    <t>محمد عاطف علي يوسف خليل</t>
  </si>
  <si>
    <t>جودة التحميلات د</t>
  </si>
  <si>
    <t>8065</t>
  </si>
  <si>
    <t>محمد عبدالمعز السيد السيد موسى</t>
  </si>
  <si>
    <t>الصيانة الكهربائية د</t>
  </si>
  <si>
    <t>فني صيانة كهربائية</t>
  </si>
  <si>
    <t>7458</t>
  </si>
  <si>
    <t>حمزه محمد حسن محمد</t>
  </si>
  <si>
    <t>مهندس انتاج بريفورم</t>
  </si>
  <si>
    <t>7894</t>
  </si>
  <si>
    <t>احمد مدحت ابراهيم عبدالعال</t>
  </si>
  <si>
    <t>8028</t>
  </si>
  <si>
    <t>محمد مجدي السيد سعيد</t>
  </si>
  <si>
    <t>2336</t>
  </si>
  <si>
    <t>صبري حسن محمد عبيد</t>
  </si>
  <si>
    <t>فني صيانة ميكانيكية</t>
  </si>
  <si>
    <t>7631</t>
  </si>
  <si>
    <t>حسن انيس حسن محمود</t>
  </si>
  <si>
    <t>7890</t>
  </si>
  <si>
    <t>محمود محمد محمد مصطفى الشافعي</t>
  </si>
  <si>
    <t>8058</t>
  </si>
  <si>
    <t>عبدالمنعم محمد احمد حسين</t>
  </si>
  <si>
    <t>8026</t>
  </si>
  <si>
    <t>يحيى فتحي محمد محمود رضوان</t>
  </si>
  <si>
    <t>مهندس صيانة ميكانيكية</t>
  </si>
  <si>
    <t>7311</t>
  </si>
  <si>
    <t>محمد حسن علي محمد نصر</t>
  </si>
  <si>
    <t>7902</t>
  </si>
  <si>
    <t>احمد اسماعيل صدقي السيد محمد</t>
  </si>
  <si>
    <t>7977</t>
  </si>
  <si>
    <t>محمد سعد بغدادي علي</t>
  </si>
  <si>
    <t>فني انتاج بريفورم</t>
  </si>
  <si>
    <t>7034</t>
  </si>
  <si>
    <t>السيد محمود سعيد سليمان</t>
  </si>
  <si>
    <t>8241</t>
  </si>
  <si>
    <t>محمود كمال محمد الطاهر حسين</t>
  </si>
  <si>
    <t>8077</t>
  </si>
  <si>
    <t>علاء محمد عبدالله محمد</t>
  </si>
  <si>
    <t>7600</t>
  </si>
  <si>
    <t>محمد عبدالفتاح عبدالرحمن علي السيد</t>
  </si>
  <si>
    <t>7702</t>
  </si>
  <si>
    <t>احمد محمد عبدالفتاح مصطفى محمد</t>
  </si>
  <si>
    <t>7911</t>
  </si>
  <si>
    <t>محمد سليمان احمد سليمان داؤد</t>
  </si>
  <si>
    <t>رئيس وردية انتاج بريفورم</t>
  </si>
  <si>
    <t>7832</t>
  </si>
  <si>
    <t>احمد هشام حسن محمد ابراهيم</t>
  </si>
  <si>
    <t>8025</t>
  </si>
  <si>
    <t>نبيل فريد رفعت عجبان</t>
  </si>
  <si>
    <t>7795</t>
  </si>
  <si>
    <t>محمد حسن سليمان حسن</t>
  </si>
  <si>
    <t>2239</t>
  </si>
  <si>
    <t>محمد حسيني السيد حسين</t>
  </si>
  <si>
    <t>الامن الصناعي د</t>
  </si>
  <si>
    <t>فني امن صناعي</t>
  </si>
  <si>
    <t>2243</t>
  </si>
  <si>
    <t>محمد سليمان محمود هاشم</t>
  </si>
  <si>
    <t>2246</t>
  </si>
  <si>
    <t>محمد مصطفى صبري عبدالصادق</t>
  </si>
  <si>
    <t>فني اسطمبات</t>
  </si>
  <si>
    <t>5972</t>
  </si>
  <si>
    <t>محمد عبدالمقصود حسن عبدالمقصود</t>
  </si>
  <si>
    <t>8234</t>
  </si>
  <si>
    <t>محمود علي ثروت محمد فهمي حسين</t>
  </si>
  <si>
    <t>6491</t>
  </si>
  <si>
    <t>محمد عادل احمد السيد فياض</t>
  </si>
  <si>
    <t>رئيس قسم جودة التحميلات</t>
  </si>
  <si>
    <t>8064</t>
  </si>
  <si>
    <t>سامح عبدالمنعم موسى احمد</t>
  </si>
  <si>
    <t>مهندس صيانة كهربائية</t>
  </si>
  <si>
    <t>1018</t>
  </si>
  <si>
    <t>اسماعيل عبداللطيف احمد</t>
  </si>
  <si>
    <t>1030</t>
  </si>
  <si>
    <t>اسعد السيد احمد علي</t>
  </si>
  <si>
    <t>الصيانة ن</t>
  </si>
  <si>
    <t>الصيانة الميكانيكية ن</t>
  </si>
  <si>
    <t>7953</t>
  </si>
  <si>
    <t>محمد زغلول احمد محمد سليم</t>
  </si>
  <si>
    <t>2275</t>
  </si>
  <si>
    <t>محمد رافت على عبدالرحمن</t>
  </si>
  <si>
    <t>7488</t>
  </si>
  <si>
    <t>عاطف ابوبكر ابراهيم يوسف</t>
  </si>
  <si>
    <t>6788</t>
  </si>
  <si>
    <t>فارس محمد محمد عبدالمعبود</t>
  </si>
  <si>
    <t>8197</t>
  </si>
  <si>
    <t>احمد إبراهيم فرحان إبراهيم</t>
  </si>
  <si>
    <t>8314</t>
  </si>
  <si>
    <t>حسام حسن السيد حسن محمد الملط</t>
  </si>
  <si>
    <t>7602</t>
  </si>
  <si>
    <t>محمد اسماعيل صدقي السيد</t>
  </si>
  <si>
    <t>8306</t>
  </si>
  <si>
    <t>علاء محمد عثمان اسماعيل علي</t>
  </si>
  <si>
    <t>2006</t>
  </si>
  <si>
    <t>السيد سعد اسماعيل حسين</t>
  </si>
  <si>
    <t>2305</t>
  </si>
  <si>
    <t>احمد محمود سعيد سليمان</t>
  </si>
  <si>
    <t>2334</t>
  </si>
  <si>
    <t>علاء عشماوي فتحي احمد محمد</t>
  </si>
  <si>
    <t>النظم والمعلومات د</t>
  </si>
  <si>
    <t>فني نظم ومعلومات</t>
  </si>
  <si>
    <t>2335</t>
  </si>
  <si>
    <t>عبده مصطفى صبري عبدالصادق محمد</t>
  </si>
  <si>
    <t>8341</t>
  </si>
  <si>
    <t>السيد رمضان ابراهيم مسلم</t>
  </si>
  <si>
    <t>8140</t>
  </si>
  <si>
    <t>ايمن عبدالمنعم حسيني علي دهشان</t>
  </si>
  <si>
    <t>7324</t>
  </si>
  <si>
    <t>اسلام متولي عباس احمد</t>
  </si>
  <si>
    <t>توكيد الجودة ت</t>
  </si>
  <si>
    <t>الامن الصناعي ت</t>
  </si>
  <si>
    <t>7708</t>
  </si>
  <si>
    <t>احمد محمد السيد سلمي سليمان</t>
  </si>
  <si>
    <t>8136</t>
  </si>
  <si>
    <t xml:space="preserve">محمد فرحان عبدالمجيد عبدالرحمن </t>
  </si>
  <si>
    <t>مخازن المستلزمات د</t>
  </si>
  <si>
    <t xml:space="preserve">امين مخازن </t>
  </si>
  <si>
    <t>8183</t>
  </si>
  <si>
    <t>محمد عيد محمد حسن صقر</t>
  </si>
  <si>
    <t>6806</t>
  </si>
  <si>
    <t>ادهم صلاح محمد عبدالمعبود مقبل</t>
  </si>
  <si>
    <t>8148</t>
  </si>
  <si>
    <t>هاني رمزي شوقي عبدالسيد</t>
  </si>
  <si>
    <t>8282</t>
  </si>
  <si>
    <t>يوسف صالح محمد محمد ابراهيم</t>
  </si>
  <si>
    <t>7863</t>
  </si>
  <si>
    <t>محمد السيد ابراهيم محمد محمد احمد</t>
  </si>
  <si>
    <t>7351</t>
  </si>
  <si>
    <t>محمود ثروت محمد عبدالرحيم</t>
  </si>
  <si>
    <t>8333</t>
  </si>
  <si>
    <t>احمد انور محمد محمد عطالله</t>
  </si>
  <si>
    <t>8238</t>
  </si>
  <si>
    <t>محمد سعيد شبل عبدالمحسن</t>
  </si>
  <si>
    <t>2059</t>
  </si>
  <si>
    <t xml:space="preserve">محمد احمد ابراهيم احمد عبدربه </t>
  </si>
  <si>
    <t>8011</t>
  </si>
  <si>
    <t>نورالدين السيد احمد السيد شحاته</t>
  </si>
  <si>
    <t>7971</t>
  </si>
  <si>
    <t>فيزان عناني فيزان فايز الكردى</t>
  </si>
  <si>
    <t>2348</t>
  </si>
  <si>
    <t>السيد سليمان محمد السيد احمد</t>
  </si>
  <si>
    <t>2101</t>
  </si>
  <si>
    <t>محمد ابراهيم السيد ابراهيم</t>
  </si>
  <si>
    <t>7286</t>
  </si>
  <si>
    <t>عادل حسين محمد شيخون</t>
  </si>
  <si>
    <t>8055</t>
  </si>
  <si>
    <t>محمد السيد محمد سالم</t>
  </si>
  <si>
    <t>8372</t>
  </si>
  <si>
    <t>شوقي اشرف شوقي قنديل حسني</t>
  </si>
  <si>
    <t>مهندس اسطمبات</t>
  </si>
  <si>
    <t>7562</t>
  </si>
  <si>
    <t>محمود الشبراوي الحبشي سالم</t>
  </si>
  <si>
    <t>الجودة ن</t>
  </si>
  <si>
    <t>جودة النفخ</t>
  </si>
  <si>
    <t>7896</t>
  </si>
  <si>
    <t>ابراهيم سليمان ابراهيم علي سليمان</t>
  </si>
  <si>
    <t>8268</t>
  </si>
  <si>
    <t>بلال محمد احمد سالم العوضي</t>
  </si>
  <si>
    <t>8093</t>
  </si>
  <si>
    <t>محمود احمد إبراهيم عبدالدايم</t>
  </si>
  <si>
    <t>7870</t>
  </si>
  <si>
    <t>عبدالله سلطان محمد احمد</t>
  </si>
  <si>
    <t>8301</t>
  </si>
  <si>
    <t>ابراهيم مرسي حسن عبدالواحد</t>
  </si>
  <si>
    <t>7499</t>
  </si>
  <si>
    <t>سعدي السيد البدوي محمد السيد حجاج</t>
  </si>
  <si>
    <t>8075</t>
  </si>
  <si>
    <t>سمير حسن رياض احمد خليفه</t>
  </si>
  <si>
    <t>7489</t>
  </si>
  <si>
    <t>احمد محمود احمد السيد</t>
  </si>
  <si>
    <t>7503</t>
  </si>
  <si>
    <t>عماد فهمي محمد السيد حسن</t>
  </si>
  <si>
    <t>8253</t>
  </si>
  <si>
    <t>علي احمد محمد علي</t>
  </si>
  <si>
    <t>مخازن الخامات د</t>
  </si>
  <si>
    <t>7967</t>
  </si>
  <si>
    <t>علي السيد علي موسى عيد</t>
  </si>
  <si>
    <t>2014</t>
  </si>
  <si>
    <t>محمد ابراهيم محمد حسن الشيخ</t>
  </si>
  <si>
    <t>مشرف مخازن</t>
  </si>
  <si>
    <t>2015</t>
  </si>
  <si>
    <t>حسن شعبان محمد خليل</t>
  </si>
  <si>
    <t>2032</t>
  </si>
  <si>
    <t>السيد محمد ابراهيم حسن</t>
  </si>
  <si>
    <t>مشرف مخازن قطع غيار</t>
  </si>
  <si>
    <t>8122</t>
  </si>
  <si>
    <t>محمد محمد مهدي محمد</t>
  </si>
  <si>
    <t>2037</t>
  </si>
  <si>
    <t>محمد سامى عبدالله الشوادفي</t>
  </si>
  <si>
    <t>2051</t>
  </si>
  <si>
    <t>احمد مصطفى احمد سالم</t>
  </si>
  <si>
    <t>2259</t>
  </si>
  <si>
    <t>صالح عادل صالح حسن</t>
  </si>
  <si>
    <t>8290</t>
  </si>
  <si>
    <t>عمر عادل طه احمد</t>
  </si>
  <si>
    <t>7596</t>
  </si>
  <si>
    <t>محمد قاسم عبدالكريم علي محمد</t>
  </si>
  <si>
    <t>7901</t>
  </si>
  <si>
    <t>احمد عادل احمد ابراهيم</t>
  </si>
  <si>
    <t>8132</t>
  </si>
  <si>
    <t xml:space="preserve">شريف محمد عبدالرازق اسماعيل </t>
  </si>
  <si>
    <t>2090</t>
  </si>
  <si>
    <t>عمرو السيد عبدالحكيم ابوسعيد</t>
  </si>
  <si>
    <t>8161</t>
  </si>
  <si>
    <t>محمد حسن محمد نبيل حسن سليمان</t>
  </si>
  <si>
    <t>8165</t>
  </si>
  <si>
    <t>محمد احمد السيد عيد قاسم</t>
  </si>
  <si>
    <t>6979</t>
  </si>
  <si>
    <t>فوزي رمضان محمد شلبى</t>
  </si>
  <si>
    <t>7277</t>
  </si>
  <si>
    <t>محمد نجاح محمد حسين حسانين</t>
  </si>
  <si>
    <t>7308</t>
  </si>
  <si>
    <t xml:space="preserve">محمد السيد ابراهيم محمود </t>
  </si>
  <si>
    <t>2360</t>
  </si>
  <si>
    <t>محمد السيد قطب محمد خليل</t>
  </si>
  <si>
    <t>7370</t>
  </si>
  <si>
    <t>محمد عبدالحليم السيد يوسف</t>
  </si>
  <si>
    <t>8102</t>
  </si>
  <si>
    <t>احمد محمد محمد عبدالرحمن</t>
  </si>
  <si>
    <t>2296</t>
  </si>
  <si>
    <t>حسام السيد عبدالباقي احمد</t>
  </si>
  <si>
    <t>8039</t>
  </si>
  <si>
    <t>مؤمن محمد احمد عطيه</t>
  </si>
  <si>
    <t>7544</t>
  </si>
  <si>
    <t>عمر محمد خليل حسن</t>
  </si>
  <si>
    <t>2339</t>
  </si>
  <si>
    <t>السيد عبدالمنعم السيد محمد سويلم</t>
  </si>
  <si>
    <t>7663</t>
  </si>
  <si>
    <t>احمد جلال احمد عيسي</t>
  </si>
  <si>
    <t>2350</t>
  </si>
  <si>
    <t>ابراهيم عبدالله محمود محمد السيد</t>
  </si>
  <si>
    <t>8044</t>
  </si>
  <si>
    <t>محمد الوهيدي غريب حامد</t>
  </si>
  <si>
    <t>2002</t>
  </si>
  <si>
    <t>محمد سعيد داود</t>
  </si>
  <si>
    <t>8215</t>
  </si>
  <si>
    <t>إبراهيم محمد عبدالعال إبراهيم</t>
  </si>
  <si>
    <t>8195</t>
  </si>
  <si>
    <t>حسام إبراهيم محمد إبراهيم</t>
  </si>
  <si>
    <t>7686</t>
  </si>
  <si>
    <t>السيد محمد السيد ابراهيم عمارة</t>
  </si>
  <si>
    <t>8128</t>
  </si>
  <si>
    <t>عبدالله ممدوح عبدالله محمد عبدالهادي</t>
  </si>
  <si>
    <t>1052</t>
  </si>
  <si>
    <t>قطب علي السيد</t>
  </si>
  <si>
    <t>7616</t>
  </si>
  <si>
    <t>صبري سليمان السيد محمد السيد</t>
  </si>
  <si>
    <t>8041</t>
  </si>
  <si>
    <t>محمد السيد محمد السيد</t>
  </si>
  <si>
    <t>7908</t>
  </si>
  <si>
    <t>احمد ابراهيم محمود السيد</t>
  </si>
  <si>
    <t>7931</t>
  </si>
  <si>
    <t>فتحي وائل صديق عبدالعال</t>
  </si>
  <si>
    <t>8283</t>
  </si>
  <si>
    <t>محمد صبري السيد احمد جاب الله</t>
  </si>
  <si>
    <t>2261</t>
  </si>
  <si>
    <t>محمد محمد السيد سالم</t>
  </si>
  <si>
    <t>الجودة ت</t>
  </si>
  <si>
    <t>جودة الغطاء</t>
  </si>
  <si>
    <t>رئيس قسم جودة الغطاء</t>
  </si>
  <si>
    <t>7249</t>
  </si>
  <si>
    <t>محمد عبدالجليل السيد حسن يوسف</t>
  </si>
  <si>
    <t>7229</t>
  </si>
  <si>
    <t>احمد علي ثروت محمد فهمي حسين</t>
  </si>
  <si>
    <t>7309</t>
  </si>
  <si>
    <t>احمد حمدي محمد احمد</t>
  </si>
  <si>
    <t>2320</t>
  </si>
  <si>
    <t>محمد عبدالرحمن محمد محمد</t>
  </si>
  <si>
    <t>7352</t>
  </si>
  <si>
    <t xml:space="preserve">احمد صلاح خليل عبدالحميد </t>
  </si>
  <si>
    <t>6850</t>
  </si>
  <si>
    <t>محمد عبده السيد محمد</t>
  </si>
  <si>
    <t>8308</t>
  </si>
  <si>
    <t>محمد الباز احمد محمد عبدالله</t>
  </si>
  <si>
    <t>7398</t>
  </si>
  <si>
    <t>عمرو السيد هجرس علي</t>
  </si>
  <si>
    <t>7658</t>
  </si>
  <si>
    <t>مؤمن حسني مهدي محمود</t>
  </si>
  <si>
    <t>7385</t>
  </si>
  <si>
    <t>محمد عبدالمنعم سعيد علي محمد سالم</t>
  </si>
  <si>
    <t>7427</t>
  </si>
  <si>
    <t>احمد محمود حافظ فريد</t>
  </si>
  <si>
    <t>2306</t>
  </si>
  <si>
    <t>محمد فوزي السيد ابوزيد</t>
  </si>
  <si>
    <t>الانتاج ت</t>
  </si>
  <si>
    <t>انتاج(الغطاء)</t>
  </si>
  <si>
    <t>رئيس وردية انتاج غطاء</t>
  </si>
  <si>
    <t>2307</t>
  </si>
  <si>
    <t xml:space="preserve">مراد محمد احمد اسماعيل </t>
  </si>
  <si>
    <t>2302</t>
  </si>
  <si>
    <t>محمود عبدالمنعم على محمد</t>
  </si>
  <si>
    <t>2029</t>
  </si>
  <si>
    <t>محمد حسن السيد ابراهيم ناصر</t>
  </si>
  <si>
    <t>فني انتاج غطاء</t>
  </si>
  <si>
    <t>2318</t>
  </si>
  <si>
    <t>محمود مصطفى السيد مصطفى</t>
  </si>
  <si>
    <t>7235</t>
  </si>
  <si>
    <t>محمد ابراهيم عبدالمنعم ابراهيم</t>
  </si>
  <si>
    <t>7934</t>
  </si>
  <si>
    <t>السيد ابراهيم محمد ابراهيم</t>
  </si>
  <si>
    <t>2027</t>
  </si>
  <si>
    <t>تامر السيد محمود علي علي</t>
  </si>
  <si>
    <t>7611</t>
  </si>
  <si>
    <t>احمد فهمي سعد زغلول محمد</t>
  </si>
  <si>
    <t>7213</t>
  </si>
  <si>
    <t>محمد سامي محمد ابوهاشم علي</t>
  </si>
  <si>
    <t>8070</t>
  </si>
  <si>
    <t>شريف السيد محمود عبدالعزيز</t>
  </si>
  <si>
    <t>2080</t>
  </si>
  <si>
    <t>عبدالرازق عثمان محمد سالم</t>
  </si>
  <si>
    <t>2057</t>
  </si>
  <si>
    <t>محمد حسني محمد سيد احمد خليل</t>
  </si>
  <si>
    <t>2355</t>
  </si>
  <si>
    <t>اسامة حسين علي محمد</t>
  </si>
  <si>
    <t>7243</t>
  </si>
  <si>
    <t>فتحي حسن غانم حسن شاهين</t>
  </si>
  <si>
    <t>7362</t>
  </si>
  <si>
    <t>الشاوري السيد عطيه عامر</t>
  </si>
  <si>
    <t>7421</t>
  </si>
  <si>
    <t>فيصل عبدالله احمد محمد</t>
  </si>
  <si>
    <t>7244</t>
  </si>
  <si>
    <t>ابراهيم عبده ابراهيم خليل</t>
  </si>
  <si>
    <t>2331</t>
  </si>
  <si>
    <t>محمد احمد عبدالعزيز احمد حسن</t>
  </si>
  <si>
    <t>8154</t>
  </si>
  <si>
    <t>محمد السيد عويضه عبدالحميد</t>
  </si>
  <si>
    <t>7254</t>
  </si>
  <si>
    <t xml:space="preserve">خالد شعبان السيد عبدالرحمن </t>
  </si>
  <si>
    <t>7879</t>
  </si>
  <si>
    <t>ايمن احمد السيد علي السيد</t>
  </si>
  <si>
    <t>7442</t>
  </si>
  <si>
    <t>محمد فهمي محمد السيد حسن</t>
  </si>
  <si>
    <t>7697</t>
  </si>
  <si>
    <t>سمير محمد عبدالحي جعفر</t>
  </si>
  <si>
    <t>8030</t>
  </si>
  <si>
    <t>محمود عماد حامد محمد عبدالعال</t>
  </si>
  <si>
    <t>2333</t>
  </si>
  <si>
    <t>انطونيوس عماد صبحي راغب</t>
  </si>
  <si>
    <t>6982</t>
  </si>
  <si>
    <t>علي محمد علي السيد حسن</t>
  </si>
  <si>
    <t>6604</t>
  </si>
  <si>
    <t>السيد عبدالله اسماعيل احمد</t>
  </si>
  <si>
    <t>7349</t>
  </si>
  <si>
    <t>اسلام السيد كيلاني محمد السيد</t>
  </si>
  <si>
    <t>7923</t>
  </si>
  <si>
    <t>محمد ناصر عبدالغفار احمد</t>
  </si>
  <si>
    <t>6122</t>
  </si>
  <si>
    <t>صلاح محمد عبدالحميد عبدالفتاح</t>
  </si>
  <si>
    <t>7450</t>
  </si>
  <si>
    <t>سيد حسني محمد سيد احمد خليل</t>
  </si>
  <si>
    <t>7449</t>
  </si>
  <si>
    <t>اسامة محمد احمد على حفناوي</t>
  </si>
  <si>
    <t>8133</t>
  </si>
  <si>
    <t>عبدالله محمد حسن محمد السيد</t>
  </si>
  <si>
    <t>2365</t>
  </si>
  <si>
    <t>عبدالحميد محمد احمد محمد</t>
  </si>
  <si>
    <t>7490</t>
  </si>
  <si>
    <t>عبدالمنعم عادل عبدالمنعم محجوب</t>
  </si>
  <si>
    <t>8150</t>
  </si>
  <si>
    <t>سعيد دسوقي محمد إبراهيم دسوقي</t>
  </si>
  <si>
    <t>8029</t>
  </si>
  <si>
    <t>احمد سامي السيد عباس</t>
  </si>
  <si>
    <t>7138</t>
  </si>
  <si>
    <t>وائل السيد حسين عبدالرحمن</t>
  </si>
  <si>
    <t>7506</t>
  </si>
  <si>
    <t>محمد احمد محمد محي الدين عبدالمقصود</t>
  </si>
  <si>
    <t>7478</t>
  </si>
  <si>
    <t>محمد حسن غانم حسن شاهين</t>
  </si>
  <si>
    <t>7858</t>
  </si>
  <si>
    <t>احمد عامر عامر علي عامر</t>
  </si>
  <si>
    <t>7447</t>
  </si>
  <si>
    <t>محمد عطية السيد احمد محمد</t>
  </si>
  <si>
    <t>7548</t>
  </si>
  <si>
    <t>محمد عبدالله السيد احمد إبراهيم</t>
  </si>
  <si>
    <t>8049</t>
  </si>
  <si>
    <t>محمد سعيد شعبان احمد</t>
  </si>
  <si>
    <t>7731</t>
  </si>
  <si>
    <t>عبدالغفور عبدالمنعم السيد ابراهيم</t>
  </si>
  <si>
    <t>7088</t>
  </si>
  <si>
    <t>عبدالمنعم محمد عبدالمنعم سالم</t>
  </si>
  <si>
    <t>8051</t>
  </si>
  <si>
    <t xml:space="preserve">عماد فوزي عبدالسلام حسين </t>
  </si>
  <si>
    <t>7248</t>
  </si>
  <si>
    <t xml:space="preserve">حسن سالم صالح سالم </t>
  </si>
  <si>
    <t>8063</t>
  </si>
  <si>
    <t xml:space="preserve">محمد السيد عبدالباقي احمد </t>
  </si>
  <si>
    <t>8310</t>
  </si>
  <si>
    <t>محمد حامد السيد اسماعيل محمد</t>
  </si>
  <si>
    <t>8164</t>
  </si>
  <si>
    <t>احمد حماد محمد إبراهيم</t>
  </si>
  <si>
    <t>8243</t>
  </si>
  <si>
    <t>احمد سعيد عبدالعزيز محمد احمد</t>
  </si>
  <si>
    <t>مهندس انتاج غطاء</t>
  </si>
  <si>
    <t>8017</t>
  </si>
  <si>
    <t>امير عبدالرحمن محمد محمد عبدالرحمن</t>
  </si>
  <si>
    <t>محمد عبدالرحمن قطاوي</t>
  </si>
  <si>
    <t>إنتاج غطاء</t>
  </si>
  <si>
    <t>ابراهيم علي عيسي</t>
  </si>
  <si>
    <t>جودة</t>
  </si>
  <si>
    <t>عامل جودة</t>
  </si>
  <si>
    <t>علاء عبدالحمن مصطفي</t>
  </si>
  <si>
    <t>سعيد عادل يس</t>
  </si>
  <si>
    <t>محمود مدحت محمد</t>
  </si>
  <si>
    <t>شريف وليد محمد</t>
  </si>
  <si>
    <t>مخازن</t>
  </si>
  <si>
    <t>مصباح محمد محمد</t>
  </si>
  <si>
    <t xml:space="preserve">محمد سعيد </t>
  </si>
  <si>
    <t>احمد عادل زكي</t>
  </si>
  <si>
    <t>علي حسن علي</t>
  </si>
  <si>
    <t>محمود عبدالدايم</t>
  </si>
  <si>
    <t>امين مخازن</t>
  </si>
  <si>
    <t>حسين عادل مصطفي</t>
  </si>
  <si>
    <t>حسام محمد السيد</t>
  </si>
  <si>
    <t>السيد حسني الخضري</t>
  </si>
  <si>
    <t xml:space="preserve"> انتاج</t>
  </si>
  <si>
    <t>اسماعيل علي اسماعيل</t>
  </si>
  <si>
    <t>البريفورم</t>
  </si>
  <si>
    <t>احمد محمد الشاوري</t>
  </si>
  <si>
    <t>محمد صابر حسين</t>
  </si>
  <si>
    <t xml:space="preserve">بسام محمد </t>
  </si>
  <si>
    <t>محمد عبدالرحمن محمد</t>
  </si>
  <si>
    <t>ناجي العربي محمد</t>
  </si>
  <si>
    <t xml:space="preserve">احمد دسوقي </t>
  </si>
  <si>
    <t>صيانة</t>
  </si>
  <si>
    <t>اسطمبات</t>
  </si>
  <si>
    <t>احمد عبدالمنعم محمد</t>
  </si>
  <si>
    <t>اسماعيل احمد اسماعيل</t>
  </si>
  <si>
    <t>حسن الشحات حسن</t>
  </si>
  <si>
    <t>محمد رأفت محمد</t>
  </si>
  <si>
    <t>اسماعيل احمد صالح</t>
  </si>
  <si>
    <t>اسماعيل عطية اسماعيل</t>
  </si>
  <si>
    <t>السيد محمد السيد</t>
  </si>
  <si>
    <t>محمد السيد ابراهيم</t>
  </si>
  <si>
    <t>احمد محمد عبدالحميد عبدالفتاح</t>
  </si>
  <si>
    <t xml:space="preserve">انتاج </t>
  </si>
  <si>
    <t>عبدالمنعم امين السيد</t>
  </si>
  <si>
    <t>معدات مساعدة</t>
  </si>
  <si>
    <t>محمد عبدالرحمن حسين</t>
  </si>
  <si>
    <t>امن</t>
  </si>
  <si>
    <t>عبدالمنعم ايمن حسين</t>
  </si>
  <si>
    <t>محمود صلاح الدين</t>
  </si>
  <si>
    <t>محمد كرم سعيد</t>
  </si>
  <si>
    <t>السيد سعيد عبدالمولي</t>
  </si>
  <si>
    <t>حسام ابراهيم محمد</t>
  </si>
  <si>
    <t>محمد احمد الباز</t>
  </si>
  <si>
    <t xml:space="preserve">مخازن </t>
  </si>
  <si>
    <t xml:space="preserve">محمد عشماوي </t>
  </si>
  <si>
    <t>السيد ابراهيم السيد</t>
  </si>
  <si>
    <t>بدوي محمود عبدالله</t>
  </si>
  <si>
    <t>اسلام نجاح محمد</t>
  </si>
  <si>
    <t>محمد ابراهيم احمد</t>
  </si>
  <si>
    <t>ايمن احمد عبدالعزيز</t>
  </si>
  <si>
    <t>السيد خالد اسيد</t>
  </si>
  <si>
    <t>السيد منصور</t>
  </si>
  <si>
    <t>علي محمد علي سليم</t>
  </si>
  <si>
    <t>محمد علي السيد</t>
  </si>
  <si>
    <t>الجودة</t>
  </si>
  <si>
    <t xml:space="preserve">محمد طارق محمد </t>
  </si>
  <si>
    <t>كلاركات</t>
  </si>
  <si>
    <t>احمد يونس ابراهيم</t>
  </si>
  <si>
    <t>علي بكري ابراهيم</t>
  </si>
  <si>
    <t>باسم حسن عبدالمنعم</t>
  </si>
  <si>
    <t xml:space="preserve">السيد محمد السيد </t>
  </si>
  <si>
    <t xml:space="preserve">الجودة </t>
  </si>
  <si>
    <t>عمر مختار</t>
  </si>
  <si>
    <t>محمد اشرف انس</t>
  </si>
  <si>
    <t>ابراهيم اسماعيل عبدالله</t>
  </si>
  <si>
    <t>محمد ابراهيم ثابت</t>
  </si>
  <si>
    <t>عصام حمدي نعيم</t>
  </si>
  <si>
    <t>اسلام فتحي احمد</t>
  </si>
  <si>
    <t xml:space="preserve">جودة </t>
  </si>
  <si>
    <t>مهند فايز محمد</t>
  </si>
  <si>
    <t>صيانة كهربائية</t>
  </si>
  <si>
    <t>مهندس صيانة</t>
  </si>
  <si>
    <t>محمود محمد الصغير</t>
  </si>
  <si>
    <t>حازم احمد خليل</t>
  </si>
  <si>
    <t>محمد عبدالمعبود محمد</t>
  </si>
  <si>
    <t>صيانة اسطمبات</t>
  </si>
  <si>
    <t>6كيلو</t>
  </si>
  <si>
    <t xml:space="preserve">6 كيلو </t>
  </si>
  <si>
    <t>لانتهاء صلاحية</t>
  </si>
  <si>
    <t>تركيب تيله امان+انتهاء صلاحية</t>
  </si>
  <si>
    <t>سلم برج خلف المعدات المساعدة</t>
  </si>
  <si>
    <t>هل يوجد علامات إرشادية</t>
  </si>
  <si>
    <t xml:space="preserve"> ليمت سويتش يعمل بكفاءة</t>
  </si>
  <si>
    <t>تسريب زيت  بسيط من الكارجة</t>
  </si>
  <si>
    <t>بجوار مكتب الأمن</t>
  </si>
  <si>
    <t>شارع التحميل بجوار باب المخازن</t>
  </si>
  <si>
    <t>بجوار باب المخزن الارضي</t>
  </si>
  <si>
    <t>مخزن الأرضي</t>
  </si>
  <si>
    <t>المخزن الأرضي امام الباب الثاني</t>
  </si>
  <si>
    <t>المخزن الارضي بجوار سلم المخزن الارضي</t>
  </si>
  <si>
    <t>المخزن الارضي بجوار مكتب امناء المخازن</t>
  </si>
  <si>
    <t>المخزن العلوي في منتصف المخزن</t>
  </si>
  <si>
    <t>المخزن العلوي في اول المخزن</t>
  </si>
  <si>
    <t>المخزن العلوي في اخر المخزن</t>
  </si>
  <si>
    <t>في مدخل الخدمات بتاج كابس</t>
  </si>
  <si>
    <t>بجوار ماكينات الطباعة داخل العنبر</t>
  </si>
  <si>
    <t>داخل مخزن قطع غيار داخل العنبر</t>
  </si>
  <si>
    <t>امام معمل الجودة داخل العنبر</t>
  </si>
  <si>
    <t>بجوار ماكينة هاسكي 15 داخل العنبر</t>
  </si>
  <si>
    <t>بجوار ماكينة هاسكي 13 داخل العنبر</t>
  </si>
  <si>
    <t>امام ماكينة هاسكي 7 داخل العنبر</t>
  </si>
  <si>
    <t>بجوار باب هاي سبيد امام ماكينة هاسكي 6 داخل العنبر</t>
  </si>
  <si>
    <t>بجوار ماكينة هاسكي 9 داخل العنبر</t>
  </si>
  <si>
    <t>خلف ماكينة هاسكي 26 داخل العنبر</t>
  </si>
  <si>
    <t>امام ماكينة هاسكي 21 داخل العنبر</t>
  </si>
  <si>
    <t>بجوار هاسكي 26 داخل العنبر</t>
  </si>
  <si>
    <t>امام ماكينة التجميع داخل العنبر</t>
  </si>
  <si>
    <t>بجوار باب الهاي سبيد اخر العنبر</t>
  </si>
  <si>
    <t>في اخر العنبر بجوار ماكينات اربورج</t>
  </si>
  <si>
    <t>اول المخزن الاوسطي</t>
  </si>
  <si>
    <t>اخر المخزن الاوسطي</t>
  </si>
  <si>
    <t>اعلي سندرة الشيلرات من خارج العنبر</t>
  </si>
  <si>
    <t>في شارع التوالف</t>
  </si>
  <si>
    <t>اعلي سطح تاج</t>
  </si>
  <si>
    <t>عربة رغوي</t>
  </si>
  <si>
    <t>عربة بودرة</t>
  </si>
  <si>
    <t>Co2</t>
  </si>
  <si>
    <t>9ك</t>
  </si>
  <si>
    <t>45لتر</t>
  </si>
  <si>
    <t>50ك</t>
  </si>
  <si>
    <t>12ك</t>
  </si>
  <si>
    <t>6ك</t>
  </si>
  <si>
    <t>10ك</t>
  </si>
  <si>
    <r>
      <t>6</t>
    </r>
    <r>
      <rPr>
        <b/>
        <sz val="16"/>
        <color theme="1"/>
        <rFont val="Arial"/>
        <family val="2"/>
      </rPr>
      <t>ك</t>
    </r>
  </si>
  <si>
    <t>مخزن الصنايع</t>
  </si>
  <si>
    <t>انتهاء الصلاحية</t>
  </si>
  <si>
    <t>ضغط منخفض</t>
  </si>
  <si>
    <t>انتهاء الصلاحية+تيله امان</t>
  </si>
  <si>
    <t>عداد مكسور+تيله امان</t>
  </si>
  <si>
    <t>منخفض قليلا</t>
  </si>
  <si>
    <t>انتهاء صلاحية</t>
  </si>
  <si>
    <t>انتهاء صلاحية+عداد مكسور</t>
  </si>
  <si>
    <t>انتهاء صلاحية+تيله امان</t>
  </si>
  <si>
    <t xml:space="preserve">لوحة التحليل السنوية </t>
  </si>
  <si>
    <t xml:space="preserve">عدم استكمال الدربازين +لا يوجد لوك امان على القفص من الاعلى </t>
  </si>
  <si>
    <t xml:space="preserve">سلم طوارئ المخزن العلوى فى الشارع الرئيسى </t>
  </si>
  <si>
    <t>سلم طوارى المخزن العلوى شارع التوالف</t>
  </si>
  <si>
    <t>المعدات المساعدة  (السندرة )</t>
  </si>
  <si>
    <t>الشارع الرئيسى بجوار المخزن</t>
  </si>
  <si>
    <t>الشارع الرئيسى بجوار مضخات الحريق</t>
  </si>
  <si>
    <t>شارع التوالف</t>
  </si>
  <si>
    <t xml:space="preserve">شارع التوالف </t>
  </si>
  <si>
    <t xml:space="preserve">شارع المعدات المساعده </t>
  </si>
  <si>
    <t xml:space="preserve">عنبر الانتاج </t>
  </si>
  <si>
    <t xml:space="preserve">المخزن الدور الارضى بجوار مكتب امناء المخازن </t>
  </si>
  <si>
    <t>المخز الارض بجوار باب الطوارئ</t>
  </si>
  <si>
    <t xml:space="preserve">المخزن الارضى بجوار الباب الاوسط </t>
  </si>
  <si>
    <t>المخزن الاوسط بجوار باب الهاى سبيد</t>
  </si>
  <si>
    <t xml:space="preserve">المخزن الاوسط </t>
  </si>
  <si>
    <t>المخزن العلوى بجوار السلم الخرسانى</t>
  </si>
  <si>
    <t>المخزن العلوى بجوار باب الطوارئ</t>
  </si>
  <si>
    <t>المخزن العلوى بجوار باب الطوارئ(التحميل)</t>
  </si>
  <si>
    <t>هيزوريل</t>
  </si>
  <si>
    <t>1.5 ميجا</t>
  </si>
  <si>
    <t>1 ميجا</t>
  </si>
  <si>
    <t>النزول ( الرشاش )</t>
  </si>
  <si>
    <t>البطارية</t>
  </si>
  <si>
    <t>تحت الانشاء</t>
  </si>
  <si>
    <t>ضبط الميزان فقط (رجيراش)</t>
  </si>
  <si>
    <t>بجوار طلمبات الحريق</t>
  </si>
  <si>
    <t>خلف هاسكى 15</t>
  </si>
  <si>
    <t>خلف هاسكى11</t>
  </si>
  <si>
    <t>خلف هاسكى 13</t>
  </si>
  <si>
    <t>خلف هاسكى 7</t>
  </si>
  <si>
    <t>خلف هاسكى 6</t>
  </si>
  <si>
    <t>خلف هاسكى 9</t>
  </si>
  <si>
    <t>خلف هاسكى 21</t>
  </si>
  <si>
    <t>خلف هاسكى 26</t>
  </si>
  <si>
    <t xml:space="preserve">خلف اربورج </t>
  </si>
  <si>
    <t>بجوار اربورج</t>
  </si>
  <si>
    <t xml:space="preserve">اخر عنبر الانتاج </t>
  </si>
  <si>
    <t xml:space="preserve">سطح المبنى بجوار الشيلرات </t>
  </si>
  <si>
    <t xml:space="preserve">اعلى السندرة </t>
  </si>
  <si>
    <t xml:space="preserve">اسفل السندرة </t>
  </si>
  <si>
    <t>القفل</t>
  </si>
  <si>
    <t xml:space="preserve">حاله اللوحة </t>
  </si>
  <si>
    <t xml:space="preserve">سلامة قاطع التيار الرئيسى </t>
  </si>
  <si>
    <t xml:space="preserve">سلامة نظام التاريض </t>
  </si>
  <si>
    <t xml:space="preserve">جلد امام اللوحة </t>
  </si>
  <si>
    <t>فاير سيرش</t>
  </si>
  <si>
    <t xml:space="preserve">نظافة اللوحة و تركيب فاير </t>
  </si>
  <si>
    <t>نظافة اللوحة</t>
  </si>
  <si>
    <t xml:space="preserve">نظافة اللوحة + مراية امامية </t>
  </si>
  <si>
    <t>نظافة اللوحة + فاير سيرش</t>
  </si>
  <si>
    <t xml:space="preserve">نظافة اللوحة + فاير سيرش  + مراية </t>
  </si>
  <si>
    <t>نظافة اللوحة + فاير سيرش+ قفل</t>
  </si>
  <si>
    <t>نظافة اللوحة  + فاير سيرش</t>
  </si>
  <si>
    <t xml:space="preserve">نظافة اللوحة  + فاير سيرش + احكام الوصلات </t>
  </si>
  <si>
    <t>نظافة اللوحة  + فاير سيرش + احكام الوصلات + جلد</t>
  </si>
  <si>
    <t xml:space="preserve">نظافة اللوحة  + فاير سيرش + سخونة زائدة </t>
  </si>
  <si>
    <t>نظافة اللوحة  + فاير سيرش+قفل</t>
  </si>
  <si>
    <t>نظافة اللوحة  + فاير سيرش + سخونة زائدة +قفل</t>
  </si>
  <si>
    <t>نظافة اللوحة  + فاير سيرش+قفل+احكام وصلات</t>
  </si>
  <si>
    <t>مستعمل</t>
  </si>
  <si>
    <t>1 مستعمل</t>
  </si>
  <si>
    <t>قفل باب طوارئ</t>
  </si>
  <si>
    <t>الادارة المالية</t>
  </si>
  <si>
    <t xml:space="preserve"> </t>
  </si>
  <si>
    <t xml:space="preserve">نظافة اللوحة  + فاير سيرش + مراية امامية </t>
  </si>
  <si>
    <t>نظافة اللوحة   + سخونة زائدة + فاير سيرش</t>
  </si>
  <si>
    <t>نظافة اللوحة  + فاير سيرش تحت الانشاء</t>
  </si>
  <si>
    <t xml:space="preserve">نظافة اللوحة  + فاير سيرش </t>
  </si>
  <si>
    <t>نظافة اللوحة + فاير سيرش تحت الانشاء</t>
  </si>
  <si>
    <t>نظافة اللوحة +سخونة زائدة + فاير سيرش تحت الانشاء</t>
  </si>
  <si>
    <t>نظافة اللوحة   + سخونة زائدة + فاير سيرش تحت الانشاء</t>
  </si>
  <si>
    <t>نظافة اللوحة   + سخونة زائدة + مراية + فاير سيرش تحت الانشاء</t>
  </si>
  <si>
    <t>السيد عبدالمنعم 
+احمد ابراهيم</t>
  </si>
  <si>
    <t xml:space="preserve">مراقب السلامة                            فنى الصيانة                      مسئول السلامة                    مسئول الصيانة                مدير توكيد الجودة        </t>
  </si>
  <si>
    <t xml:space="preserve">نظافة اللوحة  + فاير سيرش+
احكام وصلات </t>
  </si>
  <si>
    <t xml:space="preserve">مراقب السلامة                                     مسئول السلامة                                  مسئول الصيانة                                  مدير توكيد الجودة </t>
  </si>
  <si>
    <t xml:space="preserve">مراقب السلامة                                                                                                                                              مسئول السلامة                                                                      مسئول الصيانة                                                                                مدير توكيد الجودة </t>
  </si>
  <si>
    <t>نظافة اللوحة +فاير سيرش تحت الانشاء</t>
  </si>
  <si>
    <t>نظافة اللوحة +مراية اماية +تحت الانشاء</t>
  </si>
  <si>
    <t>نظافة اللوحة+تحت الانشاء</t>
  </si>
  <si>
    <t>نظافة اللوحة +تحت الانشاء</t>
  </si>
  <si>
    <t xml:space="preserve">السيد عبدالمنعم
+احمد ابراهيم  </t>
  </si>
  <si>
    <t xml:space="preserve">مراقب السلامة                                    فنى الصيانة                          مسئول السلامة        مسئول الصيانة        مدير توكيد الجودة    </t>
  </si>
  <si>
    <t xml:space="preserve">مخزن الصنايع </t>
  </si>
  <si>
    <t xml:space="preserve">مصنع النيل </t>
  </si>
  <si>
    <t>لا يوجد منظومة</t>
  </si>
  <si>
    <t>كود الموظف</t>
  </si>
  <si>
    <t>الموظف</t>
  </si>
  <si>
    <t>القسم</t>
  </si>
  <si>
    <t>الوظيفة</t>
  </si>
  <si>
    <t>السيد محمد محمد حسن</t>
  </si>
  <si>
    <t>فني معدات مساعدة</t>
  </si>
  <si>
    <t>7737</t>
  </si>
  <si>
    <t>محمد السيد محمد السيد موسى</t>
  </si>
  <si>
    <t>7558</t>
  </si>
  <si>
    <t>ابراهيم محمد الصادق محمد</t>
  </si>
  <si>
    <t>2049</t>
  </si>
  <si>
    <t xml:space="preserve">حمادة محمد محمد عبد الجليل </t>
  </si>
  <si>
    <t>الانتاج ن</t>
  </si>
  <si>
    <t>انتاج (النفخ)</t>
  </si>
  <si>
    <t>فني انتاج النفخ</t>
  </si>
  <si>
    <t>2044</t>
  </si>
  <si>
    <t>ممدوح لوزى شحاتة مصلوح</t>
  </si>
  <si>
    <t>2150</t>
  </si>
  <si>
    <t>محمد الشوادفى السيد فرحان</t>
  </si>
  <si>
    <t>1010</t>
  </si>
  <si>
    <t>خالد محمد عبدالمالك محمد</t>
  </si>
  <si>
    <t>2103</t>
  </si>
  <si>
    <t>السيد محمد منصور سليم</t>
  </si>
  <si>
    <t>1006</t>
  </si>
  <si>
    <t>محمد عطيه عبدالعزيز</t>
  </si>
  <si>
    <t>رئيس قسم جودة النفخ</t>
  </si>
  <si>
    <t>2011</t>
  </si>
  <si>
    <t>علي ابوبكر ابراهيم يوسف</t>
  </si>
  <si>
    <t>2298</t>
  </si>
  <si>
    <t>محمد صدقى محمد حسين محمد</t>
  </si>
  <si>
    <t>7847</t>
  </si>
  <si>
    <t>احمد حسن السيد ابراهيم</t>
  </si>
  <si>
    <t>7983</t>
  </si>
  <si>
    <t>معاذ السيد محمد حسن صقر</t>
  </si>
  <si>
    <t>7800</t>
  </si>
  <si>
    <t>محمد صدقي السيد حسين</t>
  </si>
  <si>
    <t>2222</t>
  </si>
  <si>
    <t>جمال الشبراوى الباز متولي</t>
  </si>
  <si>
    <t>2279</t>
  </si>
  <si>
    <t>احمد محمد منصور متولي</t>
  </si>
  <si>
    <t>2141</t>
  </si>
  <si>
    <t>وائل صابر على عبدالقادر</t>
  </si>
  <si>
    <t>7974</t>
  </si>
  <si>
    <t>احمد صابر احمد محمد عطيه</t>
  </si>
  <si>
    <t>7688</t>
  </si>
  <si>
    <t>محمد احمد محمد الصادق محمد</t>
  </si>
  <si>
    <t>7730</t>
  </si>
  <si>
    <t>اسماعيل عطيه اسماعيل ابراهيم</t>
  </si>
  <si>
    <t>8042</t>
  </si>
  <si>
    <t>محمد ابوالعزم علي علي أبو هاشم</t>
  </si>
  <si>
    <t>8043</t>
  </si>
  <si>
    <t>محمد صابر حسن سليمان</t>
  </si>
  <si>
    <t>7961</t>
  </si>
  <si>
    <t>عماد محمد احمد عيسى سليمان</t>
  </si>
  <si>
    <t>مخزن 1 من الخارج امام الشارع الرئيسى</t>
  </si>
  <si>
    <t xml:space="preserve">بجوار باب طؤارئ   عنبر النفخ الخارجى </t>
  </si>
  <si>
    <t xml:space="preserve">بجوار باب طؤارئ   عنبر النفخ الداخلى </t>
  </si>
  <si>
    <t xml:space="preserve">مخزن 1 على يمين باب الهاى سبيد </t>
  </si>
  <si>
    <t xml:space="preserve">مخزن 1 بجوار مخزن قطع الغيار  </t>
  </si>
  <si>
    <t xml:space="preserve">مخزن 1 امام الباب الرئيسى </t>
  </si>
  <si>
    <t xml:space="preserve">مخزن 1بجوار باب الرئيسى </t>
  </si>
  <si>
    <t>مخزن رقم  1بجوار باب الطوارئ</t>
  </si>
  <si>
    <t xml:space="preserve">باب الطوارئ من الخارج </t>
  </si>
  <si>
    <t xml:space="preserve">مخزن 1من الخارج شارع المعدات </t>
  </si>
  <si>
    <t>مخزن 2بجوار باب الطوارئ شارع المعدات</t>
  </si>
  <si>
    <t xml:space="preserve">مخزن 2 بجوار باب الطوارئ شارع الخلفى  </t>
  </si>
  <si>
    <t xml:space="preserve">مخزن 2 من خارج شارع الخلفى </t>
  </si>
  <si>
    <t>مخزن 2بجوار باب الطوارئ</t>
  </si>
  <si>
    <t>مخزن 2 امام الباب الرئيسى</t>
  </si>
  <si>
    <t>مخزن 2بجوار باب الطوارئ على يمين المخزن</t>
  </si>
  <si>
    <t>مخزن 2بجوار باب  الجرار</t>
  </si>
  <si>
    <t xml:space="preserve">مخزن رقم 2 بجوار باب الجرار الثانى </t>
  </si>
  <si>
    <t xml:space="preserve">مخزن 2 فى منتصف المخزن </t>
  </si>
  <si>
    <t>مخزن 2بجوار باب طوارئ نهاية المخزن</t>
  </si>
  <si>
    <t xml:space="preserve">مخزن 2بجوار باب طوارى شمال المخزن </t>
  </si>
  <si>
    <t>2.5 بوصة</t>
  </si>
  <si>
    <t>3 مستعمل</t>
  </si>
  <si>
    <t>5 مستعمل</t>
  </si>
  <si>
    <t>احمد البياضي</t>
  </si>
  <si>
    <t>الادارة المالية ع السلم</t>
  </si>
  <si>
    <t xml:space="preserve">حاله اللوحة العامة </t>
  </si>
  <si>
    <t xml:space="preserve">وجود ملصق كهربائى وتعليمات </t>
  </si>
  <si>
    <t>عدم وجود سخونة زائدة او روائح احتراق</t>
  </si>
  <si>
    <t>سلامة نظام التاريض</t>
  </si>
  <si>
    <t xml:space="preserve">مراية لوحة الكهربائية الداخلية </t>
  </si>
  <si>
    <t>لوحة رقم 16</t>
  </si>
  <si>
    <t>لوحة رقم 17</t>
  </si>
  <si>
    <t>لوحة رقم 18</t>
  </si>
  <si>
    <t>لوحة رقم 19</t>
  </si>
  <si>
    <t>لوحة رقم 20</t>
  </si>
  <si>
    <t>المعدات المساعدة</t>
  </si>
  <si>
    <t xml:space="preserve">المعدات المساعدة </t>
  </si>
  <si>
    <t>الشارع بين العنبرين (للحامين )</t>
  </si>
  <si>
    <t xml:space="preserve">خدمات </t>
  </si>
  <si>
    <t>خلف سيدل 3</t>
  </si>
  <si>
    <t>خلف سيدل 2</t>
  </si>
  <si>
    <t xml:space="preserve">بجوار الخردة </t>
  </si>
  <si>
    <t>فاير سيرش+اتربة</t>
  </si>
  <si>
    <t>الفاير تحت الانشاء +اتربة+اتربة</t>
  </si>
  <si>
    <t>اتربة +فايرسيرش</t>
  </si>
  <si>
    <t>اتربة +فايرسيرش+مراية</t>
  </si>
  <si>
    <t>اتربة + فاير سيرش</t>
  </si>
  <si>
    <t xml:space="preserve">اتربة+فاير تحت الانشاء </t>
  </si>
  <si>
    <t>اتربة+فاير سيرش</t>
  </si>
  <si>
    <t>2.5 بوصه</t>
  </si>
  <si>
    <t xml:space="preserve">لا يوجد </t>
  </si>
  <si>
    <t xml:space="preserve">لا  يوجد بشبورى + بكره خرطوم </t>
  </si>
  <si>
    <t xml:space="preserve">يحتاج دهان </t>
  </si>
  <si>
    <t xml:space="preserve">الادارة المالية </t>
  </si>
  <si>
    <t>يوجد بيم واحد فقط يحتاج تغيير</t>
  </si>
  <si>
    <t xml:space="preserve">يحتاج الى كاسر عند باب الطوارئ+ كاسر  غرفة التعقيم </t>
  </si>
  <si>
    <t xml:space="preserve"> بكرة خرطوم</t>
  </si>
  <si>
    <t>اتربة</t>
  </si>
  <si>
    <t>بجوار باب غرفة الامن الرئيسية</t>
  </si>
  <si>
    <t>عنبر انتاج بجوار باب غرفة تعقيم من الداخل ع شمال الغرفة</t>
  </si>
  <si>
    <t>داخل عنبر الانتاج بجوار لوحة الكهرباء</t>
  </si>
  <si>
    <t>عنبر انتاج من الداخل بجوار باب الطوارئ</t>
  </si>
  <si>
    <t>عنبر الانتاج من الداخل بجوار باب الطوارئ</t>
  </si>
  <si>
    <t>شارع المعدات المساعدة امام باب الطوارئ من الخارج</t>
  </si>
  <si>
    <t>شارع الكمبروسر المعدات المساعدة</t>
  </si>
  <si>
    <t>مخزن1 من الداخل بجوار باب هاي سبيد من داخل المخزن</t>
  </si>
  <si>
    <t>مخزن رقم 1 امام باب هاي سبيد دور</t>
  </si>
  <si>
    <t>مخزن رقم 1 بجوار باب الجرار الكبير</t>
  </si>
  <si>
    <t>مخزن رقم 1 في منتصف المخزن ممر الطوارئ</t>
  </si>
  <si>
    <t>مخزن رقم1 بجوار باب الجرار الرئيسي</t>
  </si>
  <si>
    <t>مخزن رقم 1 بجوار باب الجرار الرئيسي</t>
  </si>
  <si>
    <t>مخزن رقم 1 في ممر الطوارئ امام باب الطوارئ</t>
  </si>
  <si>
    <t>مخزن رقم 2 بجوار الباب الرئيسي من الشمال</t>
  </si>
  <si>
    <t>مخزن رقم 2 بجوار باب الطوارئ من اقصي اليمين</t>
  </si>
  <si>
    <t>مخزن رقم 2 امام باب الطوارئ</t>
  </si>
  <si>
    <t>مخزن رقم 2 في منتص المخزن</t>
  </si>
  <si>
    <t>مخزن رقم 2 في منتصف المخزن</t>
  </si>
  <si>
    <t>مخزن رقم 2 منتصف المخزن</t>
  </si>
  <si>
    <t>مخزن رقم 2 بجوار باب الطوارئ اخر المخزن</t>
  </si>
  <si>
    <t xml:space="preserve">شارع المعدات المساعدة امام كشك الامن </t>
  </si>
  <si>
    <t>رغوي</t>
  </si>
  <si>
    <t>9لتر</t>
  </si>
  <si>
    <t xml:space="preserve">لا يوجد تيله امان </t>
  </si>
  <si>
    <t>البنزينة+ ورشة الكلاركات 
غرفة الزيوت و الكيماويات</t>
  </si>
  <si>
    <t>🛡️  لوحة البيانات التنفيذية — نظام السلامة والصحة المهنية  |  HSE Dashboard 2026</t>
  </si>
  <si>
    <t>📊  داشبورد المعدلات السنوية — نسبة الالتزام لكل شهر من الـ 12 شهر</t>
  </si>
  <si>
    <t>يناير</t>
  </si>
  <si>
    <t>فبراير</t>
  </si>
  <si>
    <t>مارس</t>
  </si>
  <si>
    <t>أبريل</t>
  </si>
  <si>
    <t>مايو</t>
  </si>
  <si>
    <t>يونيو</t>
  </si>
  <si>
    <t>يوليو</t>
  </si>
  <si>
    <t>أغسطس</t>
  </si>
  <si>
    <t>سبتمبر</t>
  </si>
  <si>
    <t>أكتوبر</t>
  </si>
  <si>
    <t>نوفمبر</t>
  </si>
  <si>
    <t>ديسمبر</t>
  </si>
  <si>
    <t>📌  ملخص الأداء السنوي</t>
  </si>
  <si>
    <t>المتوسط السنوي</t>
  </si>
  <si>
    <t>أفضل شهر</t>
  </si>
  <si>
    <t>أضعف شهر</t>
  </si>
  <si>
    <t>التحسن (يناير → ديسمبر)</t>
  </si>
  <si>
    <t>نسبة التحسن %</t>
  </si>
  <si>
    <t>💡 النسب مربوطة بالبيانات الخام — تعديل أي رقم يحدّث الداشبورد تلقائياً</t>
  </si>
  <si>
    <t>🔄  مقارنة تفصيلية بين شهرين  |  غيّر الشهر في الخليتين الملونتين</t>
  </si>
  <si>
    <t>الشهر الحالي ←</t>
  </si>
  <si>
    <t>الشهر السابق ←</t>
  </si>
  <si>
    <t>بند الفحص / المعدة</t>
  </si>
  <si>
    <t>مطابق (السابق)</t>
  </si>
  <si>
    <t>نسبة (السابق)</t>
  </si>
  <si>
    <t>مطابق (الحالي)</t>
  </si>
  <si>
    <t>نسبة (الحالي)</t>
  </si>
  <si>
    <t>التغير</t>
  </si>
  <si>
    <t>التقييم</t>
  </si>
  <si>
    <t>الأوناش العلوية</t>
  </si>
  <si>
    <t>شبكة الإنذار</t>
  </si>
  <si>
    <t>💡 اكتب اسم الشهر في B19 و D19 — الكلاركات تتجمع تلقائياً من الفحص الأسبوعي</t>
  </si>
  <si>
    <t>📈  مصفوفة تتبع نسبة الالتزام لجميع بنود السلامة على مدار السنة</t>
  </si>
  <si>
    <t>متوسط السنة</t>
  </si>
  <si>
    <t>نسبة الالتزام الإجمالية للشهر</t>
  </si>
  <si>
    <t>🚛  سجل فحص الكلاركات الأسبوعي — أدخل نتيجة كل أسبوع، والنظام يجمع الملخص الشهري تلقائياً</t>
  </si>
  <si>
    <t>الشهر</t>
  </si>
  <si>
    <t>الأسبوع</t>
  </si>
  <si>
    <t>الحالة</t>
  </si>
  <si>
    <t>أسبوع 1</t>
  </si>
  <si>
    <t>أسبوع 2</t>
  </si>
  <si>
    <t>أسبوع 3</t>
  </si>
  <si>
    <t>أسبوع 4</t>
  </si>
  <si>
    <t>📊 ملخص الكلاركات الشهري (محسوب تلقائياً من الأسابيع)</t>
  </si>
  <si>
    <t>إجمالي مطابق</t>
  </si>
  <si>
    <t>إجمالي غير مطابق</t>
  </si>
  <si>
    <t>نسبة الشهر %</t>
  </si>
  <si>
    <t>أفضل أسبوع</t>
  </si>
  <si>
    <t>أضعف أسبوع</t>
  </si>
  <si>
    <t>عدد الأسابيع</t>
  </si>
  <si>
    <t>📋  سجل البيانات الشهري — بنود الفحص الشهرية (الكلاركات تُحسب من السجل الأسبوعي أعلاه)</t>
  </si>
  <si>
    <t>المخاطر الوشيكة</t>
  </si>
  <si>
    <t>مخاطر مغلقة</t>
  </si>
  <si>
    <t>نسبة إغلاق %</t>
  </si>
  <si>
    <t>متوقف صانة</t>
  </si>
  <si>
    <t xml:space="preserve">فرامل يد + سدرية </t>
  </si>
  <si>
    <t>ابريل</t>
  </si>
  <si>
    <t>اغسطس</t>
  </si>
  <si>
    <t>اكتوبر</t>
  </si>
  <si>
    <t>نسبة الالتزام</t>
  </si>
  <si>
    <t>متوسط الالتزام السنوي</t>
  </si>
  <si>
    <t>التحسن من يناير → ديسمبر</t>
  </si>
  <si>
    <t>نسبة التحسن</t>
  </si>
  <si>
    <t>📈 مصفوفة تتبع نسبة الالتزام لجميع بنود السلامة على مدار السنة</t>
  </si>
  <si>
    <t>📋 سجل البيانات الشهري التفصيلي (البيانات الخام — المصدر الرئيسي لكل الحسابات)</t>
  </si>
  <si>
    <t>📊 لوحة التحليل والمؤشرات السنوية (Dashboard)</t>
  </si>
  <si>
    <t xml:space="preserve">لوحة التحليل السنوية  شركة تاج كابس </t>
  </si>
  <si>
    <t>متابعة تسجيل نماذج الفحص الشهرية — من أغسطس 2026 إلى يوليو 2027</t>
  </si>
  <si>
    <t>نموذج الفحص</t>
  </si>
  <si>
    <t>أغسطس 2026</t>
  </si>
  <si>
    <t>سبتمبر 2026</t>
  </si>
  <si>
    <t>أكتوبر 2026</t>
  </si>
  <si>
    <t>نوفمبر 2026</t>
  </si>
  <si>
    <t>ديسمبر 2026</t>
  </si>
  <si>
    <t>يناير 2027</t>
  </si>
  <si>
    <t>فبراير 2027</t>
  </si>
  <si>
    <t>مارس 2027</t>
  </si>
  <si>
    <t>أبريل 2027</t>
  </si>
  <si>
    <t>مايو 2027</t>
  </si>
  <si>
    <t>يونيو 2027</t>
  </si>
  <si>
    <t>يوليو 2027</t>
  </si>
  <si>
    <t>سجل فحص طفايات الحريق</t>
  </si>
  <si>
    <t>دلتا النيل</t>
  </si>
  <si>
    <t>تم</t>
  </si>
  <si>
    <t>النيل الخارجي</t>
  </si>
  <si>
    <t>فحص السلالم العمودية</t>
  </si>
  <si>
    <t>فحص الأوناش العلوية</t>
  </si>
  <si>
    <t>فحص شبكة الإنذار</t>
  </si>
  <si>
    <t>فحص شبكة الحريق والمضخات</t>
  </si>
  <si>
    <t>فحص صناديق الحريق</t>
  </si>
  <si>
    <t>فحص الكلاركات</t>
  </si>
  <si>
    <t>فحص لوح توزيع الكهرباء</t>
  </si>
  <si>
    <t>فحص شبكة الغمر والمحولات</t>
  </si>
  <si>
    <t>فحص مهمات الوقاية الشخصية</t>
  </si>
  <si>
    <t>عدد النماذج المسجلة في الشهر ←</t>
  </si>
  <si>
    <t>مفتاح الألوان:</t>
  </si>
  <si>
    <t>تم التسجيل</t>
  </si>
  <si>
    <t>لم يُسجل بعد</t>
  </si>
  <si>
    <t xml:space="preserve">متابعة التسجيل الشهرى </t>
  </si>
  <si>
    <t>ابواب الطوارئ</t>
  </si>
  <si>
    <t>كشاف الطوارئ</t>
  </si>
  <si>
    <t>كشاف الخروج المضئ</t>
  </si>
  <si>
    <t xml:space="preserve">قفل الباب </t>
  </si>
  <si>
    <t>الحاله العامه للباب</t>
  </si>
  <si>
    <t>العلامات الارشادية</t>
  </si>
  <si>
    <t>سجل فحص ابواب الطوارئ و كشافات الطوارئ</t>
  </si>
  <si>
    <t>عنبر انتاج رقم 2 بجوار هاسكى 19</t>
  </si>
  <si>
    <t>عنبر انتاج 2 بجوار باب هاى سبيد</t>
  </si>
  <si>
    <t xml:space="preserve">عنبر انتاج 1 خلف الماكينات </t>
  </si>
  <si>
    <t xml:space="preserve">عنبر انتاج 1 باب الادارة المالية </t>
  </si>
  <si>
    <t>عنبر انتاج 1 بجوار المعمل</t>
  </si>
  <si>
    <t xml:space="preserve">مخزن رقم 2 المؤدى لشارع بين العنبرين </t>
  </si>
  <si>
    <t xml:space="preserve">مخزن رقم 2 بجوار مخزن قطع الغيار </t>
  </si>
  <si>
    <t>ابواب الطوارئ و الكشافات الطوارئ</t>
  </si>
  <si>
    <t>تقييم المخاطر</t>
  </si>
  <si>
    <t xml:space="preserve">شركة دلتا النيل للصناعة </t>
  </si>
  <si>
    <t xml:space="preserve">إدارة السلامة والصحة المهنية </t>
  </si>
  <si>
    <t>نمــــــــــــــــــــــــــــــــــوذج تقييــــــــــــم المخاطــــــــــــــــــــــــــــــــــــــر</t>
  </si>
  <si>
    <t xml:space="preserve">النشاط أو العمل </t>
  </si>
  <si>
    <t xml:space="preserve">الخطر المحتمل </t>
  </si>
  <si>
    <t xml:space="preserve">الأشخاص المعرضون للخطر </t>
  </si>
  <si>
    <t>تقييم الخطر</t>
  </si>
  <si>
    <t>مستوى الخطر</t>
  </si>
  <si>
    <t>إجراء التحكم في الخطر</t>
  </si>
  <si>
    <t xml:space="preserve">تقييم الخطر بعد التحكم </t>
  </si>
  <si>
    <t xml:space="preserve">مستوى الخطر
بعد التحكم </t>
  </si>
  <si>
    <t xml:space="preserve">الاحتمالية </t>
  </si>
  <si>
    <t>الشدة</t>
  </si>
  <si>
    <t>معامل الخطر</t>
  </si>
  <si>
    <t>المخــــــــــــــــــــــــــــــــــازن</t>
  </si>
  <si>
    <t>التخزين العشوائي (البالتات والكراتين)</t>
  </si>
  <si>
    <t>إعاقة الممرات، سقوط المهمات على الأفراد، ونشوء حرائق.</t>
  </si>
  <si>
    <t>الجميع</t>
  </si>
  <si>
    <t>Medium</t>
  </si>
  <si>
    <t>ترتيب المخزون في أماكن مخصصة، الالتزام بارتفاعات آمنة، وتأمين البالتات.</t>
  </si>
  <si>
    <t>Low</t>
  </si>
  <si>
    <t>التدخيين</t>
  </si>
  <si>
    <t xml:space="preserve">نشوب حريق مفاجئ نتيجه القاء عقب سيجاره فى سله المهملات او قرب مواد قابله للاشتعال </t>
  </si>
  <si>
    <t>High</t>
  </si>
  <si>
    <t xml:space="preserve">تخصيص منطقه للتدخين امنه وتوفير طفيات سجائر مملؤة بالرمل ومنع التدخين نهئيا .وعمل توعيه بذلك </t>
  </si>
  <si>
    <t>عمليات الرفع والمناولة اليدوية</t>
  </si>
  <si>
    <t>الإصابة بالإجهاد العضلي، انزلاق غضروفي، أو سقوط الحمولة على الأقدام.</t>
  </si>
  <si>
    <t xml:space="preserve">عامل المخزن </t>
  </si>
  <si>
    <t>استخدام تقنيات الرفع الصحيحة، عدم تجاوز الوزن المسموح للفرد، واستخدام وسيلة مساعدة.</t>
  </si>
  <si>
    <t>الأسطح الزلقة (التعثر والانزلاق)</t>
  </si>
  <si>
    <t>السقوط نتيجة وجود مياه أو سوائل منظفة على الأرضيات أثناء اعمال التنظيف او خامات .</t>
  </si>
  <si>
    <t>وضع لوحات تحذيرية "أرضية زلقة"، واستخدام أحذية سلامة مانعة للانزلاق+ppe.</t>
  </si>
  <si>
    <t>التوصيلات واللوحات الكهربائية</t>
  </si>
  <si>
    <t>التعرض لصعق كهربائي أو نشوب حرائق نتيجة التوصيلات العارية أو المكشوفة.</t>
  </si>
  <si>
    <t>عزل الكابلات فوراً، إغلاق اللوحات بإحكام، والفحص الدوري بواسطة فني مختص.</t>
  </si>
  <si>
    <t>مستوى الإضاءة (غير المناسب)</t>
  </si>
  <si>
    <t>ضعف الرؤية يؤدي للتعثر، أو الإجهاد البصري (إضاءة خافتة جداً أو ساطعة جداً).</t>
  </si>
  <si>
    <t xml:space="preserve">الجميع </t>
  </si>
  <si>
    <t>توفير إضاءة كافية وموزعة بانتظام تتناسب مع طبيعة العمل في الموقع.</t>
  </si>
  <si>
    <t>ممرات وأبواب الطوارئ</t>
  </si>
  <si>
    <t>تكدس الممرات أو غلق الأبواب يعيق الهروب السريع في حالات الكوارث.</t>
  </si>
  <si>
    <t>إبقاء مسارات الهروب خالية تماماً، والتأكد من أن أبواب الطوارئ تفتح بسهولة وللخارج.</t>
  </si>
  <si>
    <t>السقالات والممرات المتحركة</t>
  </si>
  <si>
    <t>خطر السقوط من مرتفع أو انهيار الهيكل لعدم الاتزان.</t>
  </si>
  <si>
    <t>التأكد من تثبيت السقالات، تركيب الحواجز الواقية (Handrails)، وفحصها قبل الاستخدام.</t>
  </si>
  <si>
    <t>الناقلات والمعدات المتحركة</t>
  </si>
  <si>
    <t>خطر الاصطدام بالأفراد أو الانقلاب نتيجة السرعة أو ضيق المكان.</t>
  </si>
  <si>
    <t>تحديد مسارات خاصة للمعدات، استخدام صافرات إنذار، وتدريب السائقين.</t>
  </si>
  <si>
    <t xml:space="preserve">مخــــــــــــزن قطـــع الغيـــــــــار </t>
  </si>
  <si>
    <t>السلالم (المناولة والرفع)</t>
  </si>
  <si>
    <t>خطر السقوط من مرتفع أو انزلاق السلم أثناء حمل قطع الغيار.</t>
  </si>
  <si>
    <t xml:space="preserve">مشرف المخزن و امين المخزن </t>
  </si>
  <si>
    <t>استخدام سلالم مطابقة للمواصفات، تأمين القاعدة، ومنع الصعود مع حمل أشياء تعيق التوازن.</t>
  </si>
  <si>
    <t xml:space="preserve">المواد الكيميائية </t>
  </si>
  <si>
    <t>حروق جلدية، حساسية تنفسية، أو تسمم نتيجة الاستخدام الخاطئ أو الخلط.</t>
  </si>
  <si>
    <t xml:space="preserve">مهندس معمل </t>
  </si>
  <si>
    <t>توفير صحيفة بيانات السلامة (MSDS)، تدريب العمال ، وتوفير تهوية جيدة.+ppe وتحديد اشخاص للتعامل مع الكيماويات</t>
  </si>
  <si>
    <t>الممرات الممتلئة (بالعوارض)</t>
  </si>
  <si>
    <t>إعاقة الحركة السريعة أو تعثر الموظفين أثناء نقل المهام.</t>
  </si>
  <si>
    <t>الحفاظ على سياسة "الممرات الخالية"، وترتيب قطع الغيار داخل الأرفف لا في الممرات.</t>
  </si>
  <si>
    <t>بيئة العمل (الأرجونوميكس)</t>
  </si>
  <si>
    <t>إصابات الظهر والرقبة نتيجة الانحناء المتكرر أو الجلوس/الوقوف الخاطئ.</t>
  </si>
  <si>
    <t>توفير وسائل مناولة ميكانيكية، تدريب العاملين على وضعيات الجلوس والرفع السليمة.</t>
  </si>
  <si>
    <t>تخزين الأرفف (سقوط الأدوات)</t>
  </si>
  <si>
    <t>سقوط قطع غيار ثقيلة من الأرفف العلوية على رؤوس العاملين.</t>
  </si>
  <si>
    <t>وضع القطع الثقيلة في الأسفل، تركيب حواف مانعة للسقوط، واستخدام خوذة الرأس.+ppe</t>
  </si>
  <si>
    <t xml:space="preserve">المخاطر الكهربائية </t>
  </si>
  <si>
    <t xml:space="preserve">خطر الصعق من توصيلات غير مؤمنة </t>
  </si>
  <si>
    <t>عزل جميع الكابلات، +ppe</t>
  </si>
  <si>
    <t>الرفع والمناوله</t>
  </si>
  <si>
    <t xml:space="preserve"> إصابات الرفع اليدوي المجهد.</t>
  </si>
  <si>
    <t>الالتزام بحدود الوزن المسموح برفعها يدوياً (أقصى وزن للفرد).</t>
  </si>
  <si>
    <t>الشئـــــــــون الاداريــــــــــة</t>
  </si>
  <si>
    <t>السقوط نتيجة وجود مياه أو سوائل منظفة على الأرضيات أثناء العمل.</t>
  </si>
  <si>
    <t>المخاطر البيولوجية (أعمال النظافة/الصرف)</t>
  </si>
  <si>
    <t>احتمالية الإصابة بالعدوى، البكتيريا، أو الفيروسات نتيجة ملامسة المخلفات.</t>
  </si>
  <si>
    <t>عمال النظافه</t>
  </si>
  <si>
    <t>ارتداء القفازات الخاصه باعمال النظافه و الكمامات، والتدريب والتوعيه</t>
  </si>
  <si>
    <t>المواد الكيميائية (المنظفات/المطهرات)</t>
  </si>
  <si>
    <t>الضوضاء</t>
  </si>
  <si>
    <t xml:space="preserve">التأثير على حاسة السمع أو تشتت الانتباه نتيجة عمل الماكينات </t>
  </si>
  <si>
    <t>قياس مستويات الضوضاء، واستخدام سدادات أو أغطية الأذن (Ear Plugs) في المناطق المزدحمة.بناء على تعليمات القياسات البيئيه الدوريه</t>
  </si>
  <si>
    <t>إجهاد عضلي وهيكلي نتيجة الأوضاع غير المريحة أثناء التنظيف أو الانحناء.</t>
  </si>
  <si>
    <t>تدريب العاملين على الوضعيات السليمة، وتوفير أدوات تنظيف ذات أذرع طويلة وقبضات مريحة.</t>
  </si>
  <si>
    <t>الوصلات الكهربائية (نظافة السيراميك)</t>
  </si>
  <si>
    <t>خطر الصعق الكهربائي نتيجة استخدام المياه بالقرب من مقابس الكهرباء أو الأسلاك.</t>
  </si>
  <si>
    <t>تغطية المقابس أثناء التنظيف، التأكد من عزل أسلاك ماكينات التنظيف، ومنع رش المياه مباشرة على اللوحات.+ppe</t>
  </si>
  <si>
    <t>الحرارة (البيئة الخارجية)</t>
  </si>
  <si>
    <t>الإجهاد الحراري أو ضربات الشمس في حال العمل في أماكن مفتوحة أو مشمسة.</t>
  </si>
  <si>
    <t>توفير مياه الشرب بانتظام، تحديد أوقات للراحة في الظل، وارتداء ملابس قطنية خفيفة.بناء على تعليمات القياسات البيئيه الدوريه</t>
  </si>
  <si>
    <t>مخـــــــزن الزيــــــوت</t>
  </si>
  <si>
    <t>الزيوت والشحوم السائلة</t>
  </si>
  <si>
    <t>خطر الانزلاق للأفراد، وتلوث البيئة، وسرعة اشتعال الحرائق عند وجود مصدر لهب.</t>
  </si>
  <si>
    <t>استخدام مواد ماصة للزيوت فور انسكابها، ومنع التدخين تماماً.+ppe</t>
  </si>
  <si>
    <t xml:space="preserve">التدخيين </t>
  </si>
  <si>
    <t xml:space="preserve">السقوط نتيجة وجود زيوت   أثناء الاعمال </t>
  </si>
  <si>
    <t>وضع لوحات تحذيرية "أرضية زلقة"، واستخدام أحذية سلامة مانعة للانزلاق+ppe. وتدريب وتوعيه للانسكابات</t>
  </si>
  <si>
    <t>المواد القابلة للاشتعال</t>
  </si>
  <si>
    <t>نشوب حريق سريع الانتشار يصعب السيطرة عليه بسبب طبيعة المواد المخزنة.</t>
  </si>
  <si>
    <t>توفير طفايات حريق (بودرة/رغوي)، نظام إنذار آلي للسيطرة على على الحريق ، وتخزين الزيوت بعيداً عن أي مصادر حرارة.+ppe</t>
  </si>
  <si>
    <t>التخزين غير الآمن</t>
  </si>
  <si>
    <t>سقوط البراميل أو العبوات الثقيلة نتيجة التخزين المرتفع غير المستقر.</t>
  </si>
  <si>
    <t xml:space="preserve">الالتزام بتعليمات التخزين المثلى </t>
  </si>
  <si>
    <t>الكهـــــــربـــــــــــــــــاء</t>
  </si>
  <si>
    <t>لوحات التوزيع خلف الماكينات</t>
  </si>
  <si>
    <t>صعوبة الوصول للوحة في الطوارئ، أو التعرض لصعق نتيجة وجودها في مكان ضيق أو مخفي.</t>
  </si>
  <si>
    <t>الحفاظ على مساحة خالية أمام اللوحات (1 متر على الأقل)، وتأمين خلفية اللوحات بعوازل.وتركيب جلد وعلامات ارشاديه +ppe</t>
  </si>
  <si>
    <t>كابلات مكشوفة</t>
  </si>
  <si>
    <t>خطر التماس الكهربائي، الحرائق</t>
  </si>
  <si>
    <t>عزل أي أجزاء مكشوفة فوراً بواسطة فني مختص+ppe.</t>
  </si>
  <si>
    <t>كابلات غير منظمة</t>
  </si>
  <si>
    <t xml:space="preserve"> تعثر الأفراد بالكابلات الملقاة على الأرض.</t>
  </si>
  <si>
    <t xml:space="preserve">تجميع الكابلات داخل مسارات </t>
  </si>
  <si>
    <t>غرف المحولات والارتفاعات</t>
  </si>
  <si>
    <t>مخاطر الجهد العالي التي قد تؤدي لوفاة فورية، أو السقوط أثناء صيانة اللوحات المرتفعة.</t>
  </si>
  <si>
    <t>فنى الكهرباء و مهندس الكهرباء</t>
  </si>
  <si>
    <t>قصر الدخول على المخولين فقط، استخدام سلالم عازلة، وتوفير مهمات وقاية للجهد العالي.</t>
  </si>
  <si>
    <t>العدد والأدوات التالفة</t>
  </si>
  <si>
    <t>استخدام مفكات أو زرديات غير معزولة يؤدي لانتقال التيار لجسم العامل.</t>
  </si>
  <si>
    <t>الفحص الدوري للعدد اليدوية، والتخلص من أي أداة تالفة أو غير معزولة +ppe</t>
  </si>
  <si>
    <t>التحميل الزائد على الكابلات</t>
  </si>
  <si>
    <t>ارتفاع درجة حرارة الأسلاك مما يؤدي لصهره وانفجارها أو نشوب حريق بالمنشأة.</t>
  </si>
  <si>
    <t>توزيع الأحمال بناءً على قدرة الكابل، واستخدام قواطع أوتوماتيكية (Circuit Breakers) مناسبة.</t>
  </si>
  <si>
    <t>عدم تطبيق نظام (LOTO)</t>
  </si>
  <si>
    <t>تشغيل الماكينة بالخطأ أثناء قيام فني بالتشغيل، مما يسبب حوادث بتر أو صعق.</t>
  </si>
  <si>
    <t>تطبيق صارم لنظام (Lock Out / Tag Out) بوضع قفل وبطاقة تحذيرية على مفتاح التشغيل أثناء الصيانة.+ppe</t>
  </si>
  <si>
    <t>الضوضاء والاهتزازات</t>
  </si>
  <si>
    <t>التأثير على الجهاز العصبي وحاسة السمع نتيجة العمل المستمر قرب الماكينات</t>
  </si>
  <si>
    <t xml:space="preserve">استخدام سدادات الأذن، وعمل فواصل زمنية للراحة بعيداً عن مصدر الضجيج.و بناء على القياسات البيئيه </t>
  </si>
  <si>
    <t>المكاتب الإداريـــــــــــــة</t>
  </si>
  <si>
    <t>سلم الطوارئ</t>
  </si>
  <si>
    <t>عدم وجود مسار هروب آمن أو إعاقة مخرج الطوارئ، مما يسبب حصار الموظفين عند حدوث حريق.</t>
  </si>
  <si>
    <t>التأكد من أن المخرج غير مغلق، ووجود لوحات إرشادية واضحة، وإجراء تجارب إخلاء دورية.</t>
  </si>
  <si>
    <t>الجلوس لفترات طويلة بوضعية خاطئة يسبب آلام الظهر، الرقبة، ومتلازمة النفق الرسغي.</t>
  </si>
  <si>
    <t>توفير كراسي مكتبية طبية قابلة للتعديل، وتوعية الموظفين بضرورة أخذ استراحات قصيرة للتمدد.</t>
  </si>
  <si>
    <t xml:space="preserve">المخاطر البيولوجية </t>
  </si>
  <si>
    <t>احتمالية الإصابة بالعدوى، البكتيريا، من الحمامات</t>
  </si>
  <si>
    <t>النظافه والتعقيم المستمر للحمامات</t>
  </si>
  <si>
    <t>الأرضيات (الانزلاق والتعثر)</t>
  </si>
  <si>
    <t>وجود مياه  داخل الحمامات  يسبب سقوط الموظفين.</t>
  </si>
  <si>
    <t xml:space="preserve">تجفيف الأرضيات أولا بأول ووضع لافتات تحذير من الانزلاق </t>
  </si>
  <si>
    <t>الإضاءة</t>
  </si>
  <si>
    <t>الإضاءة الخافتة تسبب إجهاد العين، والإضاءة الشديدة تسبب زغللة وصداع.</t>
  </si>
  <si>
    <t>توفير إضاءة متوازنة (600-400 لوكس للمكاتب)، واستغلال الضوء الطبيعي مع ستائر للتحكم بالوهج.بناء على تعليمات القياسات البيئيه الدوريه</t>
  </si>
  <si>
    <t>توصيلات على الأرض</t>
  </si>
  <si>
    <t>كابلات الكمبيوتر والطابعات الملقاة في الممرات تسبب تعثر الأفراد وتلف الأجهزة.</t>
  </si>
  <si>
    <t>تجميع الكابلات داخل منظمات (Cable Trays) أو تثبيتها بـ "دكتات" أرضية متينة لمنع التعثر.</t>
  </si>
  <si>
    <t xml:space="preserve">البوفيه </t>
  </si>
  <si>
    <t>وجود كتل لتسخين المياه و اسطوانه غاز وقد يسبب صعق كهربائى او نشوب حرائق</t>
  </si>
  <si>
    <t xml:space="preserve">الفحص الدورى لاسطوانه الغاز وعمل اختبار بالماء والصابون </t>
  </si>
  <si>
    <t>معمـــــــل الجـــــــودة</t>
  </si>
  <si>
    <t>شدة الإضاءة (أثناء الفرز)</t>
  </si>
  <si>
    <t xml:space="preserve">إضاءة غير مناسبة (عالية أو منخفضة) تؤدي لزغللة العين، الصداع </t>
  </si>
  <si>
    <t>فنى جودة و مهندس جودة</t>
  </si>
  <si>
    <t>توفير إضاءة مركزة ومريحة للعين في منطقة الفرز،.بناء على تعليمات القياسات البيئيه الدوريه</t>
  </si>
  <si>
    <t>أسطوانات النيتروجين</t>
  </si>
  <si>
    <t>خطر الانفجار أو الاختناق نتيجة التسريب، أو الإصابة نتيجة سقوط الأسطوانة أثناء التغيير.</t>
  </si>
  <si>
    <t>تحزيم الاسطوانات ووضعها داخل دولاب خاص بها</t>
  </si>
  <si>
    <t>الحرارة (ماكينات الإنتاج)</t>
  </si>
  <si>
    <t>التعرض لحرارة عالية ناتجة عن الماكينات المحيطة مما يسبب إجهاد حراري وقلة تركيز.</t>
  </si>
  <si>
    <t xml:space="preserve">عزل الدرايرات لخفض الجهد الحراري وتركيب هوايات </t>
  </si>
  <si>
    <t>الوقوف الطويل أو الانحناء المتكرر يسبب صداع، آلام أسفل الظهر، ودوالي الساقين.</t>
  </si>
  <si>
    <t>توفير كراسي مريحة قابلة للتعديل، .</t>
  </si>
  <si>
    <t>الصيـــــــــــــــانــــــــــــة</t>
  </si>
  <si>
    <t>صيانة الماكينات (ميكانيكي)</t>
  </si>
  <si>
    <t>خطر الانحشار، السحق، أو القطع نتيجة التعامل مع التروس والسيور.</t>
  </si>
  <si>
    <t>فنى صيانه و مهندس صيانه</t>
  </si>
  <si>
    <t>تطبيق نظام العزل (LOTO)، استخدام حواجز الحماية، وارتداء ملابس عمل ضيقة.+ppe</t>
  </si>
  <si>
    <t>المخاطر الكيميائية (الأسيتون/البنزين)</t>
  </si>
  <si>
    <t>أبخرة سامة، حساسية جلدية، وخطر الاشتعال السريع أثناء التنظيف.</t>
  </si>
  <si>
    <t>العمل في مكان جيده التهوية، ارتداء قفازات كيميائية، ومنع وجود أي مصدر شرر.+ppe</t>
  </si>
  <si>
    <t>كتل البيرج الساخنه</t>
  </si>
  <si>
    <t>الاصابه بحروق شديدة (درجه ثانيه او ثالثه )عند ملامسه الخامه المنصهره الاخرجه من الفونيه )</t>
  </si>
  <si>
    <t xml:space="preserve">ارتداء قفازات حراريه طويله .واقى وجه و تدريب وتوعيه لارتداء مهمات الوقايه الشخصيه </t>
  </si>
  <si>
    <t xml:space="preserve">الونش العلوى سقوط الحمولة 
</t>
  </si>
  <si>
    <t>فشل في الويرات، الفرامل، أو وسيلة التثبيت مما يؤدي لسقوط الحمل على الأفراد أو الماكينات.</t>
  </si>
  <si>
    <t>الفحص الدورى ، التأكد من سلامة "قفل الأمان" (Safety Latch) للخطاف، ومنع المرور تحت الحمل تماماً.</t>
  </si>
  <si>
    <t xml:space="preserve">الونش العلوى تجاوز الحمل المسموح
</t>
  </si>
  <si>
    <t>إجهاد هيكل الونش والوايرات مما يؤدي لانهيار مفاجئ في المنظومة الميكانيكية.</t>
  </si>
  <si>
    <t>الالتزام الصارم بالحمولة الآمنة (SWL) المكتوبة على الونش، والتأكد من عمل جهاز إنذار الوزن الزائد (Limit Switch).</t>
  </si>
  <si>
    <t>العمل في الأماكن المغلقة</t>
  </si>
  <si>
    <t>نقص الأكسجين أو تراكم غازات سامة مما يؤدي للاختناق أو الوفاة.</t>
  </si>
  <si>
    <t>توفير مراقب خارجي، واستخراج "تصريح عمل" خاص.+ppe+بناء على تعليمات القياسات البيئيه الدوريه</t>
  </si>
  <si>
    <t xml:space="preserve">العدد اليدوية التالفة </t>
  </si>
  <si>
    <t>انزلاق العدة أو انكسارها أثناء العمل مما يسبب جروحاً قطعية، كدمات، أو إصابات في العين.</t>
  </si>
  <si>
    <t>الفحص الدوري للعدد، التخلص من المفكات ذات الرؤوس التالفة أو المطارق ذات المقابض المهتزة.</t>
  </si>
  <si>
    <t>ويرات القماش التالفة (متهالكة/مقطوعة)</t>
  </si>
  <si>
    <t>انقطاع الوير أثناء الرفع مما يؤدي لسقوط الحمل، تضرر المعدات، أو إصابة الأفراد.</t>
  </si>
  <si>
    <t>الفحص قبل كل استخدام، التأكد من وجود بطاقة الحمولة (Tag)، وإعدام الويرات المنسلة أو المتآكلة فوراً.</t>
  </si>
  <si>
    <t>الارتفاعات والسقوط</t>
  </si>
  <si>
    <t>السقوط من على السلالم أو المنصات أثناء صيانة أجزاء مرتفعة.</t>
  </si>
  <si>
    <t>استخدام أحزمة الأمان (Safety Harness)، وتأمين السلالم، وارتداء خوذة الرأس.</t>
  </si>
  <si>
    <t xml:space="preserve">فني ومهندس الصيانة </t>
  </si>
  <si>
    <t>الانفجار (الضغوط المرتفعة)</t>
  </si>
  <si>
    <t>انفجار المفاجئ نتيجة ضغط الهواء أو الغازات أثناء الصيانة.</t>
  </si>
  <si>
    <t>فحص صمامات الأمان، وتفريغ الضغط تماماً قبل البدء في فك أي أجزاء.+ppe</t>
  </si>
  <si>
    <t>الانتـــــــــــاج والجـــــــــودة</t>
  </si>
  <si>
    <t>الأجزاء المتحركة (السيور/التروس)</t>
  </si>
  <si>
    <t>خطر الانحشار أو السحق نتيجة ملامسة السيور المتحركة أو سقوط أجزاء منها.</t>
  </si>
  <si>
    <t>فنى جودة و مهندس جودة و فنى انتاج وم.انتاج</t>
  </si>
  <si>
    <t>تركيب حواجز حماية (Guards)، وتدريب العمال على عدم ارتداء ملابس فضفاضة.+ppe</t>
  </si>
  <si>
    <t>الحرارة المنبعثة من الماكينات</t>
  </si>
  <si>
    <t>خطر الإجهاد الحراري أو الإصابة بحروق نتيجة ملامسة الأسطح الساخنة.</t>
  </si>
  <si>
    <t>عزل الأجزاء الساخنة، توفير تهوية كافية، وإلزام العمال بارتداء قفازات حرارية.+ppe+بناء على تعليمات القياسات البيئيه الدوريه</t>
  </si>
  <si>
    <t>الضوضاء المستمرة</t>
  </si>
  <si>
    <t>التأثير السلبي على حاسة السمع وتشتت الانتباه نتيجة صوت الماكينات العالي.</t>
  </si>
  <si>
    <t>إلزام العاملين بارتداء سدادات الأذن (Ear Plugs) وعمل صيانة دورية لتقليل الضجيج.</t>
  </si>
  <si>
    <t>التوصيلات الكهربائية (الإنتاج)</t>
  </si>
  <si>
    <t>خطر الصعق أو الحريق نتيجة فتح اللوحات الكهربائية أو وجود كابلات مكشوفة.</t>
  </si>
  <si>
    <t>منع فتح اللوحات إلا للمختصين، الفحص الدوري للكابلات، وتأمين التوصيلات الأرضية.+ppe</t>
  </si>
  <si>
    <t>المخاطر البيولوجية (العدوى)</t>
  </si>
  <si>
    <t>احتمال انتقال الميكروبات أثناء التعامل مع المنتجات أو في صالة الإنتاج.</t>
  </si>
  <si>
    <t>الالتزام بارتداء مهمات الوقاية (كمامات/قفازات) وتطبيق معايير النظافة الشخصية.+الكشف الطبى الدورى</t>
  </si>
  <si>
    <t>الإجهاد البدني الناتج عن الوقوف الطويل أو الحركات المتكررة أثناء الإنتاج.</t>
  </si>
  <si>
    <t>العمال وفنى جودة و مهندس جودة و فنى انتاج وم.انتاج</t>
  </si>
  <si>
    <t>توفير فترات راحة منتظمة، استخدام منصات وقوف مريحة، وتدوير المهام بين العمال.</t>
  </si>
  <si>
    <t>الرفع والمناولة اليدوية</t>
  </si>
  <si>
    <t>إصابات الظهر والعمود الفقري نتيجة رفع طرود أو مستلزمات إنتاج ثقيلة.</t>
  </si>
  <si>
    <t>استخدام وسائل رفع ميكانيكية، والتدريب على وضعيات الرفع الصحيحة (الاعتماد على الركبة).+ppe</t>
  </si>
  <si>
    <t>الكلاركـــــــــــــــــــــــات</t>
  </si>
  <si>
    <t>البيئة المحيطة (حرارة ورطوبة)</t>
  </si>
  <si>
    <t>تأثر تركيز السائق بالإجهاد الحراري، مما يزيد من احتمالية وقوع حوادث اصطدام.</t>
  </si>
  <si>
    <t>جدول فترات راحة للسائقين بعيداً عن الحرارة.وتدريب السائقين +بناء على تعليمات القياسات البيئيه الدوريه</t>
  </si>
  <si>
    <t>ثبات الحمولة (الرفع المرتفع)</t>
  </si>
  <si>
    <t>خطر انقلاب الكلارك أو سقوط الحمولة نتيجة الرفع المرتفع بطريقة غير صحيحة أو غير متزنة.</t>
  </si>
  <si>
    <t>الالتزام بمركز ثقل الحمولة، عدم تجاوز الوزن المسموح، ومنع التحرك والشوكة مرفوعة.</t>
  </si>
  <si>
    <t>المسارات (الرامبات والممرات)</t>
  </si>
  <si>
    <t>انزلاق المعدة أو فقدان السيطرة عليها أثناء الصعود أو النزول من المنحدرات (الرامب).</t>
  </si>
  <si>
    <t>فحص كفاءة الفرامل دورياً، الالتزام بالسرعة المقررة، واستخدام مانع انزلاق للأرضيات.</t>
  </si>
  <si>
    <t>الرؤية والإضاءة</t>
  </si>
  <si>
    <t>ضعف الرؤية في الممرات الضيقة أو الإضاءة الخافتة يسبب الاصطدام بالأفراد أو المنشآت.</t>
  </si>
  <si>
    <t>تركيب كشافات إضاءة قوية، استخدام "صافرة إنذار" و"كشافات  خلفية.بناء على تعليمات القياسات البيئيه الدوريه</t>
  </si>
  <si>
    <t xml:space="preserve">سقوط الاسطمبه من على الشوك الخاصه بالكلارك </t>
  </si>
  <si>
    <t>انزلاق الاسطمبه نتيجه سطحها الاملس او الاهتزازت مما يسبب تحطمها او اصابه الافراد</t>
  </si>
  <si>
    <t xml:space="preserve">التاكد من ربط الاسطمبه بطريقه صحيحه واحزمه تامين على الشوك و التدريب المستمر </t>
  </si>
  <si>
    <t>الحالة الفنية (الأعطال)</t>
  </si>
  <si>
    <t>فشل أنظمة التوجيه أو الفرامل أثناء العمل نتيجة غياب الصيانة الدورية.</t>
  </si>
  <si>
    <t>فحص يومي (Daily Checklist) قبل التشغيل، وصيانة وقائية دورية من قبل متخصصين.</t>
  </si>
  <si>
    <t xml:space="preserve">عوادم الكلاركات غاز اول اكسيد الكربون  </t>
  </si>
  <si>
    <t xml:space="preserve">غاز سام ليس له لون او رائحه يسبب الصداه والدوار </t>
  </si>
  <si>
    <t>استبدال الكلارك التى تعمل بالوقود باخرى كهربائيه فى المخازن والعنابر و فحص دورى اسبوعى</t>
  </si>
  <si>
    <t>إصابات الظهر والرقبة للسائق نتيجة الجلوس لفترات طويلة أو الاهتزازات المستمرة.</t>
  </si>
  <si>
    <t>السائق</t>
  </si>
  <si>
    <t xml:space="preserve"> تدريب السائقين على وضعية الجلوس السليمة.</t>
  </si>
  <si>
    <t>العنصر البشري (السرعة)</t>
  </si>
  <si>
    <t>القيادة بسرعة عالية تزيد من مسافة التوقف وتؤدي لحوادث اصطدام قاتلة.</t>
  </si>
  <si>
    <t>تركيب محددات سرعة (Speed Limiters)، وتدريب ومنح تراخيص للسائقين المؤهلين فقط.+ارشادات السرعه وتركيب مرايات عاكسه وتحديد مسارات للكلاركات</t>
  </si>
  <si>
    <t>التعامل مع الجمهور (المشاجرات)</t>
  </si>
  <si>
    <t>التعرض للاعتداء اللفظي أو الجسدي من الغرباء أو الموظفين، مما يسبب إصابات أو توتر بيئة العمل.</t>
  </si>
  <si>
    <t>فرد الامن</t>
  </si>
  <si>
    <t>سطو مسلح</t>
  </si>
  <si>
    <t>التعرض لسطو مسلح من أشخاص خارجيين</t>
  </si>
  <si>
    <t xml:space="preserve">أفراد الأمن </t>
  </si>
  <si>
    <t>حرائق المداخل والمكاتب</t>
  </si>
  <si>
    <t>نشوب حريق نتيجة التدخين في غير الأماكن المخصصة أو استخدام أجهزة كهربائية تالفة في غرف الأمن.</t>
  </si>
  <si>
    <t xml:space="preserve">تفعيل سياسه ممنوع التدخين نهائيا .وتوفير مكان خاص للتدخين </t>
  </si>
  <si>
    <t>ظروف العمل (الإجهاد والطقس)</t>
  </si>
  <si>
    <t>العمل لساعات طويلة في الشمس (عند البوابات) أو الوقوف المستمر يسبب ضربات شمس أو دوالي وإجهاد بدني.</t>
  </si>
  <si>
    <t xml:space="preserve">عمل مظلات لأفراد الأمن وعمل تدوير للأفراد بين المواقع </t>
  </si>
  <si>
    <t>الامن الصناعى</t>
  </si>
  <si>
    <t xml:space="preserve">التعرض للمخاطر الصحيه </t>
  </si>
  <si>
    <t xml:space="preserve">استنشاق ابخره او غازات اثناء التفتيش على مخازن الكيماويات او منطقه البيرج </t>
  </si>
  <si>
    <t xml:space="preserve">مراقب السلامه و مشرف السلامه و مسئول السلامه </t>
  </si>
  <si>
    <t>مخاطر السقوط او المرور بالمصنع</t>
  </si>
  <si>
    <t xml:space="preserve">التعثر فى الممرات .الانزلاق على الزيوت او السقوط اثناء تسلق السلالم لفحص اعمال المرتفعات </t>
  </si>
  <si>
    <t xml:space="preserve">ارتداء احذيه مانعه للانزلاق واستخدام نقاط تثبيت امنه عند التفتيش على المرتفاعات </t>
  </si>
  <si>
    <t>الاستجابه للطوارئ (الحرائق و الحوادث)</t>
  </si>
  <si>
    <t xml:space="preserve">التعرض المباشر للدخان .النيران .او المواد الكيميائيه المسربه اثناء محاوله السيطره الاوليه </t>
  </si>
  <si>
    <t xml:space="preserve">التدريب المتقدم على مكافحه الحريق والاسعافات الاوليه و ارتداء مهمات الوقايه الشخصيه </t>
  </si>
  <si>
    <t xml:space="preserve">التواجد فى بيئات عمل خطرة </t>
  </si>
  <si>
    <t xml:space="preserve">التعرض لمخاطر التشغيل اثناء جولات التفتيش </t>
  </si>
  <si>
    <t xml:space="preserve">الالتزام الكامل بمهمات الوقايه الشخصيه والحذر التام عند الدخول لمناطق الماكينات </t>
  </si>
  <si>
    <t>المقاولين</t>
  </si>
  <si>
    <t xml:space="preserve">استخدام معدات غير مطابقه </t>
  </si>
  <si>
    <t xml:space="preserve">استخدام المقاول لعدد يدويه .سلالم .وايرات تالفه قد تسبب حوادث له او لموظفى المصنع </t>
  </si>
  <si>
    <t>التفتيش على معدات المقاول قبل دخولها من البوابه ومنع دخول اى اداه غير مطابقه للمواصفات الفنيه و عمل تصاريح اعمال قبل البدء</t>
  </si>
  <si>
    <t>الاعمال الخطره (الارتفاعات .كهرباء)</t>
  </si>
  <si>
    <t>قيام المقاول باعمال صيانه دون تامين (مثل الوقوف على حواف المرتفاعات )مما يعرضه للسقوط او الوفاة</t>
  </si>
  <si>
    <t>الزام المقاول بارتداء كامل لمهمات الوقايه ومراقبه العمل من قبل الامن الصناعى وعمل تصاريح اعمال قبل البدء</t>
  </si>
  <si>
    <t>التخلص من المخلفات</t>
  </si>
  <si>
    <t>ترك المقاول لبقايا العمل (اسلاك .مواد كيماويه .اخشاب بها مسامير ... فى الممرات مما يسبب اصابات وتعثر</t>
  </si>
  <si>
    <t>الزام المقاول بتنظيف موقع العمل يوميا وعدم صرف مستحقاته الا بعد التاكد من نظافه المكان</t>
  </si>
  <si>
    <t xml:space="preserve">المخاطر السلوكيه </t>
  </si>
  <si>
    <t xml:space="preserve">قيام العمال بالتدخين فى اماكن ممنوعه او التحرك فى اقسام غير مصرح لهم بالدخول لها </t>
  </si>
  <si>
    <t xml:space="preserve">عمل تصاريح اعمال قبل بدء الاعمال وابلاغ المقاول بجميع تعليمات السلامه وتحديد له منطقه التدخين </t>
  </si>
  <si>
    <t xml:space="preserve">تداخل الاعمال </t>
  </si>
  <si>
    <t xml:space="preserve">وقوع حوادث نتيجه قيام المقاول بعمل مثل اللحام بجوار التصنيع ومواد قابله للاشتعال </t>
  </si>
  <si>
    <t xml:space="preserve">ضرورة التنسيق المسبق .وعمل تصاريح اعمال ساخنه و عزل منطقه عمل المقاول بالحواجز </t>
  </si>
  <si>
    <t>الزائريين</t>
  </si>
  <si>
    <t xml:space="preserve">التصرفات غير المسئوله </t>
  </si>
  <si>
    <t>قيام الزائر بلمس اجزاء متحركه .لوحات كهرباء .او التدخين فى اماكن ممنوعه</t>
  </si>
  <si>
    <t>الزائر</t>
  </si>
  <si>
    <t>التنبيه على قواعد الموقع ومنع التدخين ومراقبه المرافق لتصرفات الزائر</t>
  </si>
  <si>
    <t>التعثر والانزلاق</t>
  </si>
  <si>
    <t>سقوط الزائر نتيجه ارتداء احذيه غير مناسبه لبيئه العمل</t>
  </si>
  <si>
    <t xml:space="preserve">التواجد فى مسارات الحركه </t>
  </si>
  <si>
    <t>تعرض الزائر للاصدام بالمعدات (الكلارك)او التعثر بالبالتات اثناء التجوال</t>
  </si>
  <si>
    <t xml:space="preserve">الالتزام بالمشى  داخل مسارات المشاه المحدده </t>
  </si>
  <si>
    <t xml:space="preserve">عدم الدرايه بمخاطر الموقع </t>
  </si>
  <si>
    <t>دخول الزائر لمناطق خطرة دون علم مما قد يعرض لحادث مفاجئ</t>
  </si>
  <si>
    <t>ضرورة وجود مرافق طوال فترة الزيارة وتوضيح المناطق المسموحه والممنوعه عند الدخول</t>
  </si>
  <si>
    <t xml:space="preserve">الابواب المطابقة  </t>
  </si>
  <si>
    <t>الابواب غير المطابقة</t>
  </si>
  <si>
    <t>🧗‍♂️ ابواب وكشافات الطوارئ</t>
  </si>
  <si>
    <t xml:space="preserve">ابواب  وكشافات الطوارئ </t>
  </si>
  <si>
    <t>ابواب الطوارئ وكشافات الطوارئ</t>
  </si>
  <si>
    <t>🛡️   لوحة البيانات التنفيذية — نظام السلامة والصحة المهنية مصنع النيل |  HSE Dashboard 2026</t>
  </si>
  <si>
    <t>شركة النيل للصناعة ومواد التعبئة والتغليف</t>
  </si>
  <si>
    <t>الامـــــــــــــن الادارى</t>
  </si>
  <si>
    <t xml:space="preserve">شركة  تاج كابس لصناعة البلاستيك </t>
  </si>
  <si>
    <t>p</t>
  </si>
  <si>
    <t>التدخين</t>
  </si>
  <si>
    <t>معمل البيولوجى</t>
  </si>
  <si>
    <t xml:space="preserve">العدوى الناتجة عن الوخز بالابر او الجروح .استنشاق الرذاذ .التلوث العرضى للاسطح وانتقال العدوى لليدين ثم الفم </t>
  </si>
  <si>
    <t xml:space="preserve"> مهندس ميكروبيولوجى</t>
  </si>
  <si>
    <t>العمل داخل كبائن السلامة البيولوجية.استخدام تقنيات التعقيم .التخلص الفورى من الادوات الحادة فى حاويات مخصصة .</t>
  </si>
  <si>
    <t xml:space="preserve">تركيب اسطوانات غاز لماكينة الطباعة </t>
  </si>
  <si>
    <t xml:space="preserve">انفجار الاسطوانة نتيجة السقوط .الاصدام .او التعرض لحرارة عالية . تسريب الغاز مما يودى الى لخطر الاختناق فى الامكان المغلقة او تكوين سحابة غازية قابلة للانفجار عند وجود شرارة من الماكينة . اصابات الرفع الخاطئ </t>
  </si>
  <si>
    <t xml:space="preserve">استخدام العربات ويمنع تدحرج الاسطوانة على الارض و استخدام عربة مخصصة للنقل .وضعية الوقوف .يجب ان تظل الاسطوانات دائما فى وضع عمودى .اثناء التركيب يتم فحص التسريب بماء وصابون للفحص ويمنع استخدام ولاعة او كبريت . ويجب تثبيت الاسطوانات داخل غرفة مخصصه جيدة للتهوية ومربوطة جيدا ويجب وضع الاسطوانات بمكان بعيد عن مصدر الحرارة او الكهرباء </t>
  </si>
  <si>
    <t xml:space="preserve">غسيل العدد الخاصة بالطباعة  </t>
  </si>
  <si>
    <t xml:space="preserve">الاستنشاق ابخرة التنر تسبب الدوار .الصداع .وتؤثر على الجهاز العصبى المركزى عند التركيزات العالية .اصابات العين :رذاذ المذيبات اثناء الغسيل قد يسبب حروقا كيميائية للقرنية </t>
  </si>
  <si>
    <t>عامل الانتاج</t>
  </si>
  <si>
    <t xml:space="preserve">تركيب شفاطات موضعية فوق حوض الغسيل ومنطقة الطباعة .ارتداء مهمات الوقاية الشخصية و   استخدام قفازات كميائية وماسك كيميائى مع تدريبات وتوعية مستمرة  </t>
  </si>
  <si>
    <t>إجمالي الابواب المفحوصة</t>
  </si>
  <si>
    <t>طفايات الحريق (40 طفاية)</t>
  </si>
  <si>
    <t>طفايات الحريق (28طفاية)</t>
  </si>
  <si>
    <t>الرقم</t>
  </si>
  <si>
    <t>مخزن الارضى بجوار السلم الخرسانى</t>
  </si>
  <si>
    <t xml:space="preserve">المخزن الارضى </t>
  </si>
  <si>
    <t>المخزن العلوى الشارع الخلفى</t>
  </si>
  <si>
    <t>المخزن العلوى الشارع الامامى</t>
  </si>
  <si>
    <t xml:space="preserve">غرفه المايكرو </t>
  </si>
  <si>
    <t xml:space="preserve">يحتاج الى كاسر عند الباب </t>
  </si>
  <si>
    <t>يحتاج الى كاسر</t>
  </si>
  <si>
    <t>يحتاج الى كاسر + تركيب حساس</t>
  </si>
  <si>
    <t>عنبر انتاج خلف ماكينة (هاسكى 6</t>
  </si>
  <si>
    <t>عنبر انتاج خلف ماكينة ( هاسكى 11</t>
  </si>
  <si>
    <t>عنبر انتاج خلف ماكينة  هاسكى 15</t>
  </si>
  <si>
    <t xml:space="preserve">عنبر انتاج خلف ماكينة  التجميع </t>
  </si>
  <si>
    <t>الباب غير مطابق ويفتح للداخل</t>
  </si>
  <si>
    <t>الباب يفتح للداخل + توصيل تغذية كهرباء للوحة والكشاف</t>
  </si>
  <si>
    <t>توصيل تغذية كهرباء</t>
  </si>
  <si>
    <t xml:space="preserve">لا يوجد كشاف طوارئ ولا علامه خروج مضيئة و علامات ارشادية </t>
  </si>
  <si>
    <t>لا يوجد ابواب طوارئ</t>
  </si>
  <si>
    <t>T.B.T</t>
  </si>
  <si>
    <t>MSDS</t>
  </si>
  <si>
    <t>خطة الطوارئ</t>
  </si>
  <si>
    <t xml:space="preserve">سجلات حكومية </t>
  </si>
  <si>
    <t>خطة اخلاء</t>
  </si>
  <si>
    <t>تقرير عدم مطابقة (NCR)</t>
  </si>
  <si>
    <t>خطة الاخلاء والتقرير</t>
  </si>
  <si>
    <t xml:space="preserve">السجلات الحكومية </t>
  </si>
  <si>
    <t xml:space="preserve">N C R تقرير عدم مطابقة </t>
  </si>
  <si>
    <t xml:space="preserve">N C R تقرير عدم المتابعة </t>
  </si>
  <si>
    <t>إجمالي المخالفات NCR</t>
  </si>
  <si>
    <t xml:space="preserve">إجمالي المخالفات التى تم اغلاقها </t>
  </si>
  <si>
    <t>الوردية</t>
  </si>
  <si>
    <t xml:space="preserve">المخالفة </t>
  </si>
  <si>
    <t>سجل تقرير عدم المطابقة NCR- شركة دلتا النيل</t>
  </si>
  <si>
    <t>تسريب زيت + فرامل يد</t>
  </si>
  <si>
    <t>فرامل يد + طفاية غير صالحة</t>
  </si>
  <si>
    <t>تسريب زيت+فرامل يد + انذار خلفي + طفاية حريق لا تعمل</t>
  </si>
  <si>
    <t>تسريب زيت + فنار خلفي+فرامل اليد+دخان عادم+عداد حرارة+سدرية</t>
  </si>
  <si>
    <t>التاكد من عدم وجود تسريب زيوت هيدروليك(8)</t>
  </si>
  <si>
    <t>تسريب زيت + فنار و نور خلفى + فرامل يد+حزام لا يعمل+سدرية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</si>
</sst>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149" x14ac:knownFonts="1">
    <font>
      <sz val="11"/>
      <color theme="1"/>
      <name val="Calibri"/>
      <family val="2"/>
      <scheme val="minor"/>
    </font>
    <font>
      <b/>
      <sz val="18"/>
      <color rgb="FFFFFFFF"/>
      <name val="Calibri"/>
      <family val="2"/>
    </font>
    <font>
      <b/>
      <sz val="16"/>
      <color rgb="FFFFFFFF"/>
      <name val="Calibri"/>
      <family val="2"/>
    </font>
    <font>
      <b/>
      <sz val="14"/>
      <color rgb="FFFFFFFF"/>
      <name val="Calibri"/>
      <family val="2"/>
    </font>
    <font>
      <b/>
      <sz val="12"/>
      <color rgb="FFFFFFFF"/>
      <name val="Calibri"/>
      <family val="2"/>
    </font>
    <font>
      <b/>
      <sz val="12"/>
      <color rgb="FF0F172A"/>
      <name val="Calibri"/>
      <family val="2"/>
    </font>
    <font>
      <sz val="14"/>
      <color rgb="FF0F172A"/>
      <name val="Calibri"/>
      <family val="2"/>
    </font>
    <font>
      <b/>
      <sz val="14"/>
      <color rgb="FF0F172A"/>
      <name val="Calibri"/>
      <family val="2"/>
    </font>
    <font>
      <sz val="14"/>
      <color theme="1"/>
      <name val="Calibri"/>
      <family val="2"/>
      <scheme val="minor"/>
    </font>
    <font>
      <sz val="14"/>
      <color rgb="FFFFFFFF"/>
      <name val="Calibri"/>
      <family val="2"/>
    </font>
    <font>
      <b/>
      <sz val="14"/>
      <color theme="1"/>
      <name val="Calibri"/>
      <family val="2"/>
      <scheme val="minor"/>
    </font>
    <font>
      <b/>
      <sz val="16"/>
      <color rgb="FF0F172A"/>
      <name val="Calibri"/>
      <family val="2"/>
    </font>
    <font>
      <b/>
      <sz val="16"/>
      <color theme="1"/>
      <name val="Calibri"/>
      <family val="2"/>
      <scheme val="minor"/>
    </font>
    <font>
      <b/>
      <sz val="12"/>
      <color theme="1"/>
      <name val="Calibri"/>
      <family val="2"/>
      <scheme val="minor"/>
    </font>
    <font>
      <b/>
      <sz val="20"/>
      <color theme="1"/>
      <name val="Calibri"/>
      <family val="2"/>
      <scheme val="minor"/>
    </font>
    <font>
      <sz val="24"/>
      <color theme="1"/>
      <name val="Calibri"/>
      <family val="2"/>
      <scheme val="minor"/>
    </font>
    <font>
      <sz val="8"/>
      <name val="Calibri"/>
      <family val="2"/>
      <scheme val="minor"/>
    </font>
    <font>
      <b/>
      <sz val="18"/>
      <color theme="1"/>
      <name val="Calibri"/>
      <family val="2"/>
      <scheme val="minor"/>
    </font>
    <font>
      <sz val="18"/>
      <color theme="1"/>
      <name val="Calibri"/>
      <family val="2"/>
      <scheme val="minor"/>
    </font>
    <font>
      <sz val="16"/>
      <color theme="1"/>
      <name val="Calibri"/>
      <family val="2"/>
      <scheme val="minor"/>
    </font>
    <font>
      <b/>
      <sz val="20"/>
      <color rgb="FFFFFFFF"/>
      <name val="Calibri"/>
      <family val="2"/>
    </font>
    <font>
      <sz val="20"/>
      <color theme="1"/>
      <name val="Calibri"/>
      <family val="2"/>
      <scheme val="minor"/>
    </font>
    <font>
      <b/>
      <sz val="22"/>
      <color rgb="FFFFFFFF"/>
      <name val="Calibri"/>
      <family val="2"/>
    </font>
    <font>
      <sz val="22"/>
      <color theme="1"/>
      <name val="Calibri"/>
      <family val="2"/>
      <scheme val="minor"/>
    </font>
    <font>
      <b/>
      <sz val="16"/>
      <color theme="0"/>
      <name val="Calibri"/>
      <family val="2"/>
    </font>
    <font>
      <b/>
      <sz val="16"/>
      <color theme="1"/>
      <name val="Calibri"/>
      <family val="2"/>
    </font>
    <font>
      <b/>
      <sz val="26"/>
      <color rgb="FFFFFFFF"/>
      <name val="Calibri"/>
      <family val="2"/>
    </font>
    <font>
      <sz val="26"/>
      <color theme="1"/>
      <name val="Calibri"/>
      <family val="2"/>
      <scheme val="minor"/>
    </font>
    <font>
      <b/>
      <sz val="28"/>
      <color rgb="FFFFFFFF"/>
      <name val="Calibri"/>
      <family val="2"/>
    </font>
    <font>
      <sz val="28"/>
      <color theme="1"/>
      <name val="Calibri"/>
      <family val="2"/>
      <scheme val="minor"/>
    </font>
    <font>
      <b/>
      <sz val="36"/>
      <color rgb="FFFFFFFF"/>
      <name val="Calibri"/>
      <family val="2"/>
    </font>
    <font>
      <sz val="36"/>
      <color theme="1"/>
      <name val="Calibri"/>
      <family val="2"/>
      <scheme val="minor"/>
    </font>
    <font>
      <sz val="48"/>
      <color theme="1"/>
      <name val="Calibri"/>
      <family val="2"/>
      <scheme val="minor"/>
    </font>
    <font>
      <u/>
      <sz val="11"/>
      <color theme="10"/>
      <name val="Calibri"/>
      <family val="2"/>
      <scheme val="minor"/>
    </font>
    <font>
      <b/>
      <sz val="18"/>
      <color theme="0"/>
      <name val="Calibri"/>
      <family val="2"/>
    </font>
    <font>
      <b/>
      <sz val="20"/>
      <color theme="0"/>
      <name val="Calibri"/>
      <family val="2"/>
    </font>
    <font>
      <b/>
      <sz val="24"/>
      <color theme="1"/>
      <name val="Calibri"/>
      <family val="2"/>
      <charset val="178"/>
      <scheme val="minor"/>
    </font>
    <font>
      <b/>
      <sz val="28"/>
      <color theme="1"/>
      <name val="Calibri"/>
      <family val="2"/>
      <charset val="178"/>
      <scheme val="minor"/>
    </font>
    <font>
      <b/>
      <sz val="36"/>
      <color theme="1"/>
      <name val="Calibri"/>
      <family val="2"/>
      <charset val="178"/>
      <scheme val="minor"/>
    </font>
    <font>
      <b/>
      <sz val="24"/>
      <name val="Arial"/>
      <family val="2"/>
      <charset val="178"/>
    </font>
    <font>
      <b/>
      <sz val="26"/>
      <color theme="1"/>
      <name val="Calibri"/>
      <family val="2"/>
      <scheme val="minor"/>
    </font>
    <font>
      <sz val="16"/>
      <color theme="0"/>
      <name val="Calibri"/>
      <family val="2"/>
      <scheme val="minor"/>
    </font>
    <font>
      <sz val="18"/>
      <color theme="0"/>
      <name val="Calibri"/>
      <family val="2"/>
      <scheme val="minor"/>
    </font>
    <font>
      <b/>
      <sz val="11"/>
      <color theme="1"/>
      <name val="Calibri"/>
      <family val="2"/>
      <scheme val="minor"/>
    </font>
    <font>
      <b/>
      <sz val="22"/>
      <color theme="1"/>
      <name val="Calibri"/>
      <family val="2"/>
      <scheme val="minor"/>
    </font>
    <font>
      <b/>
      <sz val="28"/>
      <color theme="1"/>
      <name val="Calibri"/>
      <family val="2"/>
      <scheme val="minor"/>
    </font>
    <font>
      <b/>
      <sz val="16"/>
      <color theme="0"/>
      <name val="Calibri"/>
      <family val="2"/>
      <scheme val="minor"/>
    </font>
    <font>
      <b/>
      <sz val="16"/>
      <name val="Calibri"/>
      <family val="2"/>
    </font>
    <font>
      <b/>
      <sz val="36"/>
      <color theme="1"/>
      <name val="Calibri"/>
      <family val="2"/>
      <scheme val="minor"/>
    </font>
    <font>
      <b/>
      <sz val="24"/>
      <color rgb="FFFFFFFF"/>
      <name val="Calibri"/>
      <family val="2"/>
    </font>
    <font>
      <b/>
      <sz val="14"/>
      <color theme="0"/>
      <name val="Calibri"/>
      <family val="2"/>
    </font>
    <font>
      <sz val="24"/>
      <color theme="0"/>
      <name val="Calibri"/>
      <family val="2"/>
      <scheme val="minor"/>
    </font>
    <font>
      <sz val="36"/>
      <color theme="0"/>
      <name val="Calibri"/>
      <family val="2"/>
      <scheme val="minor"/>
    </font>
    <font>
      <b/>
      <sz val="24"/>
      <color theme="0"/>
      <name val="Arial"/>
      <family val="2"/>
      <charset val="178"/>
    </font>
    <font>
      <sz val="11"/>
      <color theme="0"/>
      <name val="Calibri"/>
      <family val="2"/>
      <scheme val="minor"/>
    </font>
    <font>
      <sz val="22"/>
      <color theme="0"/>
      <name val="Calibri"/>
      <family val="2"/>
      <scheme val="minor"/>
    </font>
    <font>
      <b/>
      <sz val="22"/>
      <color theme="0"/>
      <name val="Calibri"/>
      <family val="2"/>
    </font>
    <font>
      <b/>
      <sz val="24"/>
      <color theme="0"/>
      <name val="Calibri"/>
      <family val="2"/>
      <scheme val="minor"/>
    </font>
    <font>
      <b/>
      <sz val="24"/>
      <color theme="1"/>
      <name val="Calibri"/>
      <family val="2"/>
      <scheme val="minor"/>
    </font>
    <font>
      <b/>
      <sz val="18"/>
      <color theme="0"/>
      <name val="Calibri"/>
      <family val="2"/>
      <scheme val="minor"/>
    </font>
    <font>
      <b/>
      <sz val="11"/>
      <color theme="0"/>
      <name val="Calibri"/>
      <family val="2"/>
      <scheme val="minor"/>
    </font>
    <font>
      <b/>
      <sz val="36"/>
      <color theme="0"/>
      <name val="Calibri"/>
      <family val="2"/>
    </font>
    <font>
      <b/>
      <sz val="36"/>
      <color theme="0"/>
      <name val="Calibri"/>
      <family val="2"/>
      <scheme val="minor"/>
    </font>
    <font>
      <b/>
      <sz val="12"/>
      <color theme="0"/>
      <name val="Calibri"/>
      <family val="2"/>
    </font>
    <font>
      <b/>
      <sz val="24"/>
      <color theme="0"/>
      <name val="Calibri"/>
      <family val="2"/>
    </font>
    <font>
      <sz val="14"/>
      <color theme="0"/>
      <name val="Calibri"/>
      <family val="2"/>
    </font>
    <font>
      <b/>
      <sz val="48"/>
      <color theme="0"/>
      <name val="Calibri"/>
      <family val="2"/>
    </font>
    <font>
      <b/>
      <sz val="48"/>
      <color theme="0"/>
      <name val="Calibri"/>
      <family val="2"/>
      <scheme val="minor"/>
    </font>
    <font>
      <b/>
      <sz val="26"/>
      <color theme="0"/>
      <name val="Calibri"/>
      <family val="2"/>
    </font>
    <font>
      <sz val="26"/>
      <color theme="0"/>
      <name val="Calibri"/>
      <family val="2"/>
      <scheme val="minor"/>
    </font>
    <font>
      <b/>
      <sz val="20"/>
      <color theme="0"/>
      <name val="Calibri"/>
      <family val="2"/>
      <scheme val="minor"/>
    </font>
    <font>
      <b/>
      <sz val="24"/>
      <color theme="0"/>
      <name val="Calibri"/>
      <family val="2"/>
      <charset val="178"/>
      <scheme val="minor"/>
    </font>
    <font>
      <b/>
      <sz val="36"/>
      <color theme="0"/>
      <name val="Calibri"/>
      <family val="2"/>
      <charset val="178"/>
      <scheme val="minor"/>
    </font>
    <font>
      <b/>
      <sz val="26"/>
      <color theme="0"/>
      <name val="Calibri"/>
      <family val="2"/>
      <scheme val="minor"/>
    </font>
    <font>
      <sz val="48"/>
      <color theme="0"/>
      <name val="Calibri"/>
      <family val="2"/>
      <scheme val="minor"/>
    </font>
    <font>
      <sz val="20"/>
      <color theme="0"/>
      <name val="Calibri"/>
      <family val="2"/>
      <scheme val="minor"/>
    </font>
    <font>
      <b/>
      <sz val="16"/>
      <color theme="1"/>
      <name val="Calibri"/>
      <family val="2"/>
      <charset val="178"/>
      <scheme val="minor"/>
    </font>
    <font>
      <b/>
      <sz val="26"/>
      <color theme="1"/>
      <name val="Calibri"/>
      <family val="2"/>
      <charset val="178"/>
      <scheme val="minor"/>
    </font>
    <font>
      <b/>
      <sz val="26"/>
      <color theme="0"/>
      <name val="Calibri"/>
      <family val="2"/>
      <charset val="178"/>
      <scheme val="minor"/>
    </font>
    <font>
      <sz val="18"/>
      <color theme="10"/>
      <name val="Calibri"/>
      <family val="2"/>
      <scheme val="minor"/>
    </font>
    <font>
      <b/>
      <sz val="14"/>
      <color theme="0"/>
      <name val="Calibri"/>
      <family val="2"/>
      <scheme val="minor"/>
    </font>
    <font>
      <b/>
      <sz val="18"/>
      <color rgb="FF0F172A"/>
      <name val="Calibri"/>
      <family val="2"/>
    </font>
    <font>
      <b/>
      <sz val="14"/>
      <color theme="1"/>
      <name val="Arial"/>
      <family val="2"/>
    </font>
    <font>
      <b/>
      <sz val="16"/>
      <color theme="1"/>
      <name val="Arial"/>
      <family val="2"/>
      <charset val="178"/>
    </font>
    <font>
      <b/>
      <sz val="16"/>
      <color theme="1"/>
      <name val="Aptos"/>
      <family val="2"/>
      <charset val="178"/>
    </font>
    <font>
      <b/>
      <sz val="16"/>
      <color theme="1"/>
      <name val="Arial"/>
      <family val="2"/>
    </font>
    <font>
      <b/>
      <sz val="16"/>
      <color theme="1"/>
      <name val="Aptos"/>
      <family val="2"/>
    </font>
    <font>
      <sz val="12"/>
      <color theme="1"/>
      <name val="Calibri"/>
      <family val="2"/>
      <scheme val="minor"/>
    </font>
    <font>
      <b/>
      <sz val="18"/>
      <color theme="1"/>
      <name val="Calibri"/>
      <family val="2"/>
    </font>
    <font>
      <b/>
      <sz val="20"/>
      <color rgb="FF0F172A"/>
      <name val="Calibri"/>
      <family val="2"/>
    </font>
    <font>
      <sz val="18"/>
      <color rgb="FFFFFFFF"/>
      <name val="Calibri"/>
      <family val="2"/>
    </font>
    <font>
      <b/>
      <sz val="22"/>
      <color rgb="FF0F172A"/>
      <name val="Calibri"/>
      <family val="2"/>
    </font>
    <font>
      <sz val="22"/>
      <color rgb="FF0F172A"/>
      <name val="Calibri"/>
      <family val="2"/>
    </font>
    <font>
      <b/>
      <sz val="48"/>
      <color rgb="FFFFFFFF"/>
      <name val="Calibri"/>
      <family val="2"/>
    </font>
    <font>
      <sz val="22"/>
      <color rgb="FFFFFFFF"/>
      <name val="Calibri"/>
      <family val="2"/>
    </font>
    <font>
      <b/>
      <sz val="24"/>
      <color rgb="FF0F172A"/>
      <name val="Calibri"/>
      <family val="2"/>
    </font>
    <font>
      <b/>
      <sz val="26"/>
      <color rgb="FF0F172A"/>
      <name val="Calibri"/>
      <family val="2"/>
    </font>
    <font>
      <sz val="26"/>
      <color rgb="FF0F172A"/>
      <name val="Calibri"/>
      <family val="2"/>
    </font>
    <font>
      <b/>
      <sz val="28"/>
      <color rgb="FF0F172A"/>
      <name val="Calibri"/>
      <family val="2"/>
    </font>
    <font>
      <sz val="28"/>
      <color rgb="FF0F172A"/>
      <name val="Calibri"/>
      <family val="2"/>
    </font>
    <font>
      <sz val="24"/>
      <color rgb="FFFFFFFF"/>
      <name val="Calibri"/>
      <family val="2"/>
    </font>
    <font>
      <b/>
      <sz val="15"/>
      <color rgb="FFFFFFFF"/>
      <name val="Arial"/>
      <family val="2"/>
    </font>
    <font>
      <b/>
      <sz val="12"/>
      <color rgb="FFFFFFFF"/>
      <name val="Arial"/>
      <family val="2"/>
    </font>
    <font>
      <b/>
      <sz val="11"/>
      <color rgb="FFFFFFFF"/>
      <name val="Arial"/>
      <family val="2"/>
    </font>
    <font>
      <b/>
      <sz val="13"/>
      <name val="Arial"/>
      <family val="2"/>
    </font>
    <font>
      <sz val="9"/>
      <name val="Arial"/>
      <family val="2"/>
    </font>
    <font>
      <b/>
      <sz val="10"/>
      <color rgb="FF333333"/>
      <name val="Arial"/>
      <family val="2"/>
    </font>
    <font>
      <b/>
      <sz val="16"/>
      <color rgb="FF1F4E79"/>
      <name val="Arial"/>
      <family val="2"/>
    </font>
    <font>
      <b/>
      <sz val="13"/>
      <color rgb="FF1B5E20"/>
      <name val="Arial"/>
      <family val="2"/>
    </font>
    <font>
      <b/>
      <sz val="13"/>
      <color rgb="FFB71C1C"/>
      <name val="Arial"/>
      <family val="2"/>
    </font>
    <font>
      <b/>
      <sz val="14"/>
      <color rgb="FF1B5E20"/>
      <name val="Arial"/>
      <family val="2"/>
    </font>
    <font>
      <i/>
      <sz val="9"/>
      <color rgb="FF607D8B"/>
      <name val="Arial"/>
      <family val="2"/>
    </font>
    <font>
      <b/>
      <sz val="10"/>
      <name val="Arial"/>
      <family val="2"/>
    </font>
    <font>
      <b/>
      <sz val="13"/>
      <color rgb="FFFFFFFF"/>
      <name val="Arial"/>
      <family val="2"/>
    </font>
    <font>
      <b/>
      <sz val="10"/>
      <color rgb="FFFFFFFF"/>
      <name val="Arial"/>
      <family val="2"/>
    </font>
    <font>
      <b/>
      <sz val="11"/>
      <name val="Arial"/>
      <family val="2"/>
    </font>
    <font>
      <sz val="10"/>
      <name val="Arial"/>
      <family val="2"/>
    </font>
    <font>
      <b/>
      <sz val="14"/>
      <color rgb="FFFFFFFF"/>
      <name val="Arial"/>
      <family val="2"/>
    </font>
    <font>
      <b/>
      <sz val="14"/>
      <name val="Arial"/>
      <family val="2"/>
    </font>
    <font>
      <b/>
      <sz val="16"/>
      <color rgb="FFFFFFFF"/>
      <name val="Arial"/>
      <family val="2"/>
    </font>
    <font>
      <b/>
      <sz val="16"/>
      <name val="Arial"/>
      <family val="2"/>
    </font>
    <font>
      <b/>
      <sz val="11"/>
      <color rgb="FFFFFFFF"/>
      <name val="Arial"/>
      <family val="2"/>
    </font>
    <font>
      <b/>
      <sz val="9"/>
      <color rgb="FFFFFFFF"/>
      <name val="Arial"/>
      <family val="2"/>
    </font>
    <font>
      <b/>
      <sz val="10"/>
      <name val="Arial"/>
      <family val="2"/>
    </font>
    <font>
      <b/>
      <sz val="13"/>
      <color rgb="FF1F4E79"/>
      <name val="Arial"/>
      <family val="2"/>
    </font>
    <font>
      <b/>
      <sz val="12"/>
      <color rgb="FF006600"/>
      <name val="Arial"/>
      <family val="2"/>
    </font>
    <font>
      <b/>
      <sz val="12"/>
      <color rgb="FF9C0006"/>
      <name val="Arial"/>
      <family val="2"/>
    </font>
    <font>
      <b/>
      <sz val="13"/>
      <color rgb="FF006600"/>
      <name val="Arial"/>
      <family val="2"/>
    </font>
    <font>
      <b/>
      <sz val="11"/>
      <name val="Arial"/>
      <family val="2"/>
    </font>
    <font>
      <b/>
      <sz val="12"/>
      <color rgb="FFFFFFFF"/>
      <name val="Arial"/>
      <family val="2"/>
    </font>
    <font>
      <sz val="10"/>
      <name val="Arial"/>
      <family val="2"/>
    </font>
    <font>
      <b/>
      <i/>
      <sz val="10"/>
      <color theme="0"/>
      <name val="Arial"/>
      <family val="2"/>
    </font>
    <font>
      <b/>
      <sz val="20"/>
      <color rgb="FFFFFFFF"/>
      <name val="Arial"/>
      <family val="2"/>
    </font>
    <font>
      <b/>
      <sz val="10"/>
      <color rgb="FF006100"/>
      <name val="Arial"/>
      <family val="2"/>
    </font>
    <font>
      <b/>
      <i/>
      <sz val="14"/>
      <name val="Arial"/>
      <family val="2"/>
      <charset val="178"/>
    </font>
    <font>
      <b/>
      <sz val="14"/>
      <color theme="1"/>
      <name val="Calibri"/>
      <family val="2"/>
      <charset val="178"/>
      <scheme val="minor"/>
    </font>
    <font>
      <b/>
      <i/>
      <sz val="14"/>
      <color rgb="FF666666"/>
      <name val="Arial"/>
      <family val="2"/>
      <charset val="178"/>
    </font>
    <font>
      <b/>
      <sz val="12"/>
      <color theme="0"/>
      <name val="Calibri"/>
      <family val="2"/>
      <scheme val="minor"/>
    </font>
    <font>
      <sz val="11"/>
      <color rgb="FFFF0000"/>
      <name val="Calibri"/>
      <family val="2"/>
      <scheme val="minor"/>
    </font>
    <font>
      <sz val="14"/>
      <color theme="0"/>
      <name val="Calibri"/>
      <family val="2"/>
      <scheme val="minor"/>
    </font>
    <font>
      <sz val="11"/>
      <color theme="2" tint="-0.249977111117893"/>
      <name val="Calibri"/>
      <family val="2"/>
      <scheme val="minor"/>
    </font>
    <font>
      <b/>
      <sz val="12"/>
      <color theme="2" tint="-0.249977111117893"/>
      <name val="Calibri"/>
      <family val="2"/>
      <scheme val="minor"/>
    </font>
    <font>
      <sz val="28"/>
      <color theme="0"/>
      <name val="Calibri"/>
      <family val="2"/>
      <scheme val="minor"/>
    </font>
    <font>
      <b/>
      <sz val="22"/>
      <color theme="0"/>
      <name val="Calibri"/>
      <family val="2"/>
      <scheme val="minor"/>
    </font>
    <font>
      <b/>
      <sz val="18"/>
      <color rgb="FFFFFFFF"/>
      <name val="Arial"/>
      <family val="2"/>
    </font>
    <font>
      <b/>
      <sz val="11"/>
      <color theme="0"/>
      <name val="Arial"/>
      <family val="2"/>
    </font>
    <font>
      <b/>
      <sz val="11"/>
      <color theme="1"/>
      <name val="Arial"/>
      <family val="2"/>
    </font>
    <font>
      <sz val="10"/>
      <color theme="1"/>
      <name val="Arial"/>
      <family val="2"/>
    </font>
    <font>
      <u/>
      <sz val="20"/>
      <color theme="0"/>
      <name val="Calibri"/>
      <family val="2"/>
      <scheme val="minor"/>
    </font>
  </fonts>
  <fills count="132">
    <fill>
      <patternFill patternType="none"/>
    </fill>
    <fill>
      <patternFill patternType="gray125"/>
    </fill>
    <fill>
      <patternFill patternType="solid">
        <fgColor rgb="FFF8FAFC"/>
        <bgColor rgb="FFF8FAFC"/>
      </patternFill>
    </fill>
    <fill>
      <patternFill patternType="solid">
        <fgColor theme="4"/>
        <bgColor rgb="FF1E293B"/>
      </patternFill>
    </fill>
    <fill>
      <patternFill patternType="solid">
        <fgColor theme="4"/>
        <bgColor indexed="64"/>
      </patternFill>
    </fill>
    <fill>
      <patternFill patternType="solid">
        <fgColor theme="0"/>
        <bgColor indexed="64"/>
      </patternFill>
    </fill>
    <fill>
      <patternFill patternType="solid">
        <fgColor theme="9" tint="-0.249977111117893"/>
        <bgColor rgb="FF1E293B"/>
      </patternFill>
    </fill>
    <fill>
      <patternFill patternType="solid">
        <fgColor theme="6" tint="0.39997558519241921"/>
        <bgColor indexed="64"/>
      </patternFill>
    </fill>
    <fill>
      <patternFill patternType="solid">
        <fgColor theme="6"/>
        <bgColor indexed="64"/>
      </patternFill>
    </fill>
    <fill>
      <patternFill patternType="solid">
        <fgColor theme="4"/>
        <bgColor rgb="FFD97706"/>
      </patternFill>
    </fill>
    <fill>
      <patternFill patternType="solid">
        <fgColor theme="3" tint="0.79998168889431442"/>
        <bgColor indexed="64"/>
      </patternFill>
    </fill>
    <fill>
      <patternFill patternType="solid">
        <fgColor theme="5"/>
        <bgColor indexed="64"/>
      </patternFill>
    </fill>
    <fill>
      <patternFill patternType="solid">
        <fgColor theme="6" tint="-0.249977111117893"/>
        <bgColor indexed="64"/>
      </patternFill>
    </fill>
    <fill>
      <patternFill patternType="solid">
        <fgColor rgb="FF00B050"/>
        <bgColor indexed="64"/>
      </patternFill>
    </fill>
    <fill>
      <patternFill patternType="solid">
        <fgColor theme="9"/>
        <bgColor indexed="64"/>
      </patternFill>
    </fill>
    <fill>
      <patternFill patternType="solid">
        <fgColor theme="9" tint="-0.249977111117893"/>
        <bgColor indexed="64"/>
      </patternFill>
    </fill>
    <fill>
      <patternFill patternType="solid">
        <fgColor rgb="FF92D050"/>
        <bgColor indexed="64"/>
      </patternFill>
    </fill>
    <fill>
      <patternFill patternType="solid">
        <fgColor theme="8"/>
        <bgColor indexed="64"/>
      </patternFill>
    </fill>
    <fill>
      <patternFill patternType="solid">
        <fgColor theme="8" tint="-0.249977111117893"/>
        <bgColor indexed="64"/>
      </patternFill>
    </fill>
    <fill>
      <patternFill patternType="solid">
        <fgColor theme="7"/>
        <bgColor indexed="64"/>
      </patternFill>
    </fill>
    <fill>
      <patternFill patternType="solid">
        <fgColor theme="9"/>
        <bgColor rgb="FFF1F5F9"/>
      </patternFill>
    </fill>
    <fill>
      <patternFill patternType="solid">
        <fgColor rgb="FF92D050"/>
        <bgColor rgb="FFF1F5F9"/>
      </patternFill>
    </fill>
    <fill>
      <patternFill patternType="solid">
        <fgColor theme="8"/>
        <bgColor rgb="FFF1F5F9"/>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bgColor rgb="FF1E293B"/>
      </patternFill>
    </fill>
    <fill>
      <patternFill patternType="solid">
        <fgColor rgb="FF00B050"/>
        <bgColor rgb="FF0284C7"/>
      </patternFill>
    </fill>
    <fill>
      <patternFill patternType="solid">
        <fgColor theme="6"/>
        <bgColor rgb="FFF1F5F9"/>
      </patternFill>
    </fill>
    <fill>
      <patternFill patternType="solid">
        <fgColor theme="6"/>
        <bgColor rgb="FFD97706"/>
      </patternFill>
    </fill>
    <fill>
      <patternFill patternType="solid">
        <fgColor theme="6"/>
        <bgColor rgb="FFF8FAFC"/>
      </patternFill>
    </fill>
    <fill>
      <patternFill patternType="solid">
        <fgColor theme="6"/>
        <bgColor rgb="FFDC2626"/>
      </patternFill>
    </fill>
    <fill>
      <patternFill patternType="solid">
        <fgColor theme="3" tint="-0.249977111117893"/>
        <bgColor rgb="FF0284C7"/>
      </patternFill>
    </fill>
    <fill>
      <patternFill patternType="solid">
        <fgColor theme="4"/>
        <bgColor rgb="FFF1F5F9"/>
      </patternFill>
    </fill>
    <fill>
      <patternFill patternType="solid">
        <fgColor theme="3"/>
        <bgColor indexed="64"/>
      </patternFill>
    </fill>
    <fill>
      <patternFill patternType="solid">
        <fgColor theme="3"/>
        <bgColor rgb="FF1E293B"/>
      </patternFill>
    </fill>
    <fill>
      <patternFill patternType="solid">
        <fgColor theme="3"/>
        <bgColor rgb="FF0284C7"/>
      </patternFill>
    </fill>
    <fill>
      <patternFill patternType="solid">
        <fgColor theme="7"/>
        <bgColor rgb="FF1E293B"/>
      </patternFill>
    </fill>
    <fill>
      <patternFill patternType="solid">
        <fgColor theme="4"/>
        <bgColor rgb="FFF8FAFC"/>
      </patternFill>
    </fill>
    <fill>
      <patternFill patternType="solid">
        <fgColor theme="4"/>
        <bgColor rgb="FFDC2626"/>
      </patternFill>
    </fill>
    <fill>
      <patternFill patternType="solid">
        <fgColor theme="4"/>
        <bgColor theme="4" tint="0.59999389629810485"/>
      </patternFill>
    </fill>
    <fill>
      <patternFill patternType="solid">
        <fgColor theme="4"/>
        <bgColor theme="4" tint="0.79998168889431442"/>
      </patternFill>
    </fill>
    <fill>
      <patternFill patternType="solid">
        <fgColor theme="6"/>
        <bgColor theme="4" tint="0.59999389629810485"/>
      </patternFill>
    </fill>
    <fill>
      <patternFill patternType="solid">
        <fgColor theme="6"/>
        <bgColor theme="4" tint="0.79998168889431442"/>
      </patternFill>
    </fill>
    <fill>
      <patternFill patternType="solid">
        <fgColor theme="2" tint="-0.499984740745262"/>
        <bgColor rgb="FF1E293B"/>
      </patternFill>
    </fill>
    <fill>
      <patternFill patternType="solid">
        <fgColor theme="8"/>
        <bgColor rgb="FF1E293B"/>
      </patternFill>
    </fill>
    <fill>
      <patternFill patternType="solid">
        <fgColor theme="8"/>
        <bgColor rgb="FFD97706"/>
      </patternFill>
    </fill>
    <fill>
      <patternFill patternType="solid">
        <fgColor rgb="FFFFFF00"/>
        <bgColor rgb="FFF1F5F9"/>
      </patternFill>
    </fill>
    <fill>
      <patternFill patternType="solid">
        <fgColor theme="8"/>
        <bgColor rgb="FFF8FAFC"/>
      </patternFill>
    </fill>
    <fill>
      <patternFill patternType="solid">
        <fgColor theme="8"/>
        <bgColor rgb="FFDC2626"/>
      </patternFill>
    </fill>
    <fill>
      <patternFill patternType="solid">
        <fgColor theme="8"/>
        <bgColor rgb="FF0284C7"/>
      </patternFill>
    </fill>
    <fill>
      <patternFill patternType="solid">
        <fgColor theme="8"/>
        <bgColor theme="4" tint="0.59999389629810485"/>
      </patternFill>
    </fill>
    <fill>
      <patternFill patternType="solid">
        <fgColor theme="8"/>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0.499984740745262"/>
        <bgColor indexed="64"/>
      </patternFill>
    </fill>
    <fill>
      <patternFill patternType="solid">
        <fgColor theme="9"/>
        <bgColor rgb="FF1E293B"/>
      </patternFill>
    </fill>
    <fill>
      <patternFill patternType="solid">
        <fgColor theme="0"/>
        <bgColor rgb="FF1E293B"/>
      </patternFill>
    </fill>
    <fill>
      <patternFill patternType="solid">
        <fgColor rgb="FF2E86AB"/>
        <bgColor rgb="FF4F81BD"/>
      </patternFill>
    </fill>
    <fill>
      <patternFill patternType="solid">
        <fgColor rgb="FFE8F4F8"/>
        <bgColor rgb="FFE3F2FD"/>
      </patternFill>
    </fill>
    <fill>
      <patternFill patternType="solid">
        <fgColor rgb="FF0D3B66"/>
        <bgColor rgb="FF1F4E79"/>
      </patternFill>
    </fill>
    <fill>
      <patternFill patternType="solid">
        <fgColor rgb="FF1B6CA8"/>
        <bgColor rgb="FF2E86AB"/>
      </patternFill>
    </fill>
    <fill>
      <patternFill patternType="solid">
        <fgColor rgb="FF2E7D32"/>
        <bgColor rgb="FF1B5E20"/>
      </patternFill>
    </fill>
    <fill>
      <patternFill patternType="solid">
        <fgColor rgb="FFF5F9FC"/>
        <bgColor rgb="FFF9F9F9"/>
      </patternFill>
    </fill>
    <fill>
      <patternFill patternType="solid">
        <fgColor rgb="FFFFEB9C"/>
        <bgColor rgb="FFFFF2CC"/>
      </patternFill>
    </fill>
    <fill>
      <patternFill patternType="solid">
        <fgColor rgb="FFC6EFCE"/>
        <bgColor rgb="FFD9D9D9"/>
      </patternFill>
    </fill>
    <fill>
      <patternFill patternType="solid">
        <fgColor rgb="FFFFC7CE"/>
        <bgColor rgb="FFFCE4D6"/>
      </patternFill>
    </fill>
    <fill>
      <patternFill patternType="solid">
        <fgColor rgb="FFE65100"/>
        <bgColor rgb="FFE64A19"/>
      </patternFill>
    </fill>
    <fill>
      <patternFill patternType="solid">
        <fgColor rgb="FFFFF3E0"/>
        <bgColor rgb="FFFFF2CC"/>
      </patternFill>
    </fill>
    <fill>
      <patternFill patternType="solid">
        <fgColor rgb="FFFFF2CC"/>
        <bgColor rgb="FFFFF3E0"/>
      </patternFill>
    </fill>
    <fill>
      <patternFill patternType="solid">
        <fgColor rgb="FFEF6C00"/>
        <bgColor rgb="FFE65100"/>
      </patternFill>
    </fill>
    <fill>
      <patternFill patternType="solid">
        <fgColor rgb="FFBF360C"/>
        <bgColor rgb="FFB71C1C"/>
      </patternFill>
    </fill>
    <fill>
      <patternFill patternType="solid">
        <fgColor rgb="FFE64A19"/>
        <bgColor rgb="FFE65100"/>
      </patternFill>
    </fill>
    <fill>
      <patternFill patternType="solid">
        <fgColor rgb="FFFCE4D6"/>
        <bgColor rgb="FFFFF2CC"/>
      </patternFill>
    </fill>
    <fill>
      <patternFill patternType="solid">
        <fgColor rgb="FF00B050"/>
        <bgColor rgb="FF1E293B"/>
      </patternFill>
    </fill>
    <fill>
      <patternFill patternType="solid">
        <fgColor rgb="FFC6EFCE"/>
      </patternFill>
    </fill>
    <fill>
      <patternFill patternType="solid">
        <fgColor rgb="FFC65911"/>
        <bgColor rgb="FFB94946"/>
      </patternFill>
    </fill>
    <fill>
      <patternFill patternType="solid">
        <fgColor rgb="FFDDEBF7"/>
        <bgColor rgb="FFD9D9D9"/>
      </patternFill>
    </fill>
    <fill>
      <patternFill patternType="solid">
        <fgColor rgb="FF1F4E79"/>
      </patternFill>
    </fill>
    <fill>
      <patternFill patternType="solid">
        <fgColor rgb="FF2E75B6"/>
      </patternFill>
    </fill>
    <fill>
      <patternFill patternType="solid">
        <fgColor rgb="FFD6EAF8"/>
      </patternFill>
    </fill>
    <fill>
      <patternFill patternType="solid">
        <fgColor rgb="FFFFFFFF"/>
      </patternFill>
    </fill>
    <fill>
      <patternFill patternType="solid">
        <fgColor rgb="FFE8F5E9"/>
      </patternFill>
    </fill>
    <fill>
      <patternFill patternType="solid">
        <fgColor rgb="FFFFF3E0"/>
      </patternFill>
    </fill>
    <fill>
      <patternFill patternType="solid">
        <fgColor rgb="FFF3E5F5"/>
      </patternFill>
    </fill>
    <fill>
      <patternFill patternType="solid">
        <fgColor rgb="FFE0F7FA"/>
      </patternFill>
    </fill>
    <fill>
      <patternFill patternType="solid">
        <fgColor rgb="FFFFF2CC"/>
      </patternFill>
    </fill>
    <fill>
      <patternFill patternType="solid">
        <fgColor rgb="FF002060"/>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rgb="FF92D050"/>
        <bgColor rgb="FF0284C7"/>
      </patternFill>
    </fill>
    <fill>
      <patternFill patternType="solid">
        <fgColor rgb="FFFFFF00"/>
        <bgColor indexed="64"/>
      </patternFill>
    </fill>
    <fill>
      <patternFill patternType="solid">
        <fgColor theme="8" tint="0.59999389629810485"/>
        <bgColor indexed="64"/>
      </patternFill>
    </fill>
    <fill>
      <patternFill patternType="solid">
        <fgColor theme="2"/>
        <bgColor indexed="64"/>
      </patternFill>
    </fill>
    <fill>
      <patternFill patternType="solid">
        <fgColor theme="5" tint="0.39997558519241921"/>
        <bgColor indexed="64"/>
      </patternFill>
    </fill>
    <fill>
      <patternFill patternType="solid">
        <fgColor rgb="FFFFC000"/>
        <bgColor indexed="64"/>
      </patternFill>
    </fill>
    <fill>
      <patternFill patternType="solid">
        <fgColor theme="6"/>
        <bgColor rgb="FF003366"/>
      </patternFill>
    </fill>
    <fill>
      <patternFill patternType="solid">
        <fgColor theme="6"/>
        <bgColor rgb="FF4299B0"/>
      </patternFill>
    </fill>
    <fill>
      <patternFill patternType="solid">
        <fgColor theme="6"/>
        <bgColor rgb="FFB94946"/>
      </patternFill>
    </fill>
    <fill>
      <patternFill patternType="solid">
        <fgColor theme="6"/>
        <bgColor rgb="FF4672A8"/>
      </patternFill>
    </fill>
    <fill>
      <patternFill patternType="solid">
        <fgColor rgb="FF002060"/>
        <bgColor rgb="FF1E293B"/>
      </patternFill>
    </fill>
    <fill>
      <patternFill patternType="solid">
        <fgColor rgb="FF6C8814"/>
        <bgColor indexed="64"/>
      </patternFill>
    </fill>
    <fill>
      <patternFill patternType="solid">
        <fgColor rgb="FF6C8814"/>
        <bgColor rgb="FF0284C7"/>
      </patternFill>
    </fill>
    <fill>
      <patternFill patternType="solid">
        <fgColor rgb="FF6C8814"/>
        <bgColor rgb="FF1E293B"/>
      </patternFill>
    </fill>
    <fill>
      <patternFill patternType="solid">
        <fgColor rgb="FF8A3D12"/>
        <bgColor rgb="FF0284C7"/>
      </patternFill>
    </fill>
    <fill>
      <patternFill patternType="solid">
        <fgColor rgb="FFFFC000"/>
        <bgColor rgb="FF1E293B"/>
      </patternFill>
    </fill>
    <fill>
      <patternFill patternType="solid">
        <fgColor rgb="FF7030A0"/>
        <bgColor rgb="FF1E293B"/>
      </patternFill>
    </fill>
    <fill>
      <patternFill patternType="solid">
        <fgColor rgb="FF8A3D12"/>
        <bgColor indexed="64"/>
      </patternFill>
    </fill>
    <fill>
      <patternFill patternType="solid">
        <fgColor theme="3"/>
        <bgColor rgb="FFE8F4F8"/>
      </patternFill>
    </fill>
    <fill>
      <patternFill patternType="solid">
        <fgColor theme="5"/>
        <bgColor rgb="FFE8F4F8"/>
      </patternFill>
    </fill>
    <fill>
      <patternFill patternType="solid">
        <fgColor theme="7"/>
        <bgColor rgb="FFE8F4F8"/>
      </patternFill>
    </fill>
    <fill>
      <patternFill patternType="solid">
        <fgColor theme="6"/>
        <bgColor rgb="FFE8F4F8"/>
      </patternFill>
    </fill>
    <fill>
      <patternFill patternType="solid">
        <fgColor theme="8"/>
        <bgColor rgb="FFE8F4F8"/>
      </patternFill>
    </fill>
    <fill>
      <patternFill patternType="solid">
        <fgColor theme="9"/>
        <bgColor rgb="FFE8F4F8"/>
      </patternFill>
    </fill>
    <fill>
      <patternFill patternType="solid">
        <fgColor theme="1" tint="0.499984740745262"/>
        <bgColor rgb="FFE8F4F8"/>
      </patternFill>
    </fill>
    <fill>
      <patternFill patternType="solid">
        <fgColor theme="2" tint="-0.499984740745262"/>
        <bgColor rgb="FFE8F4F8"/>
      </patternFill>
    </fill>
    <fill>
      <patternFill patternType="solid">
        <fgColor theme="3" tint="0.39997558519241921"/>
        <bgColor rgb="FFE8F4F8"/>
      </patternFill>
    </fill>
    <fill>
      <patternFill patternType="solid">
        <fgColor rgb="FFFFFF00"/>
        <bgColor rgb="FFE8F4F8"/>
      </patternFill>
    </fill>
    <fill>
      <patternFill patternType="solid">
        <fgColor rgb="FFFF0000"/>
        <bgColor rgb="FFE8F4F8"/>
      </patternFill>
    </fill>
    <fill>
      <patternFill patternType="solid">
        <fgColor rgb="FFFFC000"/>
        <bgColor rgb="FFE8F4F8"/>
      </patternFill>
    </fill>
    <fill>
      <patternFill patternType="solid">
        <fgColor rgb="FF7030A0"/>
        <bgColor rgb="FFF1F5F9"/>
      </patternFill>
    </fill>
    <fill>
      <patternFill patternType="solid">
        <fgColor theme="0" tint="-4.9989318521683403E-2"/>
        <bgColor rgb="FFD9D9D9"/>
      </patternFill>
    </fill>
    <fill>
      <patternFill patternType="solid">
        <fgColor theme="0" tint="-4.9989318521683403E-2"/>
        <bgColor rgb="FFFFF2CC"/>
      </patternFill>
    </fill>
    <fill>
      <patternFill patternType="solid">
        <fgColor theme="3"/>
        <bgColor rgb="FF666666"/>
      </patternFill>
    </fill>
    <fill>
      <patternFill patternType="solid">
        <fgColor theme="6"/>
        <bgColor rgb="FF666666"/>
      </patternFill>
    </fill>
    <fill>
      <patternFill patternType="solid">
        <fgColor theme="6"/>
        <bgColor rgb="FFFCE4D6"/>
      </patternFill>
    </fill>
    <fill>
      <patternFill patternType="solid">
        <fgColor theme="6"/>
        <bgColor rgb="FFD9D9D9"/>
      </patternFill>
    </fill>
    <fill>
      <patternFill patternType="solid">
        <fgColor theme="0"/>
        <bgColor rgb="FFFCE4D6"/>
      </patternFill>
    </fill>
    <fill>
      <patternFill patternType="solid">
        <fgColor theme="0"/>
        <bgColor rgb="FFFFF2CC"/>
      </patternFill>
    </fill>
    <fill>
      <patternFill patternType="solid">
        <fgColor theme="0"/>
        <bgColor rgb="FFDDEBF7"/>
      </patternFill>
    </fill>
    <fill>
      <patternFill patternType="solid">
        <fgColor theme="0"/>
        <bgColor rgb="FFD9D9D9"/>
      </patternFill>
    </fill>
    <fill>
      <patternFill patternType="solid">
        <fgColor theme="8" tint="-0.249977111117893"/>
        <bgColor rgb="FF1E293B"/>
      </patternFill>
    </fill>
    <fill>
      <patternFill patternType="solid">
        <fgColor rgb="FF92D050"/>
        <bgColor rgb="FF1E293B"/>
      </patternFill>
    </fill>
  </fills>
  <borders count="38">
    <border>
      <left/>
      <right/>
      <top/>
      <bottom/>
      <diagonal/>
    </border>
    <border>
      <left style="thin">
        <color rgb="FFCBD5E1"/>
      </left>
      <right style="thin">
        <color rgb="FFCBD5E1"/>
      </right>
      <top style="thin">
        <color rgb="FFCBD5E1"/>
      </top>
      <bottom style="thin">
        <color rgb="FFCBD5E1"/>
      </bottom>
      <diagonal/>
    </border>
    <border>
      <left style="thin">
        <color indexed="64"/>
      </left>
      <right style="thin">
        <color indexed="64"/>
      </right>
      <top style="thin">
        <color indexed="64"/>
      </top>
      <bottom style="thin">
        <color indexed="64"/>
      </bottom>
      <diagonal/>
    </border>
    <border>
      <left style="thin">
        <color rgb="FFCBD5E1"/>
      </left>
      <right/>
      <top style="thin">
        <color rgb="FFCBD5E1"/>
      </top>
      <bottom/>
      <diagonal/>
    </border>
    <border>
      <left/>
      <right/>
      <top style="thin">
        <color rgb="FFCBD5E1"/>
      </top>
      <bottom/>
      <diagonal/>
    </border>
    <border>
      <left/>
      <right style="thin">
        <color rgb="FFCBD5E1"/>
      </right>
      <top style="thin">
        <color rgb="FFCBD5E1"/>
      </top>
      <bottom/>
      <diagonal/>
    </border>
    <border>
      <left style="thin">
        <color rgb="FFCBD5E1"/>
      </left>
      <right/>
      <top/>
      <bottom style="thin">
        <color rgb="FFCBD5E1"/>
      </bottom>
      <diagonal/>
    </border>
    <border>
      <left/>
      <right/>
      <top/>
      <bottom style="thin">
        <color rgb="FFCBD5E1"/>
      </bottom>
      <diagonal/>
    </border>
    <border>
      <left/>
      <right style="thin">
        <color rgb="FFCBD5E1"/>
      </right>
      <top/>
      <bottom style="thin">
        <color rgb="FFCBD5E1"/>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theme="0"/>
      </left>
      <right style="thin">
        <color indexed="64"/>
      </right>
      <top style="thin">
        <color indexed="64"/>
      </top>
      <bottom style="thin">
        <color indexed="64"/>
      </bottom>
      <diagonal/>
    </border>
    <border>
      <left style="thin">
        <color indexed="64"/>
      </left>
      <right style="thin">
        <color indexed="64"/>
      </right>
      <top/>
      <bottom/>
      <diagonal/>
    </border>
    <border>
      <left style="thin">
        <color theme="0"/>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rgb="FF1B6CA8"/>
      </left>
      <right style="medium">
        <color rgb="FF1B6CA8"/>
      </right>
      <top style="medium">
        <color rgb="FF1B6CA8"/>
      </top>
      <bottom style="medium">
        <color rgb="FF1B6CA8"/>
      </bottom>
      <diagonal/>
    </border>
    <border>
      <left style="thin">
        <color rgb="FF90A4AE"/>
      </left>
      <right style="thin">
        <color rgb="FF90A4AE"/>
      </right>
      <top style="thin">
        <color rgb="FF90A4AE"/>
      </top>
      <bottom style="thin">
        <color rgb="FF90A4AE"/>
      </bottom>
      <diagonal/>
    </border>
    <border>
      <left style="medium">
        <color rgb="FF1B6CA8"/>
      </left>
      <right/>
      <top style="medium">
        <color rgb="FF1B6CA8"/>
      </top>
      <bottom style="medium">
        <color rgb="FF1B6CA8"/>
      </bottom>
      <diagonal/>
    </border>
    <border>
      <left style="thin">
        <color rgb="FFB0B0B0"/>
      </left>
      <right style="thin">
        <color rgb="FFB0B0B0"/>
      </right>
      <top style="thin">
        <color rgb="FFB0B0B0"/>
      </top>
      <bottom style="thin">
        <color rgb="FFB0B0B0"/>
      </bottom>
      <diagonal/>
    </border>
    <border>
      <left style="thin">
        <color rgb="FFB0B0B0"/>
      </left>
      <right style="thin">
        <color rgb="FFB0B0B0"/>
      </right>
      <top/>
      <bottom style="thin">
        <color rgb="FFB0B0B0"/>
      </bottom>
      <diagonal/>
    </border>
    <border>
      <left/>
      <right/>
      <top/>
      <bottom style="thin">
        <color rgb="FFB0B0B0"/>
      </bottom>
      <diagonal/>
    </border>
    <border>
      <left style="double">
        <color auto="1"/>
      </left>
      <right style="double">
        <color auto="1"/>
      </right>
      <top style="double">
        <color auto="1"/>
      </top>
      <bottom style="thin">
        <color auto="1"/>
      </bottom>
      <diagonal/>
    </border>
    <border>
      <left style="double">
        <color auto="1"/>
      </left>
      <right style="double">
        <color auto="1"/>
      </right>
      <top style="thin">
        <color auto="1"/>
      </top>
      <bottom style="double">
        <color auto="1"/>
      </bottom>
      <diagonal/>
    </border>
    <border>
      <left style="thin">
        <color indexed="64"/>
      </left>
      <right style="thin">
        <color indexed="64"/>
      </right>
      <top style="double">
        <color auto="1"/>
      </top>
      <bottom/>
      <diagonal/>
    </border>
    <border>
      <left style="double">
        <color auto="1"/>
      </left>
      <right style="double">
        <color auto="1"/>
      </right>
      <top/>
      <bottom style="thin">
        <color auto="1"/>
      </bottom>
      <diagonal/>
    </border>
    <border>
      <left style="double">
        <color auto="1"/>
      </left>
      <right style="double">
        <color auto="1"/>
      </right>
      <top style="thin">
        <color auto="1"/>
      </top>
      <bottom style="thin">
        <color auto="1"/>
      </bottom>
      <diagonal/>
    </border>
    <border>
      <left/>
      <right/>
      <top/>
      <bottom style="double">
        <color auto="1"/>
      </bottom>
      <diagonal/>
    </border>
  </borders>
  <cellStyleXfs count="2">
    <xf numFmtId="0" fontId="0" fillId="0" borderId="0"/>
    <xf numFmtId="0" fontId="33" fillId="0" borderId="0" applyNumberFormat="0" applyFill="0" applyBorder="0" applyAlignment="0" applyProtection="0"/>
  </cellStyleXfs>
  <cellXfs count="1182">
    <xf numFmtId="0" fontId="0" fillId="0" borderId="0" xfId="0"/>
    <xf numFmtId="0" fontId="0" fillId="5" borderId="0" xfId="0" applyFill="1"/>
    <xf numFmtId="0" fontId="3" fillId="3"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9" fillId="3" borderId="2" xfId="0" applyFont="1" applyFill="1" applyBorder="1" applyAlignment="1">
      <alignment horizontal="center" vertical="center" wrapText="1"/>
    </xf>
    <xf numFmtId="0" fontId="0" fillId="4" borderId="0" xfId="0" applyFill="1"/>
    <xf numFmtId="0" fontId="11" fillId="14" borderId="2" xfId="0" applyFont="1" applyFill="1" applyBorder="1" applyAlignment="1">
      <alignment horizontal="center" vertical="center" wrapText="1"/>
    </xf>
    <xf numFmtId="0" fontId="11" fillId="16" borderId="2" xfId="0" applyFont="1" applyFill="1" applyBorder="1" applyAlignment="1">
      <alignment horizontal="center" vertical="center" wrapText="1"/>
    </xf>
    <xf numFmtId="0" fontId="11" fillId="17" borderId="2" xfId="0" applyFont="1" applyFill="1" applyBorder="1" applyAlignment="1">
      <alignment horizontal="center" vertical="center" wrapText="1"/>
    </xf>
    <xf numFmtId="164" fontId="11" fillId="17" borderId="2" xfId="0" applyNumberFormat="1" applyFont="1" applyFill="1" applyBorder="1" applyAlignment="1">
      <alignment horizontal="center" vertical="center" wrapText="1"/>
    </xf>
    <xf numFmtId="0" fontId="23" fillId="0" borderId="0" xfId="0" applyFont="1"/>
    <xf numFmtId="0" fontId="21" fillId="17" borderId="0" xfId="0" applyFont="1" applyFill="1"/>
    <xf numFmtId="0" fontId="43" fillId="0" borderId="0" xfId="0" applyFont="1"/>
    <xf numFmtId="0" fontId="46" fillId="5" borderId="0" xfId="0" applyFont="1" applyFill="1"/>
    <xf numFmtId="0" fontId="43" fillId="5" borderId="0" xfId="0" applyFont="1" applyFill="1"/>
    <xf numFmtId="0" fontId="43" fillId="5" borderId="0" xfId="0" applyFont="1" applyFill="1" applyAlignment="1">
      <alignment horizontal="center"/>
    </xf>
    <xf numFmtId="0" fontId="21" fillId="5" borderId="0" xfId="0" applyFont="1" applyFill="1"/>
    <xf numFmtId="0" fontId="14" fillId="17" borderId="0" xfId="0" applyFont="1" applyFill="1"/>
    <xf numFmtId="0" fontId="11" fillId="4" borderId="2" xfId="0" applyFont="1" applyFill="1" applyBorder="1" applyAlignment="1">
      <alignment horizontal="right" vertical="center"/>
    </xf>
    <xf numFmtId="0" fontId="54" fillId="5" borderId="0" xfId="0" applyFont="1" applyFill="1"/>
    <xf numFmtId="0" fontId="24" fillId="3" borderId="2" xfId="0" applyFont="1" applyFill="1" applyBorder="1" applyAlignment="1">
      <alignment horizontal="center" vertical="center" wrapText="1"/>
    </xf>
    <xf numFmtId="0" fontId="63" fillId="3" borderId="2" xfId="0" applyFont="1" applyFill="1" applyBorder="1" applyAlignment="1">
      <alignment horizontal="center" vertical="center" wrapText="1"/>
    </xf>
    <xf numFmtId="0" fontId="63" fillId="4" borderId="2" xfId="0" applyFont="1" applyFill="1" applyBorder="1" applyAlignment="1">
      <alignment horizontal="center" vertical="center" wrapText="1"/>
    </xf>
    <xf numFmtId="0" fontId="58" fillId="0" borderId="0" xfId="0" applyFont="1"/>
    <xf numFmtId="0" fontId="0" fillId="4" borderId="9" xfId="0" applyFill="1" applyBorder="1" applyAlignment="1">
      <alignment horizontal="center"/>
    </xf>
    <xf numFmtId="0" fontId="41" fillId="31" borderId="0" xfId="1" applyFont="1" applyFill="1" applyAlignment="1" applyProtection="1">
      <alignment horizontal="right" vertical="center" wrapText="1"/>
    </xf>
    <xf numFmtId="0" fontId="79" fillId="11" borderId="2" xfId="1" applyFont="1" applyFill="1" applyBorder="1" applyAlignment="1" applyProtection="1">
      <alignment horizontal="center" vertical="center"/>
    </xf>
    <xf numFmtId="0" fontId="51" fillId="49" borderId="14" xfId="1" applyFont="1" applyFill="1" applyBorder="1" applyAlignment="1" applyProtection="1">
      <alignment horizontal="center" wrapText="1"/>
    </xf>
    <xf numFmtId="0" fontId="51" fillId="49" borderId="15" xfId="1" applyFont="1" applyFill="1" applyBorder="1" applyAlignment="1" applyProtection="1">
      <alignment horizontal="center" wrapText="1"/>
    </xf>
    <xf numFmtId="0" fontId="11" fillId="0" borderId="2" xfId="0" applyFont="1" applyBorder="1" applyAlignment="1">
      <alignment horizontal="center" vertical="center" wrapText="1"/>
    </xf>
    <xf numFmtId="0" fontId="24" fillId="4" borderId="2" xfId="0" applyFont="1" applyFill="1" applyBorder="1" applyAlignment="1">
      <alignment horizontal="center" vertical="center" wrapText="1"/>
    </xf>
    <xf numFmtId="0" fontId="34" fillId="3"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7" fillId="0" borderId="2" xfId="0" applyFont="1" applyBorder="1" applyAlignment="1">
      <alignment horizontal="right" vertical="center"/>
    </xf>
    <xf numFmtId="0" fontId="7" fillId="2" borderId="2" xfId="0" applyFont="1" applyFill="1" applyBorder="1" applyAlignment="1">
      <alignment horizontal="right" vertical="center"/>
    </xf>
    <xf numFmtId="0" fontId="24" fillId="4" borderId="2" xfId="0" applyFont="1" applyFill="1" applyBorder="1" applyAlignment="1">
      <alignment horizontal="right" vertical="center"/>
    </xf>
    <xf numFmtId="0" fontId="29" fillId="17" borderId="0" xfId="0" applyFont="1" applyFill="1"/>
    <xf numFmtId="0" fontId="0" fillId="5" borderId="0" xfId="0" applyFill="1" applyAlignment="1">
      <alignment horizontal="center"/>
    </xf>
    <xf numFmtId="0" fontId="80" fillId="87" borderId="33" xfId="0" applyFont="1" applyFill="1" applyBorder="1" applyAlignment="1">
      <alignment horizontal="center" vertical="center"/>
    </xf>
    <xf numFmtId="0" fontId="137" fillId="87" borderId="33" xfId="0" applyFont="1" applyFill="1" applyBorder="1" applyAlignment="1">
      <alignment horizontal="center" vertical="center"/>
    </xf>
    <xf numFmtId="0" fontId="43" fillId="0" borderId="2" xfId="0" applyFont="1" applyBorder="1" applyAlignment="1">
      <alignment horizontal="center" vertical="center" wrapText="1" readingOrder="2"/>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43" fillId="5" borderId="2" xfId="0" applyFont="1" applyFill="1" applyBorder="1" applyAlignment="1">
      <alignment horizontal="center" vertical="center" wrapText="1" readingOrder="2"/>
    </xf>
    <xf numFmtId="0" fontId="7" fillId="2" borderId="2" xfId="0" applyFont="1" applyFill="1" applyBorder="1" applyAlignment="1">
      <alignment horizontal="center" vertical="center" wrapText="1"/>
    </xf>
    <xf numFmtId="0" fontId="5" fillId="0" borderId="2" xfId="0" applyFont="1" applyBorder="1" applyAlignment="1">
      <alignment horizontal="center" vertical="center" wrapText="1"/>
    </xf>
    <xf numFmtId="0" fontId="5" fillId="0" borderId="2" xfId="0" applyFont="1" applyBorder="1" applyAlignment="1">
      <alignment horizontal="center" vertical="center"/>
    </xf>
    <xf numFmtId="0" fontId="5" fillId="0" borderId="2" xfId="0" applyFont="1" applyBorder="1" applyAlignment="1">
      <alignment horizontal="right" vertical="center"/>
    </xf>
    <xf numFmtId="0" fontId="12" fillId="5" borderId="0" xfId="0" applyFont="1" applyFill="1"/>
    <xf numFmtId="0" fontId="11" fillId="5" borderId="2" xfId="0" applyFont="1" applyFill="1" applyBorder="1" applyAlignment="1">
      <alignment horizontal="right" vertical="center"/>
    </xf>
    <xf numFmtId="14" fontId="11" fillId="5" borderId="2" xfId="0" applyNumberFormat="1" applyFont="1" applyFill="1" applyBorder="1" applyAlignment="1">
      <alignment horizontal="center" vertical="center" wrapText="1"/>
    </xf>
    <xf numFmtId="0" fontId="11" fillId="5" borderId="2" xfId="0" applyFont="1" applyFill="1" applyBorder="1" applyAlignment="1">
      <alignment horizontal="center" vertical="center" wrapText="1"/>
    </xf>
    <xf numFmtId="0" fontId="57" fillId="4" borderId="0" xfId="0" applyFont="1" applyFill="1" applyAlignment="1">
      <alignment horizontal="center"/>
    </xf>
    <xf numFmtId="0" fontId="0" fillId="5" borderId="35" xfId="0" applyFill="1" applyBorder="1" applyAlignment="1">
      <alignment horizontal="center" vertical="center" wrapText="1"/>
    </xf>
    <xf numFmtId="0" fontId="138" fillId="5" borderId="35" xfId="0" applyFont="1" applyFill="1" applyBorder="1" applyAlignment="1">
      <alignment horizontal="center" vertical="center" wrapText="1"/>
    </xf>
    <xf numFmtId="0" fontId="29" fillId="5" borderId="0" xfId="0" applyFont="1" applyFill="1"/>
    <xf numFmtId="0" fontId="11" fillId="13" borderId="2" xfId="0" applyFont="1" applyFill="1" applyBorder="1" applyAlignment="1">
      <alignment horizontal="center" vertical="center" wrapText="1"/>
    </xf>
    <xf numFmtId="0" fontId="11" fillId="15" borderId="2" xfId="0" applyFont="1" applyFill="1" applyBorder="1" applyAlignment="1">
      <alignment horizontal="center" vertical="center" wrapText="1"/>
    </xf>
    <xf numFmtId="0" fontId="18" fillId="5" borderId="0" xfId="0" applyFont="1" applyFill="1"/>
    <xf numFmtId="0" fontId="24" fillId="3" borderId="2" xfId="0" applyFont="1" applyFill="1" applyBorder="1" applyAlignment="1">
      <alignment horizontal="right" vertical="top" wrapText="1"/>
    </xf>
    <xf numFmtId="0" fontId="24" fillId="3" borderId="12" xfId="0" applyFont="1" applyFill="1" applyBorder="1" applyAlignment="1">
      <alignment horizontal="center" vertical="center" wrapText="1"/>
    </xf>
    <xf numFmtId="0" fontId="11" fillId="5" borderId="2" xfId="0" applyFont="1" applyFill="1" applyBorder="1" applyAlignment="1">
      <alignment horizontal="right" vertical="center" wrapText="1"/>
    </xf>
    <xf numFmtId="0" fontId="60" fillId="4" borderId="0" xfId="0" applyFont="1" applyFill="1"/>
    <xf numFmtId="14" fontId="5" fillId="0" borderId="2" xfId="0" applyNumberFormat="1" applyFont="1" applyBorder="1" applyAlignment="1">
      <alignment horizontal="center" vertical="center" wrapText="1"/>
    </xf>
    <xf numFmtId="0" fontId="65" fillId="4"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65" fillId="37" borderId="2"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148" fillId="4" borderId="2" xfId="1" applyFont="1" applyFill="1" applyBorder="1" applyAlignment="1" applyProtection="1">
      <alignment horizontal="right" vertical="center"/>
    </xf>
    <xf numFmtId="0" fontId="19" fillId="22" borderId="2" xfId="1" applyFont="1" applyFill="1" applyBorder="1" applyAlignment="1" applyProtection="1">
      <alignment horizontal="center" vertical="center" wrapText="1"/>
    </xf>
    <xf numFmtId="0" fontId="19" fillId="27" borderId="2" xfId="1" applyFont="1" applyFill="1" applyBorder="1" applyAlignment="1" applyProtection="1">
      <alignment horizontal="center" vertical="center" wrapText="1"/>
    </xf>
    <xf numFmtId="0" fontId="59" fillId="32" borderId="2" xfId="1" applyFont="1" applyFill="1" applyBorder="1" applyAlignment="1" applyProtection="1">
      <alignment horizontal="center" vertical="center" wrapText="1"/>
    </xf>
    <xf numFmtId="0" fontId="59" fillId="4" borderId="2" xfId="1" applyFont="1" applyFill="1" applyBorder="1" applyAlignment="1" applyProtection="1">
      <alignment horizontal="right" vertical="center"/>
    </xf>
    <xf numFmtId="0" fontId="70" fillId="4" borderId="2" xfId="1" applyFont="1" applyFill="1" applyBorder="1" applyAlignment="1" applyProtection="1">
      <alignment horizontal="right" vertical="center"/>
    </xf>
    <xf numFmtId="0" fontId="139" fillId="35" borderId="0" xfId="1" applyFont="1" applyFill="1" applyAlignment="1" applyProtection="1">
      <alignment horizontal="center" vertical="center" wrapText="1"/>
    </xf>
    <xf numFmtId="0" fontId="139" fillId="35" borderId="9" xfId="1" applyFont="1" applyFill="1" applyBorder="1" applyAlignment="1" applyProtection="1">
      <alignment horizontal="center" vertical="center" wrapText="1"/>
    </xf>
    <xf numFmtId="0" fontId="50" fillId="35" borderId="0" xfId="0" applyFont="1" applyFill="1" applyAlignment="1">
      <alignment horizontal="center" vertical="center" wrapText="1"/>
    </xf>
    <xf numFmtId="0" fontId="50" fillId="35" borderId="9" xfId="0" applyFont="1" applyFill="1" applyBorder="1" applyAlignment="1">
      <alignment horizontal="center" vertical="center" wrapText="1"/>
    </xf>
    <xf numFmtId="0" fontId="59" fillId="35" borderId="0" xfId="1" applyFont="1" applyFill="1" applyAlignment="1" applyProtection="1">
      <alignment horizontal="center" vertical="center" wrapText="1"/>
    </xf>
    <xf numFmtId="0" fontId="59" fillId="35" borderId="14" xfId="1" applyFont="1" applyFill="1" applyBorder="1" applyAlignment="1" applyProtection="1">
      <alignment horizontal="center" vertical="center" wrapText="1"/>
    </xf>
    <xf numFmtId="0" fontId="59" fillId="35" borderId="9" xfId="1" applyFont="1" applyFill="1" applyBorder="1" applyAlignment="1" applyProtection="1">
      <alignment horizontal="center" vertical="center" wrapText="1"/>
    </xf>
    <xf numFmtId="0" fontId="59" fillId="35" borderId="15" xfId="1" applyFont="1" applyFill="1" applyBorder="1" applyAlignment="1" applyProtection="1">
      <alignment horizontal="center" vertical="center" wrapText="1"/>
    </xf>
    <xf numFmtId="0" fontId="55" fillId="35" borderId="23" xfId="1" applyFont="1" applyFill="1" applyBorder="1" applyAlignment="1" applyProtection="1">
      <alignment horizontal="center" vertical="center" wrapText="1"/>
    </xf>
    <xf numFmtId="0" fontId="55" fillId="35" borderId="9" xfId="1" applyFont="1" applyFill="1" applyBorder="1" applyAlignment="1" applyProtection="1">
      <alignment horizontal="center" vertical="center" wrapText="1"/>
    </xf>
    <xf numFmtId="0" fontId="61" fillId="3" borderId="0" xfId="0" applyFont="1" applyFill="1" applyAlignment="1">
      <alignment horizontal="center" vertical="center" wrapText="1"/>
    </xf>
    <xf numFmtId="0" fontId="24" fillId="35" borderId="0" xfId="0" applyFont="1" applyFill="1" applyAlignment="1">
      <alignment horizontal="center" vertical="center" wrapText="1"/>
    </xf>
    <xf numFmtId="0" fontId="24" fillId="35" borderId="14" xfId="0" applyFont="1" applyFill="1" applyBorder="1" applyAlignment="1">
      <alignment horizontal="center" vertical="center" wrapText="1"/>
    </xf>
    <xf numFmtId="0" fontId="24" fillId="35" borderId="9" xfId="0" applyFont="1" applyFill="1" applyBorder="1" applyAlignment="1">
      <alignment horizontal="center" vertical="center" wrapText="1"/>
    </xf>
    <xf numFmtId="0" fontId="24" fillId="35" borderId="15" xfId="0" applyFont="1" applyFill="1" applyBorder="1" applyAlignment="1">
      <alignment horizontal="center" vertical="center" wrapText="1"/>
    </xf>
    <xf numFmtId="0" fontId="42" fillId="33" borderId="2" xfId="1" applyFont="1" applyFill="1" applyBorder="1" applyAlignment="1" applyProtection="1">
      <alignment horizontal="center" vertical="center"/>
    </xf>
    <xf numFmtId="0" fontId="51" fillId="33" borderId="16" xfId="1" applyFont="1" applyFill="1" applyBorder="1" applyAlignment="1" applyProtection="1">
      <alignment horizontal="center" vertical="center"/>
    </xf>
    <xf numFmtId="0" fontId="51" fillId="33" borderId="0" xfId="1" applyFont="1" applyFill="1" applyBorder="1" applyAlignment="1" applyProtection="1">
      <alignment horizontal="center" vertical="center"/>
    </xf>
    <xf numFmtId="0" fontId="51" fillId="33" borderId="14" xfId="1" applyFont="1" applyFill="1" applyBorder="1" applyAlignment="1" applyProtection="1">
      <alignment horizontal="center" vertical="center"/>
    </xf>
    <xf numFmtId="0" fontId="51" fillId="33" borderId="17" xfId="1" applyFont="1" applyFill="1" applyBorder="1" applyAlignment="1" applyProtection="1">
      <alignment horizontal="center" vertical="center"/>
    </xf>
    <xf numFmtId="0" fontId="51" fillId="33" borderId="9" xfId="1" applyFont="1" applyFill="1" applyBorder="1" applyAlignment="1" applyProtection="1">
      <alignment horizontal="center" vertical="center"/>
    </xf>
    <xf numFmtId="0" fontId="51" fillId="33" borderId="15" xfId="1" applyFont="1" applyFill="1" applyBorder="1" applyAlignment="1" applyProtection="1">
      <alignment horizontal="center" vertical="center"/>
    </xf>
    <xf numFmtId="0" fontId="41" fillId="35" borderId="0" xfId="1" applyFont="1" applyFill="1" applyAlignment="1" applyProtection="1">
      <alignment horizontal="center" vertical="center" wrapText="1"/>
    </xf>
    <xf numFmtId="0" fontId="41" fillId="35" borderId="14" xfId="1" applyFont="1" applyFill="1" applyBorder="1" applyAlignment="1" applyProtection="1">
      <alignment horizontal="center" vertical="center" wrapText="1"/>
    </xf>
    <xf numFmtId="0" fontId="41" fillId="35" borderId="9" xfId="1" applyFont="1" applyFill="1" applyBorder="1" applyAlignment="1" applyProtection="1">
      <alignment horizontal="center" vertical="center" wrapText="1"/>
    </xf>
    <xf numFmtId="0" fontId="41" fillId="35" borderId="15" xfId="1" applyFont="1" applyFill="1" applyBorder="1" applyAlignment="1" applyProtection="1">
      <alignment horizontal="center" vertical="center" wrapText="1"/>
    </xf>
    <xf numFmtId="0" fontId="42" fillId="35" borderId="0" xfId="1" applyFont="1" applyFill="1" applyAlignment="1" applyProtection="1">
      <alignment horizontal="center" vertical="center" wrapText="1"/>
    </xf>
    <xf numFmtId="0" fontId="42" fillId="35" borderId="14" xfId="1" applyFont="1" applyFill="1" applyBorder="1" applyAlignment="1" applyProtection="1">
      <alignment horizontal="center" vertical="center" wrapText="1"/>
    </xf>
    <xf numFmtId="0" fontId="42" fillId="35" borderId="9" xfId="1" applyFont="1" applyFill="1" applyBorder="1" applyAlignment="1" applyProtection="1">
      <alignment horizontal="center" vertical="center" wrapText="1"/>
    </xf>
    <xf numFmtId="0" fontId="42" fillId="35" borderId="15" xfId="1" applyFont="1" applyFill="1" applyBorder="1" applyAlignment="1" applyProtection="1">
      <alignment horizontal="center" vertical="center" wrapText="1"/>
    </xf>
    <xf numFmtId="0" fontId="75" fillId="35" borderId="0" xfId="1" applyFont="1" applyFill="1" applyAlignment="1" applyProtection="1">
      <alignment horizontal="center" vertical="center" wrapText="1"/>
    </xf>
    <xf numFmtId="0" fontId="75" fillId="35" borderId="14" xfId="1" applyFont="1" applyFill="1" applyBorder="1" applyAlignment="1" applyProtection="1">
      <alignment horizontal="center" vertical="center" wrapText="1"/>
    </xf>
    <xf numFmtId="0" fontId="75" fillId="35" borderId="9" xfId="1" applyFont="1" applyFill="1" applyBorder="1" applyAlignment="1" applyProtection="1">
      <alignment horizontal="center" vertical="center" wrapText="1"/>
    </xf>
    <xf numFmtId="0" fontId="75" fillId="35" borderId="15" xfId="1" applyFont="1" applyFill="1" applyBorder="1" applyAlignment="1" applyProtection="1">
      <alignment horizontal="center" vertical="center" wrapText="1"/>
    </xf>
    <xf numFmtId="0" fontId="51" fillId="35" borderId="0" xfId="1" applyFont="1" applyFill="1" applyAlignment="1" applyProtection="1">
      <alignment horizontal="center" vertical="center" wrapText="1"/>
    </xf>
    <xf numFmtId="0" fontId="51" fillId="35" borderId="14" xfId="1" applyFont="1" applyFill="1" applyBorder="1" applyAlignment="1" applyProtection="1">
      <alignment horizontal="center" vertical="center" wrapText="1"/>
    </xf>
    <xf numFmtId="0" fontId="51" fillId="35" borderId="9" xfId="1" applyFont="1" applyFill="1" applyBorder="1" applyAlignment="1" applyProtection="1">
      <alignment horizontal="center" vertical="center" wrapText="1"/>
    </xf>
    <xf numFmtId="0" fontId="51" fillId="35" borderId="15" xfId="1" applyFont="1" applyFill="1" applyBorder="1" applyAlignment="1" applyProtection="1">
      <alignment horizontal="center" vertical="center" wrapText="1"/>
    </xf>
    <xf numFmtId="0" fontId="55" fillId="35" borderId="0" xfId="1" applyFont="1" applyFill="1" applyAlignment="1" applyProtection="1">
      <alignment horizontal="center" vertical="center" wrapText="1"/>
    </xf>
    <xf numFmtId="0" fontId="55" fillId="35" borderId="14" xfId="1" applyFont="1" applyFill="1" applyBorder="1" applyAlignment="1" applyProtection="1">
      <alignment horizontal="center" vertical="center" wrapText="1"/>
    </xf>
    <xf numFmtId="0" fontId="55" fillId="35" borderId="15" xfId="1" applyFont="1" applyFill="1" applyBorder="1" applyAlignment="1" applyProtection="1">
      <alignment horizontal="center" vertical="center" wrapText="1"/>
    </xf>
    <xf numFmtId="0" fontId="52" fillId="35" borderId="0" xfId="1" applyFont="1" applyFill="1" applyAlignment="1" applyProtection="1">
      <alignment horizontal="center" vertical="center" wrapText="1"/>
    </xf>
    <xf numFmtId="0" fontId="52" fillId="35" borderId="14" xfId="1" applyFont="1" applyFill="1" applyBorder="1" applyAlignment="1" applyProtection="1">
      <alignment horizontal="center" vertical="center" wrapText="1"/>
    </xf>
    <xf numFmtId="0" fontId="41" fillId="73" borderId="3" xfId="1" applyFont="1" applyFill="1" applyBorder="1" applyAlignment="1" applyProtection="1">
      <alignment horizontal="center" vertical="center" wrapText="1"/>
    </xf>
    <xf numFmtId="0" fontId="41" fillId="73" borderId="4" xfId="1" applyFont="1" applyFill="1" applyBorder="1" applyAlignment="1" applyProtection="1">
      <alignment horizontal="center" vertical="center" wrapText="1"/>
    </xf>
    <xf numFmtId="0" fontId="41" fillId="73" borderId="5" xfId="1" applyFont="1" applyFill="1" applyBorder="1" applyAlignment="1" applyProtection="1">
      <alignment horizontal="center" vertical="center" wrapText="1"/>
    </xf>
    <xf numFmtId="0" fontId="41" fillId="73" borderId="6" xfId="1" applyFont="1" applyFill="1" applyBorder="1" applyAlignment="1" applyProtection="1">
      <alignment horizontal="center" vertical="center" wrapText="1"/>
    </xf>
    <xf numFmtId="0" fontId="41" fillId="73" borderId="7" xfId="1" applyFont="1" applyFill="1" applyBorder="1" applyAlignment="1" applyProtection="1">
      <alignment horizontal="center" vertical="center" wrapText="1"/>
    </xf>
    <xf numFmtId="0" fontId="41" fillId="73" borderId="8" xfId="1" applyFont="1" applyFill="1" applyBorder="1" applyAlignment="1" applyProtection="1">
      <alignment horizontal="center" vertical="center" wrapText="1"/>
    </xf>
    <xf numFmtId="0" fontId="42" fillId="44" borderId="3" xfId="1" applyFont="1" applyFill="1" applyBorder="1" applyAlignment="1" applyProtection="1">
      <alignment horizontal="center" vertical="center" wrapText="1"/>
    </xf>
    <xf numFmtId="0" fontId="42" fillId="44" borderId="4" xfId="1" applyFont="1" applyFill="1" applyBorder="1" applyAlignment="1" applyProtection="1">
      <alignment horizontal="center" vertical="center" wrapText="1"/>
    </xf>
    <xf numFmtId="0" fontId="42" fillId="44" borderId="5" xfId="1" applyFont="1" applyFill="1" applyBorder="1" applyAlignment="1" applyProtection="1">
      <alignment horizontal="center" vertical="center" wrapText="1"/>
    </xf>
    <xf numFmtId="0" fontId="42" fillId="44" borderId="6" xfId="1" applyFont="1" applyFill="1" applyBorder="1" applyAlignment="1" applyProtection="1">
      <alignment horizontal="center" vertical="center" wrapText="1"/>
    </xf>
    <xf numFmtId="0" fontId="42" fillId="44" borderId="7" xfId="1" applyFont="1" applyFill="1" applyBorder="1" applyAlignment="1" applyProtection="1">
      <alignment horizontal="center" vertical="center" wrapText="1"/>
    </xf>
    <xf numFmtId="0" fontId="42" fillId="44" borderId="8" xfId="1" applyFont="1" applyFill="1" applyBorder="1" applyAlignment="1" applyProtection="1">
      <alignment horizontal="center" vertical="center" wrapText="1"/>
    </xf>
    <xf numFmtId="0" fontId="75" fillId="6" borderId="3" xfId="1" applyFont="1" applyFill="1" applyBorder="1" applyAlignment="1" applyProtection="1">
      <alignment horizontal="center" vertical="center" wrapText="1"/>
    </xf>
    <xf numFmtId="0" fontId="75" fillId="6" borderId="4" xfId="1" applyFont="1" applyFill="1" applyBorder="1" applyAlignment="1" applyProtection="1">
      <alignment horizontal="center" vertical="center" wrapText="1"/>
    </xf>
    <xf numFmtId="0" fontId="75" fillId="6" borderId="5" xfId="1" applyFont="1" applyFill="1" applyBorder="1" applyAlignment="1" applyProtection="1">
      <alignment horizontal="center" vertical="center" wrapText="1"/>
    </xf>
    <xf numFmtId="0" fontId="75" fillId="6" borderId="6" xfId="1" applyFont="1" applyFill="1" applyBorder="1" applyAlignment="1" applyProtection="1">
      <alignment horizontal="center" vertical="center" wrapText="1"/>
    </xf>
    <xf numFmtId="0" fontId="75" fillId="6" borderId="7" xfId="1" applyFont="1" applyFill="1" applyBorder="1" applyAlignment="1" applyProtection="1">
      <alignment horizontal="center" vertical="center" wrapText="1"/>
    </xf>
    <xf numFmtId="0" fontId="75" fillId="6" borderId="8" xfId="1" applyFont="1" applyFill="1" applyBorder="1" applyAlignment="1" applyProtection="1">
      <alignment horizontal="center" vertical="center" wrapText="1"/>
    </xf>
    <xf numFmtId="0" fontId="55" fillId="44" borderId="3" xfId="1" applyFont="1" applyFill="1" applyBorder="1" applyAlignment="1" applyProtection="1">
      <alignment horizontal="center" vertical="center" wrapText="1"/>
    </xf>
    <xf numFmtId="0" fontId="55" fillId="44" borderId="4" xfId="1" applyFont="1" applyFill="1" applyBorder="1" applyAlignment="1" applyProtection="1">
      <alignment horizontal="center" vertical="center" wrapText="1"/>
    </xf>
    <xf numFmtId="0" fontId="55" fillId="44" borderId="5" xfId="1" applyFont="1" applyFill="1" applyBorder="1" applyAlignment="1" applyProtection="1">
      <alignment horizontal="center" vertical="center" wrapText="1"/>
    </xf>
    <xf numFmtId="0" fontId="55" fillId="44" borderId="6" xfId="1" applyFont="1" applyFill="1" applyBorder="1" applyAlignment="1" applyProtection="1">
      <alignment horizontal="center" vertical="center" wrapText="1"/>
    </xf>
    <xf numFmtId="0" fontId="55" fillId="44" borderId="7" xfId="1" applyFont="1" applyFill="1" applyBorder="1" applyAlignment="1" applyProtection="1">
      <alignment horizontal="center" vertical="center" wrapText="1"/>
    </xf>
    <xf numFmtId="0" fontId="55" fillId="44" borderId="8" xfId="1" applyFont="1" applyFill="1" applyBorder="1" applyAlignment="1" applyProtection="1">
      <alignment horizontal="center" vertical="center" wrapText="1"/>
    </xf>
    <xf numFmtId="0" fontId="33" fillId="6" borderId="3" xfId="1" applyFill="1" applyBorder="1" applyAlignment="1" applyProtection="1">
      <alignment horizontal="center" vertical="center" wrapText="1"/>
    </xf>
    <xf numFmtId="0" fontId="33" fillId="6" borderId="4" xfId="1" applyFill="1" applyBorder="1" applyAlignment="1" applyProtection="1">
      <alignment horizontal="center" vertical="center" wrapText="1"/>
    </xf>
    <xf numFmtId="0" fontId="33" fillId="6" borderId="5" xfId="1" applyFill="1" applyBorder="1" applyAlignment="1" applyProtection="1">
      <alignment horizontal="center" vertical="center" wrapText="1"/>
    </xf>
    <xf numFmtId="0" fontId="33" fillId="6" borderId="6" xfId="1" applyFill="1" applyBorder="1" applyAlignment="1" applyProtection="1">
      <alignment horizontal="center" vertical="center" wrapText="1"/>
    </xf>
    <xf numFmtId="0" fontId="33" fillId="6" borderId="7" xfId="1" applyFill="1" applyBorder="1" applyAlignment="1" applyProtection="1">
      <alignment horizontal="center" vertical="center" wrapText="1"/>
    </xf>
    <xf numFmtId="0" fontId="33" fillId="6" borderId="8" xfId="1" applyFill="1" applyBorder="1" applyAlignment="1" applyProtection="1">
      <alignment horizontal="center" vertical="center" wrapText="1"/>
    </xf>
    <xf numFmtId="0" fontId="75" fillId="44" borderId="3" xfId="1" applyFont="1" applyFill="1" applyBorder="1" applyAlignment="1" applyProtection="1">
      <alignment horizontal="center" vertical="center" wrapText="1"/>
    </xf>
    <xf numFmtId="0" fontId="75" fillId="44" borderId="4" xfId="1" applyFont="1" applyFill="1" applyBorder="1" applyAlignment="1" applyProtection="1">
      <alignment horizontal="center" vertical="center" wrapText="1"/>
    </xf>
    <xf numFmtId="0" fontId="75" fillId="44" borderId="5" xfId="1" applyFont="1" applyFill="1" applyBorder="1" applyAlignment="1" applyProtection="1">
      <alignment horizontal="center" vertical="center" wrapText="1"/>
    </xf>
    <xf numFmtId="0" fontId="75" fillId="44" borderId="6" xfId="1" applyFont="1" applyFill="1" applyBorder="1" applyAlignment="1" applyProtection="1">
      <alignment horizontal="center" vertical="center" wrapText="1"/>
    </xf>
    <xf numFmtId="0" fontId="75" fillId="44" borderId="7" xfId="1" applyFont="1" applyFill="1" applyBorder="1" applyAlignment="1" applyProtection="1">
      <alignment horizontal="center" vertical="center" wrapText="1"/>
    </xf>
    <xf numFmtId="0" fontId="75" fillId="44" borderId="8" xfId="1" applyFont="1" applyFill="1" applyBorder="1" applyAlignment="1" applyProtection="1">
      <alignment horizontal="center" vertical="center" wrapText="1"/>
    </xf>
    <xf numFmtId="0" fontId="43" fillId="88" borderId="22" xfId="0" applyFont="1" applyFill="1" applyBorder="1" applyAlignment="1">
      <alignment horizontal="center" vertical="center" textRotation="90" wrapText="1" readingOrder="2"/>
    </xf>
    <xf numFmtId="0" fontId="43" fillId="88" borderId="20" xfId="0" applyFont="1" applyFill="1" applyBorder="1" applyAlignment="1">
      <alignment horizontal="center" vertical="center" textRotation="90" wrapText="1" readingOrder="2"/>
    </xf>
    <xf numFmtId="0" fontId="43" fillId="88" borderId="13" xfId="0" applyFont="1" applyFill="1" applyBorder="1" applyAlignment="1">
      <alignment horizontal="center" vertical="center" textRotation="90" wrapText="1" readingOrder="2"/>
    </xf>
    <xf numFmtId="0" fontId="139" fillId="33" borderId="0" xfId="1" applyFont="1" applyFill="1" applyAlignment="1" applyProtection="1">
      <alignment horizontal="center" vertical="center"/>
    </xf>
    <xf numFmtId="0" fontId="80" fillId="87" borderId="32" xfId="0" applyFont="1" applyFill="1" applyBorder="1" applyAlignment="1">
      <alignment horizontal="center" vertical="center"/>
    </xf>
    <xf numFmtId="0" fontId="80" fillId="87" borderId="33" xfId="0" applyFont="1" applyFill="1" applyBorder="1" applyAlignment="1">
      <alignment horizontal="center" vertical="center"/>
    </xf>
    <xf numFmtId="0" fontId="80" fillId="87" borderId="32" xfId="0" applyFont="1" applyFill="1" applyBorder="1" applyAlignment="1">
      <alignment horizontal="center" vertical="center" wrapText="1"/>
    </xf>
    <xf numFmtId="0" fontId="10" fillId="88" borderId="34" xfId="0" applyFont="1" applyFill="1" applyBorder="1" applyAlignment="1">
      <alignment horizontal="center" vertical="center" textRotation="90" wrapText="1" readingOrder="2"/>
    </xf>
    <xf numFmtId="0" fontId="10" fillId="88" borderId="20" xfId="0" applyFont="1" applyFill="1" applyBorder="1" applyAlignment="1">
      <alignment horizontal="center" vertical="center" textRotation="90" wrapText="1" readingOrder="2"/>
    </xf>
    <xf numFmtId="0" fontId="10" fillId="88" borderId="13" xfId="0" applyFont="1" applyFill="1" applyBorder="1" applyAlignment="1">
      <alignment horizontal="center" vertical="center" textRotation="90" wrapText="1" readingOrder="2"/>
    </xf>
    <xf numFmtId="0" fontId="43" fillId="88" borderId="22" xfId="0" applyFont="1" applyFill="1" applyBorder="1" applyAlignment="1">
      <alignment horizontal="center" vertical="center" wrapText="1" readingOrder="2"/>
    </xf>
    <xf numFmtId="0" fontId="43" fillId="88" borderId="20" xfId="0" applyFont="1" applyFill="1" applyBorder="1" applyAlignment="1">
      <alignment horizontal="center" vertical="center" wrapText="1" readingOrder="2"/>
    </xf>
    <xf numFmtId="0" fontId="43" fillId="88" borderId="13" xfId="0" applyFont="1" applyFill="1" applyBorder="1" applyAlignment="1">
      <alignment horizontal="center" vertical="center" wrapText="1" readingOrder="2"/>
    </xf>
    <xf numFmtId="0" fontId="57" fillId="86" borderId="0" xfId="0" applyFont="1" applyFill="1" applyAlignment="1">
      <alignment horizontal="center"/>
    </xf>
    <xf numFmtId="0" fontId="80" fillId="87" borderId="33" xfId="0" applyFont="1" applyFill="1" applyBorder="1" applyAlignment="1">
      <alignment horizontal="center" vertical="center" wrapText="1"/>
    </xf>
    <xf numFmtId="0" fontId="74" fillId="35" borderId="0" xfId="1" applyFont="1" applyFill="1" applyAlignment="1" applyProtection="1">
      <alignment horizontal="center" vertical="center" wrapText="1"/>
    </xf>
    <xf numFmtId="0" fontId="74" fillId="35" borderId="14" xfId="1" applyFont="1" applyFill="1" applyBorder="1" applyAlignment="1" applyProtection="1">
      <alignment horizontal="center" vertical="center" wrapText="1"/>
    </xf>
    <xf numFmtId="0" fontId="75" fillId="26" borderId="0" xfId="1" applyFont="1" applyFill="1" applyAlignment="1" applyProtection="1">
      <alignment horizontal="center" vertical="center" wrapText="1"/>
    </xf>
    <xf numFmtId="0" fontId="75" fillId="26" borderId="14" xfId="1" applyFont="1" applyFill="1" applyBorder="1" applyAlignment="1" applyProtection="1">
      <alignment horizontal="center" vertical="center" wrapText="1"/>
    </xf>
    <xf numFmtId="0" fontId="75" fillId="26" borderId="9" xfId="1" applyFont="1" applyFill="1" applyBorder="1" applyAlignment="1" applyProtection="1">
      <alignment horizontal="center" vertical="center" wrapText="1"/>
    </xf>
    <xf numFmtId="0" fontId="75" fillId="26" borderId="15" xfId="1" applyFont="1" applyFill="1" applyBorder="1" applyAlignment="1" applyProtection="1">
      <alignment horizontal="center" vertical="center" wrapText="1"/>
    </xf>
    <xf numFmtId="0" fontId="70" fillId="26" borderId="0" xfId="1" applyFont="1" applyFill="1" applyAlignment="1" applyProtection="1">
      <alignment horizontal="center" vertical="center" wrapText="1"/>
    </xf>
    <xf numFmtId="0" fontId="70" fillId="26" borderId="14" xfId="1" applyFont="1" applyFill="1" applyBorder="1" applyAlignment="1" applyProtection="1">
      <alignment horizontal="center" vertical="center" wrapText="1"/>
    </xf>
    <xf numFmtId="0" fontId="70" fillId="26" borderId="9" xfId="1" applyFont="1" applyFill="1" applyBorder="1" applyAlignment="1" applyProtection="1">
      <alignment horizontal="center" vertical="center" wrapText="1"/>
    </xf>
    <xf numFmtId="0" fontId="70" fillId="26" borderId="15" xfId="1" applyFont="1" applyFill="1" applyBorder="1" applyAlignment="1" applyProtection="1">
      <alignment horizontal="center" vertical="center" wrapText="1"/>
    </xf>
    <xf numFmtId="0" fontId="55" fillId="26" borderId="0" xfId="1" applyFont="1" applyFill="1" applyAlignment="1" applyProtection="1">
      <alignment horizontal="center" vertical="center" wrapText="1"/>
    </xf>
    <xf numFmtId="0" fontId="55" fillId="26" borderId="14" xfId="1" applyFont="1" applyFill="1" applyBorder="1" applyAlignment="1" applyProtection="1">
      <alignment horizontal="center" vertical="center" wrapText="1"/>
    </xf>
    <xf numFmtId="0" fontId="55" fillId="26" borderId="9" xfId="1" applyFont="1" applyFill="1" applyBorder="1" applyAlignment="1" applyProtection="1">
      <alignment horizontal="center" vertical="center" wrapText="1"/>
    </xf>
    <xf numFmtId="0" fontId="55" fillId="26" borderId="15" xfId="1" applyFont="1" applyFill="1" applyBorder="1" applyAlignment="1" applyProtection="1">
      <alignment horizontal="center" vertical="center" wrapText="1"/>
    </xf>
    <xf numFmtId="0" fontId="42" fillId="26" borderId="0" xfId="1" applyFont="1" applyFill="1" applyAlignment="1" applyProtection="1">
      <alignment horizontal="center" vertical="center" wrapText="1"/>
    </xf>
    <xf numFmtId="0" fontId="42" fillId="26" borderId="14" xfId="1" applyFont="1" applyFill="1" applyBorder="1" applyAlignment="1" applyProtection="1">
      <alignment horizontal="center" vertical="center" wrapText="1"/>
    </xf>
    <xf numFmtId="0" fontId="42" fillId="26" borderId="9" xfId="1" applyFont="1" applyFill="1" applyBorder="1" applyAlignment="1" applyProtection="1">
      <alignment horizontal="center" vertical="center" wrapText="1"/>
    </xf>
    <xf numFmtId="0" fontId="42" fillId="26" borderId="15" xfId="1" applyFont="1" applyFill="1" applyBorder="1" applyAlignment="1" applyProtection="1">
      <alignment horizontal="center" vertical="center" wrapText="1"/>
    </xf>
    <xf numFmtId="0" fontId="41" fillId="26" borderId="0" xfId="1" applyFont="1" applyFill="1" applyAlignment="1" applyProtection="1">
      <alignment horizontal="center" vertical="center" wrapText="1"/>
    </xf>
    <xf numFmtId="0" fontId="41" fillId="26" borderId="14" xfId="1" applyFont="1" applyFill="1" applyBorder="1" applyAlignment="1" applyProtection="1">
      <alignment horizontal="center" vertical="center" wrapText="1"/>
    </xf>
    <xf numFmtId="0" fontId="41" fillId="26" borderId="9" xfId="1" applyFont="1" applyFill="1" applyBorder="1" applyAlignment="1" applyProtection="1">
      <alignment horizontal="center" vertical="center" wrapText="1"/>
    </xf>
    <xf numFmtId="0" fontId="41" fillId="26" borderId="15" xfId="1" applyFont="1" applyFill="1" applyBorder="1" applyAlignment="1" applyProtection="1">
      <alignment horizontal="center" vertical="center" wrapText="1"/>
    </xf>
    <xf numFmtId="0" fontId="69" fillId="26" borderId="0" xfId="1" applyFont="1" applyFill="1" applyAlignment="1" applyProtection="1">
      <alignment horizontal="center" vertical="center" wrapText="1"/>
    </xf>
    <xf numFmtId="0" fontId="69" fillId="26" borderId="14" xfId="1" applyFont="1" applyFill="1" applyBorder="1" applyAlignment="1" applyProtection="1">
      <alignment horizontal="center" vertical="center" wrapText="1"/>
    </xf>
    <xf numFmtId="0" fontId="70" fillId="89" borderId="0" xfId="1" applyFont="1" applyFill="1" applyAlignment="1" applyProtection="1">
      <alignment horizontal="center" vertical="center" wrapText="1"/>
    </xf>
    <xf numFmtId="0" fontId="70" fillId="89" borderId="9" xfId="1" applyFont="1" applyFill="1" applyBorder="1" applyAlignment="1" applyProtection="1">
      <alignment horizontal="center" vertical="center" wrapText="1"/>
    </xf>
    <xf numFmtId="0" fontId="46" fillId="103" borderId="3" xfId="1" applyFont="1" applyFill="1" applyBorder="1" applyAlignment="1" applyProtection="1">
      <alignment horizontal="center" vertical="center" wrapText="1"/>
    </xf>
    <xf numFmtId="0" fontId="46" fillId="103" borderId="4" xfId="1" applyFont="1" applyFill="1" applyBorder="1" applyAlignment="1" applyProtection="1">
      <alignment horizontal="center" vertical="center" wrapText="1"/>
    </xf>
    <xf numFmtId="0" fontId="46" fillId="103" borderId="5" xfId="1" applyFont="1" applyFill="1" applyBorder="1" applyAlignment="1" applyProtection="1">
      <alignment horizontal="center" vertical="center" wrapText="1"/>
    </xf>
    <xf numFmtId="0" fontId="46" fillId="103" borderId="6" xfId="1" applyFont="1" applyFill="1" applyBorder="1" applyAlignment="1" applyProtection="1">
      <alignment horizontal="center" vertical="center" wrapText="1"/>
    </xf>
    <xf numFmtId="0" fontId="46" fillId="103" borderId="7" xfId="1" applyFont="1" applyFill="1" applyBorder="1" applyAlignment="1" applyProtection="1">
      <alignment horizontal="center" vertical="center" wrapText="1"/>
    </xf>
    <xf numFmtId="0" fontId="46" fillId="103" borderId="8" xfId="1" applyFont="1" applyFill="1" applyBorder="1" applyAlignment="1" applyProtection="1">
      <alignment horizontal="center" vertical="center" wrapText="1"/>
    </xf>
    <xf numFmtId="0" fontId="46" fillId="101" borderId="1" xfId="1" applyFont="1" applyFill="1" applyBorder="1" applyAlignment="1" applyProtection="1">
      <alignment horizontal="center" vertical="center" wrapText="1"/>
    </xf>
    <xf numFmtId="0" fontId="46" fillId="100" borderId="1" xfId="1" applyFont="1" applyFill="1" applyBorder="1" applyProtection="1"/>
    <xf numFmtId="0" fontId="46" fillId="26" borderId="1" xfId="1" applyFont="1" applyFill="1" applyBorder="1" applyAlignment="1" applyProtection="1">
      <alignment horizontal="center" vertical="center" wrapText="1"/>
    </xf>
    <xf numFmtId="0" fontId="46" fillId="13" borderId="1" xfId="1" applyFont="1" applyFill="1" applyBorder="1" applyProtection="1"/>
    <xf numFmtId="0" fontId="46" fillId="99" borderId="3" xfId="1" applyFont="1" applyFill="1" applyBorder="1" applyAlignment="1" applyProtection="1">
      <alignment horizontal="center" vertical="center" wrapText="1"/>
    </xf>
    <xf numFmtId="0" fontId="46" fillId="99" borderId="4" xfId="1" applyFont="1" applyFill="1" applyBorder="1" applyAlignment="1" applyProtection="1">
      <alignment horizontal="center" vertical="center" wrapText="1"/>
    </xf>
    <xf numFmtId="0" fontId="46" fillId="99" borderId="5" xfId="1" applyFont="1" applyFill="1" applyBorder="1" applyAlignment="1" applyProtection="1">
      <alignment horizontal="center" vertical="center" wrapText="1"/>
    </xf>
    <xf numFmtId="0" fontId="46" fillId="99" borderId="6" xfId="1" applyFont="1" applyFill="1" applyBorder="1" applyAlignment="1" applyProtection="1">
      <alignment horizontal="center" vertical="center" wrapText="1"/>
    </xf>
    <xf numFmtId="0" fontId="46" fillId="99" borderId="7" xfId="1" applyFont="1" applyFill="1" applyBorder="1" applyAlignment="1" applyProtection="1">
      <alignment horizontal="center" vertical="center" wrapText="1"/>
    </xf>
    <xf numFmtId="0" fontId="46" fillId="99" borderId="8" xfId="1" applyFont="1" applyFill="1" applyBorder="1" applyAlignment="1" applyProtection="1">
      <alignment horizontal="center" vertical="center" wrapText="1"/>
    </xf>
    <xf numFmtId="0" fontId="70" fillId="102" borderId="3" xfId="1" applyFont="1" applyFill="1" applyBorder="1" applyAlignment="1" applyProtection="1">
      <alignment horizontal="center" vertical="center" wrapText="1"/>
    </xf>
    <xf numFmtId="0" fontId="70" fillId="102" borderId="4" xfId="1" applyFont="1" applyFill="1" applyBorder="1" applyAlignment="1" applyProtection="1">
      <alignment horizontal="center" vertical="center" wrapText="1"/>
    </xf>
    <xf numFmtId="0" fontId="70" fillId="102" borderId="5" xfId="1" applyFont="1" applyFill="1" applyBorder="1" applyAlignment="1" applyProtection="1">
      <alignment horizontal="center" vertical="center" wrapText="1"/>
    </xf>
    <xf numFmtId="0" fontId="70" fillId="102" borderId="6" xfId="1" applyFont="1" applyFill="1" applyBorder="1" applyAlignment="1" applyProtection="1">
      <alignment horizontal="center" vertical="center" wrapText="1"/>
    </xf>
    <xf numFmtId="0" fontId="70" fillId="102" borderId="7" xfId="1" applyFont="1" applyFill="1" applyBorder="1" applyAlignment="1" applyProtection="1">
      <alignment horizontal="center" vertical="center" wrapText="1"/>
    </xf>
    <xf numFmtId="0" fontId="70" fillId="102" borderId="8" xfId="1" applyFont="1" applyFill="1" applyBorder="1" applyAlignment="1" applyProtection="1">
      <alignment horizontal="center" vertical="center" wrapText="1"/>
    </xf>
    <xf numFmtId="0" fontId="70" fillId="101" borderId="1" xfId="1" applyFont="1" applyFill="1" applyBorder="1" applyAlignment="1" applyProtection="1">
      <alignment horizontal="center" vertical="center" wrapText="1"/>
    </xf>
    <xf numFmtId="0" fontId="70" fillId="100" borderId="1" xfId="1" applyFont="1" applyFill="1" applyBorder="1" applyProtection="1"/>
    <xf numFmtId="0" fontId="42" fillId="26" borderId="1" xfId="1" applyFont="1" applyFill="1" applyBorder="1" applyAlignment="1" applyProtection="1">
      <alignment horizontal="center" vertical="center" wrapText="1"/>
    </xf>
    <xf numFmtId="0" fontId="42" fillId="13" borderId="1" xfId="1" applyFont="1" applyFill="1" applyBorder="1" applyProtection="1"/>
    <xf numFmtId="0" fontId="46" fillId="102" borderId="3" xfId="1" applyFont="1" applyFill="1" applyBorder="1" applyAlignment="1" applyProtection="1">
      <alignment horizontal="center" vertical="center" wrapText="1"/>
    </xf>
    <xf numFmtId="0" fontId="46" fillId="102" borderId="4" xfId="1" applyFont="1" applyFill="1" applyBorder="1" applyAlignment="1" applyProtection="1">
      <alignment horizontal="center" vertical="center" wrapText="1"/>
    </xf>
    <xf numFmtId="0" fontId="46" fillId="102" borderId="5" xfId="1" applyFont="1" applyFill="1" applyBorder="1" applyAlignment="1" applyProtection="1">
      <alignment horizontal="center" vertical="center" wrapText="1"/>
    </xf>
    <xf numFmtId="0" fontId="46" fillId="102" borderId="6" xfId="1" applyFont="1" applyFill="1" applyBorder="1" applyAlignment="1" applyProtection="1">
      <alignment horizontal="center" vertical="center" wrapText="1"/>
    </xf>
    <xf numFmtId="0" fontId="46" fillId="102" borderId="7" xfId="1" applyFont="1" applyFill="1" applyBorder="1" applyAlignment="1" applyProtection="1">
      <alignment horizontal="center" vertical="center" wrapText="1"/>
    </xf>
    <xf numFmtId="0" fontId="46" fillId="102" borderId="8" xfId="1" applyFont="1" applyFill="1" applyBorder="1" applyAlignment="1" applyProtection="1">
      <alignment horizontal="center" vertical="center" wrapText="1"/>
    </xf>
    <xf numFmtId="0" fontId="59" fillId="102" borderId="3" xfId="1" applyFont="1" applyFill="1" applyBorder="1" applyAlignment="1" applyProtection="1">
      <alignment horizontal="center" vertical="center" wrapText="1"/>
    </xf>
    <xf numFmtId="0" fontId="59" fillId="102" borderId="4" xfId="1" applyFont="1" applyFill="1" applyBorder="1" applyAlignment="1" applyProtection="1">
      <alignment horizontal="center" vertical="center" wrapText="1"/>
    </xf>
    <xf numFmtId="0" fontId="59" fillId="102" borderId="5" xfId="1" applyFont="1" applyFill="1" applyBorder="1" applyAlignment="1" applyProtection="1">
      <alignment horizontal="center" vertical="center" wrapText="1"/>
    </xf>
    <xf numFmtId="0" fontId="59" fillId="102" borderId="6" xfId="1" applyFont="1" applyFill="1" applyBorder="1" applyAlignment="1" applyProtection="1">
      <alignment horizontal="center" vertical="center" wrapText="1"/>
    </xf>
    <xf numFmtId="0" fontId="59" fillId="102" borderId="7" xfId="1" applyFont="1" applyFill="1" applyBorder="1" applyAlignment="1" applyProtection="1">
      <alignment horizontal="center" vertical="center" wrapText="1"/>
    </xf>
    <xf numFmtId="0" fontId="59" fillId="102" borderId="8" xfId="1" applyFont="1" applyFill="1" applyBorder="1" applyAlignment="1" applyProtection="1">
      <alignment horizontal="center" vertical="center" wrapText="1"/>
    </xf>
    <xf numFmtId="0" fontId="46" fillId="13" borderId="0" xfId="1" applyFont="1" applyFill="1" applyBorder="1" applyAlignment="1" applyProtection="1">
      <alignment horizontal="center" vertical="center"/>
    </xf>
    <xf numFmtId="0" fontId="41" fillId="13" borderId="37" xfId="1" applyFont="1" applyFill="1" applyBorder="1" applyAlignment="1" applyProtection="1">
      <alignment horizontal="center" vertical="center"/>
    </xf>
    <xf numFmtId="0" fontId="42" fillId="122" borderId="0" xfId="1" applyFont="1" applyFill="1" applyAlignment="1" applyProtection="1">
      <alignment horizontal="center" vertical="center" wrapText="1"/>
    </xf>
    <xf numFmtId="0" fontId="143" fillId="103" borderId="1" xfId="1" applyFont="1" applyFill="1" applyBorder="1" applyAlignment="1" applyProtection="1">
      <alignment horizontal="center" vertical="center" wrapText="1"/>
    </xf>
    <xf numFmtId="0" fontId="143" fillId="106" borderId="1" xfId="1" applyFont="1" applyFill="1" applyBorder="1" applyProtection="1"/>
    <xf numFmtId="0" fontId="70" fillId="34" borderId="3" xfId="1" applyFont="1" applyFill="1" applyBorder="1" applyAlignment="1" applyProtection="1">
      <alignment horizontal="center" vertical="center" wrapText="1"/>
    </xf>
    <xf numFmtId="0" fontId="70" fillId="34" borderId="4" xfId="1" applyFont="1" applyFill="1" applyBorder="1" applyAlignment="1" applyProtection="1">
      <alignment horizontal="center" vertical="center" wrapText="1"/>
    </xf>
    <xf numFmtId="0" fontId="70" fillId="34" borderId="5" xfId="1" applyFont="1" applyFill="1" applyBorder="1" applyAlignment="1" applyProtection="1">
      <alignment horizontal="center" vertical="center" wrapText="1"/>
    </xf>
    <xf numFmtId="0" fontId="70" fillId="34" borderId="6" xfId="1" applyFont="1" applyFill="1" applyBorder="1" applyAlignment="1" applyProtection="1">
      <alignment horizontal="center" vertical="center" wrapText="1"/>
    </xf>
    <xf numFmtId="0" fontId="70" fillId="34" borderId="7" xfId="1" applyFont="1" applyFill="1" applyBorder="1" applyAlignment="1" applyProtection="1">
      <alignment horizontal="center" vertical="center" wrapText="1"/>
    </xf>
    <xf numFmtId="0" fontId="70" fillId="34" borderId="8" xfId="1" applyFont="1" applyFill="1" applyBorder="1" applyAlignment="1" applyProtection="1">
      <alignment horizontal="center" vertical="center" wrapText="1"/>
    </xf>
    <xf numFmtId="0" fontId="59" fillId="34" borderId="3" xfId="1" applyFont="1" applyFill="1" applyBorder="1" applyAlignment="1" applyProtection="1">
      <alignment horizontal="center" vertical="center" wrapText="1"/>
    </xf>
    <xf numFmtId="0" fontId="59" fillId="34" borderId="4" xfId="1" applyFont="1" applyFill="1" applyBorder="1" applyAlignment="1" applyProtection="1">
      <alignment horizontal="center" vertical="center" wrapText="1"/>
    </xf>
    <xf numFmtId="0" fontId="59" fillId="34" borderId="5" xfId="1" applyFont="1" applyFill="1" applyBorder="1" applyAlignment="1" applyProtection="1">
      <alignment horizontal="center" vertical="center" wrapText="1"/>
    </xf>
    <xf numFmtId="0" fontId="59" fillId="34" borderId="6" xfId="1" applyFont="1" applyFill="1" applyBorder="1" applyAlignment="1" applyProtection="1">
      <alignment horizontal="center" vertical="center" wrapText="1"/>
    </xf>
    <xf numFmtId="0" fontId="59" fillId="34" borderId="7" xfId="1" applyFont="1" applyFill="1" applyBorder="1" applyAlignment="1" applyProtection="1">
      <alignment horizontal="center" vertical="center" wrapText="1"/>
    </xf>
    <xf numFmtId="0" fontId="59" fillId="34" borderId="8" xfId="1" applyFont="1" applyFill="1" applyBorder="1" applyAlignment="1" applyProtection="1">
      <alignment horizontal="center" vertical="center" wrapText="1"/>
    </xf>
    <xf numFmtId="0" fontId="59" fillId="6" borderId="3" xfId="1" applyFont="1" applyFill="1" applyBorder="1" applyAlignment="1" applyProtection="1">
      <alignment horizontal="center" vertical="center" wrapText="1"/>
    </xf>
    <xf numFmtId="0" fontId="59" fillId="6" borderId="4" xfId="1" applyFont="1" applyFill="1" applyBorder="1" applyAlignment="1" applyProtection="1">
      <alignment horizontal="center" vertical="center" wrapText="1"/>
    </xf>
    <xf numFmtId="0" fontId="59" fillId="6" borderId="5" xfId="1" applyFont="1" applyFill="1" applyBorder="1" applyAlignment="1" applyProtection="1">
      <alignment horizontal="center" vertical="center" wrapText="1"/>
    </xf>
    <xf numFmtId="0" fontId="59" fillId="6" borderId="6" xfId="1" applyFont="1" applyFill="1" applyBorder="1" applyAlignment="1" applyProtection="1">
      <alignment horizontal="center" vertical="center" wrapText="1"/>
    </xf>
    <xf numFmtId="0" fontId="59" fillId="6" borderId="7" xfId="1" applyFont="1" applyFill="1" applyBorder="1" applyAlignment="1" applyProtection="1">
      <alignment horizontal="center" vertical="center" wrapText="1"/>
    </xf>
    <xf numFmtId="0" fontId="59" fillId="6" borderId="8" xfId="1" applyFont="1" applyFill="1" applyBorder="1" applyAlignment="1" applyProtection="1">
      <alignment horizontal="center" vertical="center" wrapText="1"/>
    </xf>
    <xf numFmtId="0" fontId="70" fillId="131" borderId="3" xfId="1" applyFont="1" applyFill="1" applyBorder="1" applyAlignment="1" applyProtection="1">
      <alignment horizontal="center" vertical="center" wrapText="1"/>
    </xf>
    <xf numFmtId="0" fontId="70" fillId="131" borderId="4" xfId="1" applyFont="1" applyFill="1" applyBorder="1" applyAlignment="1" applyProtection="1">
      <alignment horizontal="center" vertical="center" wrapText="1"/>
    </xf>
    <xf numFmtId="0" fontId="70" fillId="131" borderId="5" xfId="1" applyFont="1" applyFill="1" applyBorder="1" applyAlignment="1" applyProtection="1">
      <alignment horizontal="center" vertical="center" wrapText="1"/>
    </xf>
    <xf numFmtId="0" fontId="70" fillId="131" borderId="6" xfId="1" applyFont="1" applyFill="1" applyBorder="1" applyAlignment="1" applyProtection="1">
      <alignment horizontal="center" vertical="center" wrapText="1"/>
    </xf>
    <xf numFmtId="0" fontId="70" fillId="131" borderId="7" xfId="1" applyFont="1" applyFill="1" applyBorder="1" applyAlignment="1" applyProtection="1">
      <alignment horizontal="center" vertical="center" wrapText="1"/>
    </xf>
    <xf numFmtId="0" fontId="70" fillId="131" borderId="8" xfId="1" applyFont="1" applyFill="1" applyBorder="1" applyAlignment="1" applyProtection="1">
      <alignment horizontal="center" vertical="center" wrapText="1"/>
    </xf>
    <xf numFmtId="0" fontId="46" fillId="122" borderId="0" xfId="1" applyFont="1" applyFill="1" applyAlignment="1" applyProtection="1">
      <alignment horizontal="center" vertical="center" wrapText="1"/>
    </xf>
    <xf numFmtId="0" fontId="0" fillId="4" borderId="37" xfId="0" applyFill="1" applyBorder="1" applyAlignment="1">
      <alignment horizontal="center"/>
    </xf>
    <xf numFmtId="0" fontId="50" fillId="35" borderId="14" xfId="0" applyFont="1" applyFill="1" applyBorder="1" applyAlignment="1">
      <alignment horizontal="center" vertical="center" wrapText="1"/>
    </xf>
    <xf numFmtId="0" fontId="50" fillId="35" borderId="15" xfId="0" applyFont="1" applyFill="1" applyBorder="1" applyAlignment="1">
      <alignment horizontal="center" vertical="center" wrapText="1"/>
    </xf>
    <xf numFmtId="0" fontId="59" fillId="4" borderId="0" xfId="0" applyFont="1" applyFill="1" applyAlignment="1">
      <alignment horizontal="center" vertical="center"/>
    </xf>
    <xf numFmtId="14" fontId="10" fillId="4" borderId="0" xfId="0" applyNumberFormat="1" applyFont="1" applyFill="1" applyAlignment="1">
      <alignment horizontal="center" vertical="center"/>
    </xf>
    <xf numFmtId="0" fontId="10" fillId="4" borderId="0" xfId="0" applyFont="1" applyFill="1" applyAlignment="1">
      <alignment horizontal="center" vertical="center"/>
    </xf>
    <xf numFmtId="0" fontId="64" fillId="3" borderId="0" xfId="0" applyFont="1" applyFill="1" applyAlignment="1">
      <alignment horizontal="center" vertical="center" wrapText="1"/>
    </xf>
    <xf numFmtId="0" fontId="62" fillId="4" borderId="0" xfId="0" applyFont="1" applyFill="1"/>
    <xf numFmtId="0" fontId="59" fillId="4" borderId="9" xfId="0" applyFont="1" applyFill="1" applyBorder="1" applyAlignment="1">
      <alignment horizontal="center" vertical="center"/>
    </xf>
    <xf numFmtId="0" fontId="59" fillId="4" borderId="15" xfId="0" applyFont="1" applyFill="1" applyBorder="1" applyAlignment="1">
      <alignment horizontal="center" vertical="center"/>
    </xf>
    <xf numFmtId="0" fontId="57" fillId="4" borderId="0" xfId="0" applyFont="1" applyFill="1"/>
    <xf numFmtId="0" fontId="56" fillId="3" borderId="0" xfId="0" applyFont="1" applyFill="1" applyAlignment="1">
      <alignment horizontal="center" vertical="center" wrapText="1"/>
    </xf>
    <xf numFmtId="0" fontId="55" fillId="4" borderId="0" xfId="0" applyFont="1" applyFill="1"/>
    <xf numFmtId="0" fontId="35" fillId="9" borderId="0" xfId="0" applyFont="1" applyFill="1" applyAlignment="1" applyProtection="1">
      <alignment horizontal="center" vertical="center" wrapText="1"/>
    </xf>
    <xf numFmtId="0" fontId="70" fillId="4" borderId="0" xfId="0" applyFont="1" applyFill="1" applyAlignment="1" applyProtection="1">
      <alignment horizontal="center"/>
    </xf>
    <xf numFmtId="0" fontId="14" fillId="0" borderId="0" xfId="0" applyFont="1" applyAlignment="1" applyProtection="1">
      <alignment horizontal="center"/>
    </xf>
    <xf numFmtId="0" fontId="2" fillId="35" borderId="0" xfId="0" applyFont="1" applyFill="1" applyAlignment="1" applyProtection="1">
      <alignment horizontal="center" vertical="center" wrapText="1"/>
    </xf>
    <xf numFmtId="0" fontId="2" fillId="35" borderId="14" xfId="0" applyFont="1" applyFill="1" applyBorder="1" applyAlignment="1" applyProtection="1">
      <alignment horizontal="center" vertical="center" wrapText="1"/>
    </xf>
    <xf numFmtId="0" fontId="11" fillId="11" borderId="2" xfId="0" applyFont="1" applyFill="1" applyBorder="1" applyAlignment="1" applyProtection="1">
      <alignment horizontal="center" vertical="center" wrapText="1"/>
    </xf>
    <xf numFmtId="0" fontId="10" fillId="0" borderId="16" xfId="0" applyFont="1" applyBorder="1" applyAlignment="1" applyProtection="1">
      <alignment horizontal="center"/>
    </xf>
    <xf numFmtId="0" fontId="10" fillId="0" borderId="0" xfId="0" applyFont="1" applyAlignment="1" applyProtection="1">
      <alignment horizontal="center"/>
    </xf>
    <xf numFmtId="0" fontId="10" fillId="0" borderId="0" xfId="0" applyFont="1" applyAlignment="1" applyProtection="1">
      <alignment horizontal="center"/>
    </xf>
    <xf numFmtId="0" fontId="2" fillId="35" borderId="9" xfId="0" applyFont="1" applyFill="1" applyBorder="1" applyAlignment="1" applyProtection="1">
      <alignment horizontal="center" vertical="center" wrapText="1"/>
    </xf>
    <xf numFmtId="0" fontId="2" fillId="35" borderId="15" xfId="0" applyFont="1" applyFill="1" applyBorder="1" applyAlignment="1" applyProtection="1">
      <alignment horizontal="center" vertical="center" wrapText="1"/>
    </xf>
    <xf numFmtId="0" fontId="34" fillId="4" borderId="2" xfId="0" applyFont="1" applyFill="1" applyBorder="1" applyAlignment="1" applyProtection="1">
      <alignment horizontal="right" vertical="center"/>
    </xf>
    <xf numFmtId="0" fontId="11" fillId="16" borderId="2" xfId="0" applyFont="1" applyFill="1" applyBorder="1" applyAlignment="1" applyProtection="1">
      <alignment horizontal="center" vertical="center" wrapText="1"/>
    </xf>
    <xf numFmtId="0" fontId="10" fillId="0" borderId="17" xfId="0" applyFont="1" applyBorder="1" applyAlignment="1" applyProtection="1">
      <alignment horizontal="center"/>
    </xf>
    <xf numFmtId="0" fontId="10" fillId="0" borderId="9" xfId="0" applyFont="1" applyBorder="1" applyAlignment="1" applyProtection="1">
      <alignment horizontal="center"/>
    </xf>
    <xf numFmtId="0" fontId="3" fillId="3" borderId="2" xfId="0" applyFont="1" applyFill="1" applyBorder="1" applyAlignment="1" applyProtection="1">
      <alignment horizontal="center" vertical="center" wrapText="1"/>
    </xf>
    <xf numFmtId="0" fontId="24" fillId="4" borderId="2" xfId="0" applyFont="1" applyFill="1" applyBorder="1" applyAlignment="1" applyProtection="1">
      <alignment horizontal="center" vertical="center" wrapText="1"/>
    </xf>
    <xf numFmtId="14" fontId="12" fillId="0" borderId="2" xfId="0" applyNumberFormat="1" applyFont="1" applyBorder="1" applyAlignment="1" applyProtection="1">
      <alignment horizontal="center" vertical="center" wrapText="1"/>
    </xf>
    <xf numFmtId="0" fontId="12" fillId="0" borderId="2"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12" fillId="0" borderId="0" xfId="0" applyFont="1" applyAlignment="1" applyProtection="1">
      <alignment horizontal="center"/>
    </xf>
    <xf numFmtId="0" fontId="51" fillId="17" borderId="0" xfId="0" applyFont="1" applyFill="1" applyAlignment="1" applyProtection="1">
      <alignment horizontal="center" vertical="top"/>
    </xf>
    <xf numFmtId="0" fontId="51" fillId="0" borderId="0" xfId="0" applyFont="1" applyProtection="1"/>
    <xf numFmtId="0" fontId="59" fillId="4" borderId="10" xfId="0" applyFont="1" applyFill="1" applyBorder="1" applyAlignment="1" applyProtection="1">
      <alignment horizontal="center"/>
    </xf>
    <xf numFmtId="0" fontId="59" fillId="4" borderId="12" xfId="0" applyFont="1" applyFill="1" applyBorder="1" applyAlignment="1" applyProtection="1">
      <alignment horizontal="center"/>
    </xf>
    <xf numFmtId="0" fontId="57" fillId="4" borderId="10" xfId="0" applyFont="1" applyFill="1" applyBorder="1" applyAlignment="1" applyProtection="1">
      <alignment horizontal="center"/>
    </xf>
    <xf numFmtId="0" fontId="51" fillId="4" borderId="11" xfId="0" applyFont="1" applyFill="1" applyBorder="1" applyAlignment="1" applyProtection="1">
      <alignment horizontal="center"/>
    </xf>
    <xf numFmtId="0" fontId="51" fillId="4" borderId="12" xfId="0" applyFont="1" applyFill="1" applyBorder="1" applyAlignment="1" applyProtection="1">
      <alignment horizontal="center"/>
    </xf>
    <xf numFmtId="0" fontId="46" fillId="4" borderId="10" xfId="0" applyFont="1" applyFill="1" applyBorder="1" applyAlignment="1" applyProtection="1">
      <alignment horizontal="center"/>
    </xf>
    <xf numFmtId="0" fontId="46" fillId="4" borderId="12" xfId="0" applyFont="1" applyFill="1" applyBorder="1" applyAlignment="1" applyProtection="1">
      <alignment horizontal="center"/>
    </xf>
    <xf numFmtId="0" fontId="59" fillId="4" borderId="2" xfId="0" applyFont="1" applyFill="1" applyBorder="1" applyAlignment="1" applyProtection="1">
      <alignment horizontal="center"/>
    </xf>
    <xf numFmtId="0" fontId="0" fillId="17" borderId="16" xfId="0" applyFill="1" applyBorder="1" applyAlignment="1" applyProtection="1">
      <alignment horizontal="center"/>
    </xf>
    <xf numFmtId="0" fontId="0" fillId="17" borderId="0" xfId="0" applyFill="1" applyAlignment="1" applyProtection="1">
      <alignment horizontal="center"/>
    </xf>
    <xf numFmtId="0" fontId="0" fillId="17" borderId="0" xfId="0" applyFill="1" applyProtection="1"/>
    <xf numFmtId="0" fontId="0" fillId="0" borderId="0" xfId="0" applyProtection="1"/>
    <xf numFmtId="0" fontId="14" fillId="17" borderId="10" xfId="0" applyFont="1" applyFill="1" applyBorder="1" applyAlignment="1" applyProtection="1">
      <alignment horizontal="center"/>
    </xf>
    <xf numFmtId="0" fontId="14" fillId="17" borderId="12" xfId="0" applyFont="1" applyFill="1" applyBorder="1" applyAlignment="1" applyProtection="1">
      <alignment horizontal="center"/>
    </xf>
    <xf numFmtId="0" fontId="15" fillId="16" borderId="10" xfId="0" applyFont="1" applyFill="1" applyBorder="1" applyAlignment="1" applyProtection="1">
      <alignment horizontal="center"/>
    </xf>
    <xf numFmtId="0" fontId="15" fillId="16" borderId="11" xfId="0" applyFont="1" applyFill="1" applyBorder="1" applyAlignment="1" applyProtection="1">
      <alignment horizontal="center"/>
    </xf>
    <xf numFmtId="0" fontId="15" fillId="16" borderId="12" xfId="0" applyFont="1" applyFill="1" applyBorder="1" applyAlignment="1" applyProtection="1">
      <alignment horizontal="center"/>
    </xf>
    <xf numFmtId="0" fontId="15" fillId="14" borderId="10" xfId="0" applyFont="1" applyFill="1" applyBorder="1" applyAlignment="1" applyProtection="1">
      <alignment horizontal="center"/>
    </xf>
    <xf numFmtId="0" fontId="15" fillId="14" borderId="12" xfId="0" applyFont="1" applyFill="1" applyBorder="1" applyAlignment="1" applyProtection="1">
      <alignment horizontal="center"/>
    </xf>
    <xf numFmtId="164" fontId="11" fillId="22" borderId="2" xfId="0" applyNumberFormat="1" applyFont="1" applyFill="1" applyBorder="1" applyAlignment="1" applyProtection="1">
      <alignment horizontal="center" vertical="center" wrapText="1"/>
    </xf>
    <xf numFmtId="0" fontId="0" fillId="17" borderId="17" xfId="0" applyFill="1" applyBorder="1" applyAlignment="1" applyProtection="1">
      <alignment horizontal="center"/>
    </xf>
    <xf numFmtId="0" fontId="0" fillId="17" borderId="9" xfId="0" applyFill="1" applyBorder="1" applyAlignment="1" applyProtection="1">
      <alignment horizontal="center"/>
    </xf>
    <xf numFmtId="0" fontId="0" fillId="17" borderId="9" xfId="0" applyFill="1" applyBorder="1" applyProtection="1"/>
    <xf numFmtId="0" fontId="24" fillId="44" borderId="2" xfId="0" applyFont="1" applyFill="1" applyBorder="1" applyAlignment="1" applyProtection="1">
      <alignment horizontal="center" vertical="center" wrapText="1"/>
    </xf>
    <xf numFmtId="0" fontId="35" fillId="44" borderId="10" xfId="0" applyFont="1" applyFill="1" applyBorder="1" applyAlignment="1" applyProtection="1">
      <alignment horizontal="center" vertical="center" wrapText="1"/>
    </xf>
    <xf numFmtId="0" fontId="35" fillId="44" borderId="11" xfId="0" applyFont="1" applyFill="1" applyBorder="1" applyAlignment="1" applyProtection="1">
      <alignment horizontal="center" vertical="center" wrapText="1"/>
    </xf>
    <xf numFmtId="0" fontId="35" fillId="44" borderId="12" xfId="0" applyFont="1" applyFill="1" applyBorder="1" applyAlignment="1" applyProtection="1">
      <alignment horizontal="center" vertical="center" wrapText="1"/>
    </xf>
    <xf numFmtId="0" fontId="50" fillId="44" borderId="2" xfId="0" applyFont="1" applyFill="1" applyBorder="1" applyAlignment="1" applyProtection="1">
      <alignment horizontal="center" vertical="center" wrapText="1"/>
    </xf>
    <xf numFmtId="0" fontId="8" fillId="0" borderId="0" xfId="0" applyFont="1" applyProtection="1"/>
    <xf numFmtId="0" fontId="24" fillId="17" borderId="2" xfId="0" applyFont="1" applyFill="1" applyBorder="1" applyAlignment="1" applyProtection="1">
      <alignment horizontal="center" vertical="center" wrapText="1"/>
    </xf>
    <xf numFmtId="0" fontId="11" fillId="0" borderId="10" xfId="0" applyFont="1" applyBorder="1" applyAlignment="1" applyProtection="1">
      <alignment horizontal="center" vertical="center"/>
    </xf>
    <xf numFmtId="0" fontId="11" fillId="0" borderId="11" xfId="0" applyFont="1" applyBorder="1" applyAlignment="1" applyProtection="1">
      <alignment horizontal="center" vertical="center"/>
    </xf>
    <xf numFmtId="0" fontId="11" fillId="0" borderId="12" xfId="0" applyFont="1" applyBorder="1" applyAlignment="1" applyProtection="1">
      <alignment horizontal="center" vertical="center"/>
    </xf>
    <xf numFmtId="0" fontId="25" fillId="5" borderId="2" xfId="0" applyFont="1" applyFill="1" applyBorder="1" applyAlignment="1" applyProtection="1">
      <alignment horizontal="center" vertical="center" wrapText="1"/>
    </xf>
    <xf numFmtId="0" fontId="11" fillId="0" borderId="2" xfId="0" applyFont="1" applyBorder="1" applyAlignment="1" applyProtection="1">
      <alignment horizontal="right" vertical="center"/>
    </xf>
    <xf numFmtId="14" fontId="11" fillId="0" borderId="2" xfId="0" applyNumberFormat="1" applyFont="1" applyBorder="1" applyAlignment="1" applyProtection="1">
      <alignment horizontal="center" vertical="center" wrapText="1"/>
    </xf>
    <xf numFmtId="0" fontId="19" fillId="0" borderId="0" xfId="0" applyFont="1" applyProtection="1"/>
    <xf numFmtId="0" fontId="11" fillId="0" borderId="10" xfId="0" applyFont="1" applyBorder="1" applyAlignment="1" applyProtection="1">
      <alignment horizontal="center" vertical="top"/>
    </xf>
    <xf numFmtId="0" fontId="11" fillId="0" borderId="11" xfId="0" applyFont="1" applyBorder="1" applyAlignment="1" applyProtection="1">
      <alignment horizontal="center" vertical="top"/>
    </xf>
    <xf numFmtId="0" fontId="11" fillId="0" borderId="12" xfId="0" applyFont="1" applyBorder="1" applyAlignment="1" applyProtection="1">
      <alignment horizontal="center" vertical="top"/>
    </xf>
    <xf numFmtId="0" fontId="101" fillId="59" borderId="0" xfId="0" applyFont="1" applyFill="1" applyAlignment="1" applyProtection="1">
      <alignment horizontal="center" vertical="center" wrapText="1"/>
    </xf>
    <xf numFmtId="0" fontId="0" fillId="4" borderId="0" xfId="0" applyFill="1" applyProtection="1"/>
    <xf numFmtId="0" fontId="119" fillId="60" borderId="0" xfId="0" applyFont="1" applyFill="1" applyAlignment="1" applyProtection="1">
      <alignment horizontal="center" vertical="center" wrapText="1"/>
    </xf>
    <xf numFmtId="0" fontId="117" fillId="57" borderId="26" xfId="0" applyFont="1" applyFill="1" applyBorder="1" applyAlignment="1" applyProtection="1">
      <alignment horizontal="center" vertical="center" wrapText="1"/>
    </xf>
    <xf numFmtId="164" fontId="118" fillId="58" borderId="26" xfId="0" applyNumberFormat="1" applyFont="1" applyFill="1" applyBorder="1" applyAlignment="1" applyProtection="1">
      <alignment horizontal="center" vertical="center" wrapText="1"/>
    </xf>
    <xf numFmtId="0" fontId="105" fillId="0" borderId="27" xfId="0" applyFont="1" applyBorder="1" applyAlignment="1" applyProtection="1">
      <alignment horizontal="center" vertical="center" wrapText="1"/>
    </xf>
    <xf numFmtId="0" fontId="102" fillId="61" borderId="0" xfId="0" applyFont="1" applyFill="1" applyAlignment="1" applyProtection="1">
      <alignment horizontal="center" vertical="center" wrapText="1"/>
    </xf>
    <xf numFmtId="0" fontId="106" fillId="62" borderId="27" xfId="0" applyFont="1" applyFill="1" applyBorder="1" applyAlignment="1" applyProtection="1">
      <alignment horizontal="center" vertical="center" wrapText="1"/>
    </xf>
    <xf numFmtId="164" fontId="107" fillId="63" borderId="28" xfId="0" applyNumberFormat="1" applyFont="1" applyFill="1" applyBorder="1" applyAlignment="1" applyProtection="1">
      <alignment horizontal="center" vertical="center" wrapText="1"/>
    </xf>
    <xf numFmtId="0" fontId="108" fillId="64" borderId="27" xfId="0" applyFont="1" applyFill="1" applyBorder="1" applyAlignment="1" applyProtection="1">
      <alignment horizontal="center" vertical="center" wrapText="1"/>
    </xf>
    <xf numFmtId="164" fontId="108" fillId="64" borderId="27" xfId="0" applyNumberFormat="1" applyFont="1" applyFill="1" applyBorder="1" applyAlignment="1" applyProtection="1">
      <alignment horizontal="center" vertical="center" wrapText="1"/>
    </xf>
    <xf numFmtId="0" fontId="109" fillId="65" borderId="27" xfId="0" applyFont="1" applyFill="1" applyBorder="1" applyAlignment="1" applyProtection="1">
      <alignment horizontal="center" vertical="center" wrapText="1"/>
    </xf>
    <xf numFmtId="164" fontId="109" fillId="65" borderId="27" xfId="0" applyNumberFormat="1" applyFont="1" applyFill="1" applyBorder="1" applyAlignment="1" applyProtection="1">
      <alignment horizontal="center" vertical="center" wrapText="1"/>
    </xf>
    <xf numFmtId="165" fontId="110" fillId="64" borderId="28" xfId="0" applyNumberFormat="1" applyFont="1" applyFill="1" applyBorder="1" applyAlignment="1" applyProtection="1">
      <alignment horizontal="center" vertical="center" wrapText="1"/>
    </xf>
    <xf numFmtId="0" fontId="111" fillId="0" borderId="0" xfId="0" applyFont="1" applyProtection="1"/>
    <xf numFmtId="0" fontId="102" fillId="60" borderId="0" xfId="0" applyFont="1" applyFill="1" applyAlignment="1" applyProtection="1">
      <alignment horizontal="center" vertical="center" wrapText="1"/>
    </xf>
    <xf numFmtId="0" fontId="112" fillId="0" borderId="0" xfId="0" applyFont="1" applyAlignment="1" applyProtection="1">
      <alignment horizontal="right" vertical="center"/>
    </xf>
    <xf numFmtId="0" fontId="113" fillId="61" borderId="26" xfId="0" applyFont="1" applyFill="1" applyBorder="1" applyAlignment="1" applyProtection="1">
      <alignment horizontal="center" vertical="center" wrapText="1"/>
    </xf>
    <xf numFmtId="0" fontId="113" fillId="66" borderId="26" xfId="0" applyFont="1" applyFill="1" applyBorder="1" applyAlignment="1" applyProtection="1">
      <alignment horizontal="center" vertical="center" wrapText="1"/>
    </xf>
    <xf numFmtId="0" fontId="114" fillId="57" borderId="27" xfId="0" applyFont="1" applyFill="1" applyBorder="1" applyAlignment="1" applyProtection="1">
      <alignment horizontal="center" vertical="center" wrapText="1"/>
    </xf>
    <xf numFmtId="0" fontId="112" fillId="0" borderId="27" xfId="0" applyFont="1" applyBorder="1" applyAlignment="1" applyProtection="1">
      <alignment horizontal="right" vertical="center"/>
    </xf>
    <xf numFmtId="0" fontId="0" fillId="0" borderId="27" xfId="0" applyBorder="1" applyAlignment="1" applyProtection="1">
      <alignment horizontal="center" vertical="center" wrapText="1"/>
    </xf>
    <xf numFmtId="164" fontId="0" fillId="0" borderId="27" xfId="0" applyNumberFormat="1" applyBorder="1" applyAlignment="1" applyProtection="1">
      <alignment horizontal="center" vertical="center" wrapText="1"/>
    </xf>
    <xf numFmtId="0" fontId="115" fillId="68" borderId="27" xfId="0" applyFont="1" applyFill="1" applyBorder="1" applyProtection="1"/>
    <xf numFmtId="0" fontId="112" fillId="68" borderId="27" xfId="0" applyFont="1" applyFill="1" applyBorder="1" applyAlignment="1" applyProtection="1">
      <alignment horizontal="center" vertical="center" wrapText="1"/>
    </xf>
    <xf numFmtId="164" fontId="112" fillId="68" borderId="27" xfId="0" applyNumberFormat="1" applyFont="1" applyFill="1" applyBorder="1" applyAlignment="1" applyProtection="1">
      <alignment horizontal="center" vertical="center" wrapText="1"/>
    </xf>
    <xf numFmtId="164" fontId="112" fillId="58" borderId="27" xfId="0" applyNumberFormat="1" applyFont="1" applyFill="1" applyBorder="1" applyAlignment="1" applyProtection="1">
      <alignment horizontal="center" vertical="center" wrapText="1"/>
    </xf>
    <xf numFmtId="0" fontId="123" fillId="0" borderId="27" xfId="0" applyFont="1" applyBorder="1" applyAlignment="1" applyProtection="1">
      <alignment horizontal="right" vertical="center"/>
    </xf>
    <xf numFmtId="0" fontId="112" fillId="68" borderId="27" xfId="0" applyFont="1" applyFill="1" applyBorder="1" applyProtection="1"/>
    <xf numFmtId="164" fontId="112" fillId="63" borderId="27" xfId="0" applyNumberFormat="1" applyFont="1" applyFill="1" applyBorder="1" applyAlignment="1" applyProtection="1">
      <alignment horizontal="center" vertical="center" wrapText="1"/>
    </xf>
    <xf numFmtId="0" fontId="116" fillId="90" borderId="27" xfId="0" applyFont="1" applyFill="1" applyBorder="1" applyAlignment="1" applyProtection="1">
      <alignment horizontal="center" vertical="center" wrapText="1"/>
    </xf>
    <xf numFmtId="0" fontId="116" fillId="90" borderId="27" xfId="0" applyFont="1" applyFill="1" applyBorder="1" applyAlignment="1" applyProtection="1">
      <alignment horizontal="right" vertical="center"/>
    </xf>
    <xf numFmtId="0" fontId="116" fillId="0" borderId="27" xfId="0" applyFont="1" applyBorder="1" applyAlignment="1" applyProtection="1">
      <alignment horizontal="center" vertical="center" wrapText="1"/>
    </xf>
    <xf numFmtId="164" fontId="116" fillId="0" borderId="27" xfId="0" applyNumberFormat="1" applyFont="1" applyBorder="1" applyAlignment="1" applyProtection="1">
      <alignment horizontal="center" vertical="center" wrapText="1"/>
    </xf>
    <xf numFmtId="0" fontId="130" fillId="90" borderId="27" xfId="0" applyFont="1" applyFill="1" applyBorder="1" applyAlignment="1" applyProtection="1">
      <alignment horizontal="right" vertical="center"/>
    </xf>
    <xf numFmtId="0" fontId="116" fillId="4" borderId="27" xfId="0" applyFont="1" applyFill="1" applyBorder="1" applyAlignment="1" applyProtection="1">
      <alignment horizontal="center" vertical="center" wrapText="1"/>
    </xf>
    <xf numFmtId="0" fontId="116" fillId="4" borderId="27" xfId="0" applyFont="1" applyFill="1" applyBorder="1" applyAlignment="1" applyProtection="1">
      <alignment horizontal="right" vertical="center"/>
    </xf>
    <xf numFmtId="0" fontId="130" fillId="4" borderId="27" xfId="0" applyFont="1" applyFill="1" applyBorder="1" applyAlignment="1" applyProtection="1">
      <alignment horizontal="center" vertical="center" wrapText="1"/>
    </xf>
    <xf numFmtId="0" fontId="130" fillId="4" borderId="27" xfId="0" applyFont="1" applyFill="1" applyBorder="1" applyAlignment="1" applyProtection="1">
      <alignment horizontal="right" vertical="center"/>
    </xf>
    <xf numFmtId="0" fontId="116" fillId="11" borderId="27" xfId="0" applyFont="1" applyFill="1" applyBorder="1" applyAlignment="1" applyProtection="1">
      <alignment horizontal="center" vertical="center" wrapText="1"/>
    </xf>
    <xf numFmtId="0" fontId="116" fillId="11" borderId="27" xfId="0" applyFont="1" applyFill="1" applyBorder="1" applyAlignment="1" applyProtection="1">
      <alignment horizontal="right" vertical="center"/>
    </xf>
    <xf numFmtId="0" fontId="130" fillId="11" borderId="27" xfId="0" applyFont="1" applyFill="1" applyBorder="1" applyAlignment="1" applyProtection="1">
      <alignment horizontal="center" vertical="center" wrapText="1"/>
    </xf>
    <xf numFmtId="0" fontId="130" fillId="11" borderId="27" xfId="0" applyFont="1" applyFill="1" applyBorder="1" applyAlignment="1" applyProtection="1">
      <alignment horizontal="right" vertical="center"/>
    </xf>
    <xf numFmtId="0" fontId="116" fillId="0" borderId="27" xfId="0" applyFont="1" applyBorder="1" applyAlignment="1" applyProtection="1">
      <alignment horizontal="right" vertical="center"/>
    </xf>
    <xf numFmtId="0" fontId="116" fillId="19" borderId="27" xfId="0" applyFont="1" applyFill="1" applyBorder="1" applyAlignment="1" applyProtection="1">
      <alignment horizontal="center" vertical="center" wrapText="1"/>
    </xf>
    <xf numFmtId="0" fontId="116" fillId="19" borderId="27" xfId="0" applyFont="1" applyFill="1" applyBorder="1" applyAlignment="1" applyProtection="1">
      <alignment horizontal="right" vertical="center"/>
    </xf>
    <xf numFmtId="0" fontId="130" fillId="19" borderId="27" xfId="0" applyFont="1" applyFill="1" applyBorder="1" applyAlignment="1" applyProtection="1">
      <alignment horizontal="center" vertical="center" wrapText="1"/>
    </xf>
    <xf numFmtId="0" fontId="130" fillId="19" borderId="27" xfId="0" applyFont="1" applyFill="1" applyBorder="1" applyAlignment="1" applyProtection="1">
      <alignment horizontal="right" vertical="center"/>
    </xf>
    <xf numFmtId="0" fontId="116" fillId="8" borderId="27" xfId="0" applyFont="1" applyFill="1" applyBorder="1" applyAlignment="1" applyProtection="1">
      <alignment horizontal="center" vertical="center" wrapText="1"/>
    </xf>
    <xf numFmtId="0" fontId="116" fillId="8" borderId="27" xfId="0" applyFont="1" applyFill="1" applyBorder="1" applyAlignment="1" applyProtection="1">
      <alignment horizontal="right" vertical="center"/>
    </xf>
    <xf numFmtId="0" fontId="130" fillId="8" borderId="27" xfId="0" applyFont="1" applyFill="1" applyBorder="1" applyAlignment="1" applyProtection="1">
      <alignment horizontal="center" vertical="center" wrapText="1"/>
    </xf>
    <xf numFmtId="0" fontId="130" fillId="8" borderId="27" xfId="0" applyFont="1" applyFill="1" applyBorder="1" applyAlignment="1" applyProtection="1">
      <alignment horizontal="right" vertical="center"/>
    </xf>
    <xf numFmtId="0" fontId="116" fillId="14" borderId="27" xfId="0" applyFont="1" applyFill="1" applyBorder="1" applyAlignment="1" applyProtection="1">
      <alignment horizontal="center" vertical="center" wrapText="1"/>
    </xf>
    <xf numFmtId="0" fontId="116" fillId="14" borderId="27" xfId="0" applyFont="1" applyFill="1" applyBorder="1" applyAlignment="1" applyProtection="1">
      <alignment horizontal="right" vertical="center"/>
    </xf>
    <xf numFmtId="0" fontId="130" fillId="14" borderId="27" xfId="0" applyFont="1" applyFill="1" applyBorder="1" applyAlignment="1" applyProtection="1">
      <alignment horizontal="center" vertical="center" wrapText="1"/>
    </xf>
    <xf numFmtId="0" fontId="130" fillId="14" borderId="27" xfId="0" applyFont="1" applyFill="1" applyBorder="1" applyAlignment="1" applyProtection="1">
      <alignment horizontal="right" vertical="center"/>
    </xf>
    <xf numFmtId="0" fontId="116" fillId="91" borderId="27" xfId="0" applyFont="1" applyFill="1" applyBorder="1" applyAlignment="1" applyProtection="1">
      <alignment horizontal="center" vertical="center" wrapText="1"/>
    </xf>
    <xf numFmtId="0" fontId="116" fillId="91" borderId="27" xfId="0" applyFont="1" applyFill="1" applyBorder="1" applyAlignment="1" applyProtection="1">
      <alignment horizontal="right" vertical="center"/>
    </xf>
    <xf numFmtId="0" fontId="130" fillId="91" borderId="27" xfId="0" applyFont="1" applyFill="1" applyBorder="1" applyAlignment="1" applyProtection="1">
      <alignment horizontal="center" vertical="center" wrapText="1"/>
    </xf>
    <xf numFmtId="0" fontId="130" fillId="91" borderId="27" xfId="0" applyFont="1" applyFill="1" applyBorder="1" applyAlignment="1" applyProtection="1">
      <alignment horizontal="right" vertical="center"/>
    </xf>
    <xf numFmtId="0" fontId="116" fillId="54" borderId="27" xfId="0" applyFont="1" applyFill="1" applyBorder="1" applyAlignment="1" applyProtection="1">
      <alignment horizontal="center" vertical="center" wrapText="1"/>
    </xf>
    <xf numFmtId="0" fontId="116" fillId="54" borderId="27" xfId="0" applyFont="1" applyFill="1" applyBorder="1" applyAlignment="1" applyProtection="1">
      <alignment horizontal="right" vertical="center"/>
    </xf>
    <xf numFmtId="0" fontId="130" fillId="54" borderId="27" xfId="0" applyFont="1" applyFill="1" applyBorder="1" applyAlignment="1" applyProtection="1">
      <alignment horizontal="right" vertical="center"/>
    </xf>
    <xf numFmtId="0" fontId="116" fillId="12" borderId="27" xfId="0" applyFont="1" applyFill="1" applyBorder="1" applyAlignment="1" applyProtection="1">
      <alignment horizontal="center" vertical="center" wrapText="1"/>
    </xf>
    <xf numFmtId="0" fontId="116" fillId="12" borderId="27" xfId="0" applyFont="1" applyFill="1" applyBorder="1" applyAlignment="1" applyProtection="1">
      <alignment horizontal="right" vertical="center"/>
    </xf>
    <xf numFmtId="0" fontId="130" fillId="12" borderId="27" xfId="0" applyFont="1" applyFill="1" applyBorder="1" applyAlignment="1" applyProtection="1">
      <alignment horizontal="center" vertical="center" wrapText="1"/>
    </xf>
    <xf numFmtId="0" fontId="130" fillId="12" borderId="27" xfId="0" applyFont="1" applyFill="1" applyBorder="1" applyAlignment="1" applyProtection="1">
      <alignment horizontal="right" vertical="center"/>
    </xf>
    <xf numFmtId="0" fontId="116" fillId="92" borderId="27" xfId="0" applyFont="1" applyFill="1" applyBorder="1" applyAlignment="1" applyProtection="1">
      <alignment horizontal="center" vertical="center" wrapText="1"/>
    </xf>
    <xf numFmtId="0" fontId="116" fillId="92" borderId="27" xfId="0" applyFont="1" applyFill="1" applyBorder="1" applyAlignment="1" applyProtection="1">
      <alignment horizontal="right" vertical="center"/>
    </xf>
    <xf numFmtId="0" fontId="130" fillId="92" borderId="27" xfId="0" applyFont="1" applyFill="1" applyBorder="1" applyAlignment="1" applyProtection="1">
      <alignment horizontal="right" vertical="center"/>
    </xf>
    <xf numFmtId="0" fontId="116" fillId="93" borderId="27" xfId="0" applyFont="1" applyFill="1" applyBorder="1" applyAlignment="1" applyProtection="1">
      <alignment horizontal="center" vertical="center" wrapText="1"/>
    </xf>
    <xf numFmtId="0" fontId="116" fillId="93" borderId="27" xfId="0" applyFont="1" applyFill="1" applyBorder="1" applyAlignment="1" applyProtection="1">
      <alignment horizontal="right" vertical="center"/>
    </xf>
    <xf numFmtId="0" fontId="130" fillId="93" borderId="27" xfId="0" applyFont="1" applyFill="1" applyBorder="1" applyAlignment="1" applyProtection="1">
      <alignment horizontal="center" vertical="center" wrapText="1"/>
    </xf>
    <xf numFmtId="0" fontId="130" fillId="93" borderId="27" xfId="0" applyFont="1" applyFill="1" applyBorder="1" applyAlignment="1" applyProtection="1">
      <alignment horizontal="right" vertical="center"/>
    </xf>
    <xf numFmtId="0" fontId="116" fillId="94" borderId="27" xfId="0" applyFont="1" applyFill="1" applyBorder="1" applyAlignment="1" applyProtection="1">
      <alignment horizontal="center" vertical="center" wrapText="1"/>
    </xf>
    <xf numFmtId="0" fontId="116" fillId="94" borderId="27" xfId="0" applyFont="1" applyFill="1" applyBorder="1" applyAlignment="1" applyProtection="1">
      <alignment horizontal="right" vertical="center"/>
    </xf>
    <xf numFmtId="0" fontId="130" fillId="94" borderId="27" xfId="0" applyFont="1" applyFill="1" applyBorder="1" applyAlignment="1" applyProtection="1">
      <alignment horizontal="center" vertical="center" wrapText="1"/>
    </xf>
    <xf numFmtId="0" fontId="130" fillId="94" borderId="27" xfId="0" applyFont="1" applyFill="1" applyBorder="1" applyAlignment="1" applyProtection="1">
      <alignment horizontal="right" vertical="center"/>
    </xf>
    <xf numFmtId="0" fontId="51" fillId="4" borderId="0" xfId="0" applyFont="1" applyFill="1" applyAlignment="1" applyProtection="1">
      <alignment horizontal="center" vertical="top"/>
    </xf>
    <xf numFmtId="0" fontId="50" fillId="35" borderId="0" xfId="0" applyFont="1" applyFill="1" applyAlignment="1" applyProtection="1">
      <alignment horizontal="center" vertical="center" wrapText="1"/>
    </xf>
    <xf numFmtId="0" fontId="70" fillId="4" borderId="10" xfId="0" applyFont="1" applyFill="1" applyBorder="1" applyAlignment="1" applyProtection="1">
      <alignment horizontal="center"/>
    </xf>
    <xf numFmtId="0" fontId="70" fillId="4" borderId="12" xfId="0" applyFont="1" applyFill="1" applyBorder="1" applyAlignment="1" applyProtection="1">
      <alignment horizontal="center"/>
    </xf>
    <xf numFmtId="0" fontId="0" fillId="4" borderId="16" xfId="0" applyFill="1" applyBorder="1" applyAlignment="1" applyProtection="1">
      <alignment horizontal="center"/>
    </xf>
    <xf numFmtId="0" fontId="0" fillId="4" borderId="0" xfId="0" applyFill="1" applyAlignment="1" applyProtection="1">
      <alignment horizontal="center"/>
    </xf>
    <xf numFmtId="0" fontId="50" fillId="35" borderId="9" xfId="0" applyFont="1" applyFill="1" applyBorder="1" applyAlignment="1" applyProtection="1">
      <alignment horizontal="center" vertical="center" wrapText="1"/>
    </xf>
    <xf numFmtId="0" fontId="0" fillId="4" borderId="17" xfId="0" applyFill="1" applyBorder="1" applyAlignment="1" applyProtection="1">
      <alignment horizontal="center"/>
    </xf>
    <xf numFmtId="0" fontId="0" fillId="4" borderId="9" xfId="0" applyFill="1" applyBorder="1" applyAlignment="1" applyProtection="1">
      <alignment horizontal="center"/>
    </xf>
    <xf numFmtId="0" fontId="0" fillId="4" borderId="9" xfId="0" applyFill="1" applyBorder="1" applyProtection="1"/>
    <xf numFmtId="0" fontId="24" fillId="3" borderId="2" xfId="0" applyFont="1" applyFill="1" applyBorder="1" applyAlignment="1" applyProtection="1">
      <alignment horizontal="center" vertical="center" wrapText="1"/>
    </xf>
    <xf numFmtId="0" fontId="35" fillId="3" borderId="10" xfId="0" applyFont="1" applyFill="1" applyBorder="1" applyAlignment="1" applyProtection="1">
      <alignment horizontal="center" vertical="center" wrapText="1"/>
    </xf>
    <xf numFmtId="0" fontId="35" fillId="3" borderId="11" xfId="0" applyFont="1" applyFill="1" applyBorder="1" applyAlignment="1" applyProtection="1">
      <alignment horizontal="center" vertical="center" wrapText="1"/>
    </xf>
    <xf numFmtId="0" fontId="35" fillId="3" borderId="12" xfId="0" applyFont="1" applyFill="1" applyBorder="1" applyAlignment="1" applyProtection="1">
      <alignment horizontal="center" vertical="center" wrapText="1"/>
    </xf>
    <xf numFmtId="0" fontId="50" fillId="3" borderId="2" xfId="0" applyFont="1" applyFill="1" applyBorder="1" applyAlignment="1" applyProtection="1">
      <alignment horizontal="center" vertical="center" wrapText="1"/>
    </xf>
    <xf numFmtId="0" fontId="61" fillId="25" borderId="0" xfId="0" applyFont="1" applyFill="1" applyAlignment="1" applyProtection="1">
      <alignment horizontal="center" vertical="center" wrapText="1"/>
    </xf>
    <xf numFmtId="0" fontId="62" fillId="8" borderId="0" xfId="0" applyFont="1" applyFill="1" applyAlignment="1" applyProtection="1">
      <alignment horizontal="center" vertical="center"/>
    </xf>
    <xf numFmtId="0" fontId="17" fillId="0" borderId="0" xfId="0" applyFont="1" applyAlignment="1" applyProtection="1">
      <alignment horizontal="center" vertical="center"/>
    </xf>
    <xf numFmtId="0" fontId="34" fillId="25" borderId="16" xfId="0" applyFont="1" applyFill="1" applyBorder="1" applyAlignment="1" applyProtection="1">
      <alignment horizontal="center" vertical="center" wrapText="1"/>
    </xf>
    <xf numFmtId="0" fontId="34" fillId="25" borderId="0" xfId="0" applyFont="1" applyFill="1" applyAlignment="1" applyProtection="1">
      <alignment horizontal="center" vertical="center" wrapText="1"/>
    </xf>
    <xf numFmtId="0" fontId="17" fillId="8" borderId="0" xfId="0" applyFont="1" applyFill="1" applyAlignment="1" applyProtection="1">
      <alignment horizontal="center" vertical="center"/>
    </xf>
    <xf numFmtId="0" fontId="34" fillId="25" borderId="17" xfId="0" applyFont="1" applyFill="1" applyBorder="1" applyAlignment="1" applyProtection="1">
      <alignment horizontal="center" vertical="center" wrapText="1"/>
    </xf>
    <xf numFmtId="0" fontId="34" fillId="25" borderId="9" xfId="0" applyFont="1" applyFill="1" applyBorder="1" applyAlignment="1" applyProtection="1">
      <alignment horizontal="center" vertical="center" wrapText="1"/>
    </xf>
    <xf numFmtId="0" fontId="17" fillId="8" borderId="9" xfId="0" applyFont="1" applyFill="1" applyBorder="1" applyAlignment="1" applyProtection="1">
      <alignment horizontal="center" vertical="center"/>
    </xf>
    <xf numFmtId="0" fontId="1" fillId="25" borderId="22" xfId="0" applyFont="1" applyFill="1" applyBorder="1" applyAlignment="1" applyProtection="1">
      <alignment horizontal="center" vertical="center" wrapText="1"/>
    </xf>
    <xf numFmtId="0" fontId="59" fillId="8" borderId="2" xfId="0" applyFont="1" applyFill="1" applyBorder="1" applyAlignment="1" applyProtection="1">
      <alignment horizontal="center" vertical="center"/>
    </xf>
    <xf numFmtId="0" fontId="17" fillId="0" borderId="2" xfId="0" applyFont="1" applyBorder="1" applyAlignment="1" applyProtection="1">
      <alignment horizontal="center" vertical="center"/>
    </xf>
    <xf numFmtId="0" fontId="17" fillId="0" borderId="12" xfId="0" applyFont="1" applyBorder="1" applyAlignment="1" applyProtection="1">
      <alignment horizontal="center" vertical="center"/>
    </xf>
    <xf numFmtId="0" fontId="61" fillId="44" borderId="0" xfId="0" applyFont="1" applyFill="1" applyAlignment="1" applyProtection="1">
      <alignment horizontal="right" vertical="center" wrapText="1"/>
    </xf>
    <xf numFmtId="0" fontId="52" fillId="17" borderId="0" xfId="0" applyFont="1" applyFill="1" applyAlignment="1" applyProtection="1">
      <alignment horizontal="right"/>
    </xf>
    <xf numFmtId="0" fontId="31" fillId="0" borderId="0" xfId="0" applyFont="1" applyProtection="1"/>
    <xf numFmtId="0" fontId="24" fillId="44" borderId="0" xfId="0" applyFont="1" applyFill="1" applyAlignment="1" applyProtection="1">
      <alignment horizontal="center" vertical="center" wrapText="1"/>
    </xf>
    <xf numFmtId="0" fontId="24" fillId="44" borderId="9" xfId="0" applyFont="1" applyFill="1" applyBorder="1" applyAlignment="1" applyProtection="1">
      <alignment horizontal="center" vertical="center" wrapText="1"/>
    </xf>
    <xf numFmtId="0" fontId="1" fillId="44" borderId="2" xfId="0" applyFont="1" applyFill="1" applyBorder="1" applyAlignment="1" applyProtection="1">
      <alignment horizontal="center" vertical="center" wrapText="1"/>
    </xf>
    <xf numFmtId="14" fontId="17" fillId="0" borderId="2" xfId="0" applyNumberFormat="1" applyFont="1" applyBorder="1" applyAlignment="1" applyProtection="1">
      <alignment horizontal="center" vertical="center"/>
    </xf>
    <xf numFmtId="0" fontId="8" fillId="0" borderId="2" xfId="0" applyFont="1" applyBorder="1" applyAlignment="1" applyProtection="1">
      <alignment horizontal="center"/>
    </xf>
    <xf numFmtId="0" fontId="0" fillId="0" borderId="0" xfId="0" applyAlignment="1" applyProtection="1">
      <alignment horizontal="center"/>
    </xf>
    <xf numFmtId="0" fontId="0" fillId="0" borderId="2" xfId="0" applyBorder="1" applyAlignment="1" applyProtection="1">
      <alignment horizontal="center"/>
    </xf>
    <xf numFmtId="0" fontId="61" fillId="3" borderId="0" xfId="0" applyFont="1" applyFill="1" applyAlignment="1" applyProtection="1">
      <alignment horizontal="center" vertical="center" wrapText="1"/>
    </xf>
    <xf numFmtId="0" fontId="62" fillId="4" borderId="0" xfId="0" applyFont="1" applyFill="1" applyAlignment="1" applyProtection="1">
      <alignment horizontal="center"/>
    </xf>
    <xf numFmtId="0" fontId="24" fillId="35" borderId="0" xfId="0" applyFont="1" applyFill="1" applyAlignment="1" applyProtection="1">
      <alignment horizontal="center" vertical="center" wrapText="1"/>
    </xf>
    <xf numFmtId="0" fontId="24" fillId="35" borderId="14" xfId="0" applyFont="1" applyFill="1" applyBorder="1" applyAlignment="1" applyProtection="1">
      <alignment horizontal="center" vertical="center" wrapText="1"/>
    </xf>
    <xf numFmtId="0" fontId="24" fillId="3" borderId="16" xfId="0" applyFont="1" applyFill="1" applyBorder="1" applyAlignment="1" applyProtection="1">
      <alignment horizontal="center" vertical="center" wrapText="1"/>
    </xf>
    <xf numFmtId="0" fontId="24" fillId="3" borderId="0" xfId="0" applyFont="1" applyFill="1" applyAlignment="1" applyProtection="1">
      <alignment horizontal="center" vertical="center" wrapText="1"/>
    </xf>
    <xf numFmtId="0" fontId="43" fillId="4" borderId="0" xfId="0" applyFont="1" applyFill="1" applyAlignment="1" applyProtection="1">
      <alignment horizontal="center"/>
    </xf>
    <xf numFmtId="0" fontId="24" fillId="35" borderId="9" xfId="0" applyFont="1" applyFill="1" applyBorder="1" applyAlignment="1" applyProtection="1">
      <alignment horizontal="center" vertical="center" wrapText="1"/>
    </xf>
    <xf numFmtId="0" fontId="24" fillId="35" borderId="15" xfId="0" applyFont="1" applyFill="1" applyBorder="1" applyAlignment="1" applyProtection="1">
      <alignment horizontal="center" vertical="center" wrapText="1"/>
    </xf>
    <xf numFmtId="0" fontId="24" fillId="3" borderId="17" xfId="0" applyFont="1" applyFill="1" applyBorder="1" applyAlignment="1" applyProtection="1">
      <alignment horizontal="center" vertical="center" wrapText="1"/>
    </xf>
    <xf numFmtId="0" fontId="24" fillId="3" borderId="9" xfId="0" applyFont="1" applyFill="1" applyBorder="1" applyAlignment="1" applyProtection="1">
      <alignment horizontal="center" vertical="center" wrapText="1"/>
    </xf>
    <xf numFmtId="0" fontId="43" fillId="4" borderId="9" xfId="0" applyFont="1" applyFill="1" applyBorder="1" applyAlignment="1" applyProtection="1">
      <alignment horizontal="center"/>
    </xf>
    <xf numFmtId="0" fontId="1" fillId="3" borderId="2" xfId="0" applyFont="1" applyFill="1" applyBorder="1" applyAlignment="1" applyProtection="1">
      <alignment horizontal="center" vertical="center" wrapText="1"/>
    </xf>
    <xf numFmtId="0" fontId="20" fillId="3" borderId="2" xfId="0" applyFont="1" applyFill="1" applyBorder="1" applyAlignment="1" applyProtection="1">
      <alignment horizontal="center" vertical="center" wrapText="1"/>
    </xf>
    <xf numFmtId="0" fontId="14" fillId="0" borderId="2" xfId="0" applyFont="1" applyBorder="1" applyAlignment="1" applyProtection="1">
      <alignment horizontal="center" vertical="center"/>
    </xf>
    <xf numFmtId="0" fontId="10" fillId="0" borderId="2" xfId="0" applyFont="1" applyBorder="1" applyAlignment="1" applyProtection="1">
      <alignment horizontal="center"/>
    </xf>
    <xf numFmtId="0" fontId="34" fillId="3" borderId="2" xfId="0" applyFont="1" applyFill="1" applyBorder="1" applyAlignment="1" applyProtection="1">
      <alignment horizontal="center" vertical="center" wrapText="1"/>
    </xf>
    <xf numFmtId="0" fontId="59" fillId="4" borderId="2" xfId="0" applyFont="1" applyFill="1" applyBorder="1" applyAlignment="1" applyProtection="1">
      <alignment horizontal="center" vertical="center"/>
    </xf>
    <xf numFmtId="0" fontId="70" fillId="4" borderId="2" xfId="0" applyFont="1" applyFill="1" applyBorder="1" applyAlignment="1" applyProtection="1">
      <alignment horizontal="center" vertical="center"/>
    </xf>
    <xf numFmtId="0" fontId="18" fillId="0" borderId="0" xfId="0" applyFont="1" applyProtection="1"/>
    <xf numFmtId="0" fontId="21" fillId="0" borderId="0" xfId="0" applyFont="1" applyProtection="1"/>
    <xf numFmtId="0" fontId="43" fillId="0" borderId="0" xfId="0" applyFont="1" applyProtection="1"/>
    <xf numFmtId="0" fontId="34" fillId="44" borderId="0" xfId="0" applyFont="1" applyFill="1" applyAlignment="1" applyProtection="1">
      <alignment horizontal="right" vertical="center" wrapText="1"/>
    </xf>
    <xf numFmtId="0" fontId="0" fillId="5" borderId="0" xfId="0" applyFill="1" applyProtection="1"/>
    <xf numFmtId="0" fontId="11" fillId="21" borderId="2" xfId="0" applyFont="1" applyFill="1" applyBorder="1" applyAlignment="1" applyProtection="1">
      <alignment horizontal="center" vertical="center" wrapText="1"/>
    </xf>
    <xf numFmtId="0" fontId="11" fillId="20" borderId="2" xfId="0" applyFont="1" applyFill="1" applyBorder="1" applyAlignment="1" applyProtection="1">
      <alignment horizontal="center" vertical="center" wrapText="1"/>
    </xf>
    <xf numFmtId="0" fontId="11" fillId="22" borderId="2" xfId="0" applyFont="1" applyFill="1" applyBorder="1" applyAlignment="1" applyProtection="1">
      <alignment horizontal="center" vertical="center" wrapText="1"/>
    </xf>
    <xf numFmtId="0" fontId="24" fillId="22" borderId="2" xfId="0" applyFont="1" applyFill="1" applyBorder="1" applyAlignment="1" applyProtection="1">
      <alignment horizontal="center" vertical="center" wrapText="1"/>
    </xf>
    <xf numFmtId="164" fontId="11" fillId="46" borderId="2" xfId="0" applyNumberFormat="1" applyFont="1" applyFill="1" applyBorder="1" applyAlignment="1" applyProtection="1">
      <alignment horizontal="center" vertical="center" wrapText="1"/>
    </xf>
    <xf numFmtId="0" fontId="10" fillId="5" borderId="16" xfId="0" applyFont="1" applyFill="1" applyBorder="1" applyAlignment="1" applyProtection="1">
      <alignment horizontal="center"/>
    </xf>
    <xf numFmtId="0" fontId="10" fillId="5" borderId="0" xfId="0" applyFont="1" applyFill="1" applyAlignment="1" applyProtection="1">
      <alignment horizontal="center"/>
    </xf>
    <xf numFmtId="0" fontId="2" fillId="45" borderId="10" xfId="0" applyFont="1" applyFill="1" applyBorder="1" applyAlignment="1" applyProtection="1">
      <alignment horizontal="center" vertical="center" wrapText="1"/>
    </xf>
    <xf numFmtId="0" fontId="2" fillId="45" borderId="11" xfId="0" applyFont="1" applyFill="1" applyBorder="1" applyAlignment="1" applyProtection="1">
      <alignment horizontal="center" vertical="center" wrapText="1"/>
    </xf>
    <xf numFmtId="0" fontId="2" fillId="45" borderId="12" xfId="0" applyFont="1" applyFill="1" applyBorder="1" applyAlignment="1" applyProtection="1">
      <alignment horizontal="center" vertical="center" wrapText="1"/>
    </xf>
    <xf numFmtId="0" fontId="11" fillId="17" borderId="2" xfId="0" applyFont="1" applyFill="1" applyBorder="1" applyAlignment="1" applyProtection="1">
      <alignment horizontal="right" vertical="center"/>
    </xf>
    <xf numFmtId="0" fontId="11" fillId="14" borderId="2" xfId="0" applyFont="1" applyFill="1" applyBorder="1" applyAlignment="1" applyProtection="1">
      <alignment horizontal="center" vertical="center" wrapText="1"/>
    </xf>
    <xf numFmtId="0" fontId="12" fillId="5" borderId="2" xfId="0" applyFont="1" applyFill="1" applyBorder="1" applyProtection="1"/>
    <xf numFmtId="0" fontId="25" fillId="17" borderId="2" xfId="0" applyFont="1" applyFill="1" applyBorder="1" applyAlignment="1" applyProtection="1">
      <alignment horizontal="center" vertical="center" wrapText="1"/>
    </xf>
    <xf numFmtId="0" fontId="11" fillId="53" borderId="2" xfId="0" applyFont="1" applyFill="1" applyBorder="1" applyAlignment="1" applyProtection="1">
      <alignment horizontal="center" vertical="center" wrapText="1"/>
    </xf>
    <xf numFmtId="0" fontId="119" fillId="57" borderId="26" xfId="0" applyFont="1" applyFill="1" applyBorder="1" applyAlignment="1" applyProtection="1">
      <alignment horizontal="center" vertical="center" wrapText="1"/>
    </xf>
    <xf numFmtId="0" fontId="19" fillId="5" borderId="0" xfId="0" applyFont="1" applyFill="1" applyProtection="1"/>
    <xf numFmtId="164" fontId="120" fillId="58" borderId="26" xfId="0" applyNumberFormat="1" applyFont="1" applyFill="1" applyBorder="1" applyAlignment="1" applyProtection="1">
      <alignment horizontal="center" vertical="center" wrapText="1"/>
    </xf>
    <xf numFmtId="0" fontId="45" fillId="0" borderId="0" xfId="0" applyFont="1" applyProtection="1"/>
    <xf numFmtId="0" fontId="61" fillId="44" borderId="0" xfId="0" applyFont="1" applyFill="1" applyAlignment="1" applyProtection="1">
      <alignment horizontal="center" vertical="center" wrapText="1"/>
    </xf>
    <xf numFmtId="0" fontId="62" fillId="17" borderId="0" xfId="0" applyFont="1" applyFill="1" applyProtection="1"/>
    <xf numFmtId="0" fontId="46" fillId="5" borderId="0" xfId="0" applyFont="1" applyFill="1" applyProtection="1"/>
    <xf numFmtId="0" fontId="2" fillId="44" borderId="2" xfId="0" applyFont="1" applyFill="1" applyBorder="1" applyAlignment="1" applyProtection="1">
      <alignment horizontal="center" vertical="center" wrapText="1"/>
    </xf>
    <xf numFmtId="0" fontId="20" fillId="44" borderId="2" xfId="0" applyFont="1" applyFill="1" applyBorder="1" applyAlignment="1" applyProtection="1">
      <alignment horizontal="center" vertical="center" wrapText="1"/>
    </xf>
    <xf numFmtId="0" fontId="12" fillId="0" borderId="0" xfId="0" applyFont="1" applyProtection="1"/>
    <xf numFmtId="0" fontId="11" fillId="17" borderId="2" xfId="0" applyFont="1" applyFill="1" applyBorder="1" applyAlignment="1" applyProtection="1">
      <alignment horizontal="center" vertical="center" wrapText="1"/>
    </xf>
    <xf numFmtId="0" fontId="19" fillId="0" borderId="2" xfId="0" applyFont="1" applyBorder="1" applyProtection="1"/>
    <xf numFmtId="0" fontId="22" fillId="44" borderId="0" xfId="0" applyFont="1" applyFill="1" applyAlignment="1" applyProtection="1">
      <alignment horizontal="right" vertical="center" wrapText="1"/>
    </xf>
    <xf numFmtId="0" fontId="23" fillId="17" borderId="0" xfId="0" applyFont="1" applyFill="1" applyAlignment="1" applyProtection="1">
      <alignment horizontal="right"/>
    </xf>
    <xf numFmtId="0" fontId="23" fillId="5" borderId="0" xfId="0" applyFont="1" applyFill="1" applyProtection="1"/>
    <xf numFmtId="0" fontId="23" fillId="17" borderId="0" xfId="0" applyFont="1" applyFill="1" applyProtection="1"/>
    <xf numFmtId="0" fontId="2" fillId="3" borderId="2" xfId="0" applyFont="1" applyFill="1" applyBorder="1" applyAlignment="1" applyProtection="1">
      <alignment horizontal="center" vertical="center" wrapText="1"/>
    </xf>
    <xf numFmtId="0" fontId="0" fillId="8" borderId="0" xfId="0" applyFill="1" applyProtection="1"/>
    <xf numFmtId="0" fontId="11" fillId="4" borderId="2" xfId="0" applyFont="1" applyFill="1" applyBorder="1" applyAlignment="1" applyProtection="1">
      <alignment horizontal="right" vertical="center"/>
    </xf>
    <xf numFmtId="0" fontId="0" fillId="17" borderId="0" xfId="0" applyFill="1" applyAlignment="1" applyProtection="1">
      <alignment horizontal="center"/>
    </xf>
    <xf numFmtId="0" fontId="3" fillId="44" borderId="2" xfId="0" applyFont="1" applyFill="1" applyBorder="1" applyAlignment="1" applyProtection="1">
      <alignment horizontal="center" vertical="center" wrapText="1"/>
    </xf>
    <xf numFmtId="0" fontId="7" fillId="17" borderId="2" xfId="0" applyFont="1" applyFill="1" applyBorder="1" applyAlignment="1" applyProtection="1">
      <alignment horizontal="center" vertical="center" wrapText="1"/>
    </xf>
    <xf numFmtId="0" fontId="7" fillId="0" borderId="2" xfId="0" applyFont="1" applyBorder="1" applyAlignment="1" applyProtection="1">
      <alignment horizontal="center" vertical="center" wrapText="1"/>
    </xf>
    <xf numFmtId="0" fontId="7" fillId="0" borderId="2" xfId="0" applyFont="1" applyBorder="1" applyAlignment="1" applyProtection="1">
      <alignment horizontal="right" vertical="center"/>
    </xf>
    <xf numFmtId="14" fontId="7" fillId="0" borderId="2" xfId="0" applyNumberFormat="1" applyFont="1" applyBorder="1" applyAlignment="1" applyProtection="1">
      <alignment horizontal="center" vertical="center" wrapText="1"/>
    </xf>
    <xf numFmtId="0" fontId="7" fillId="47" borderId="2" xfId="0" applyFont="1" applyFill="1" applyBorder="1" applyAlignment="1" applyProtection="1">
      <alignment horizontal="center" vertical="center" wrapText="1"/>
    </xf>
    <xf numFmtId="0" fontId="7" fillId="2" borderId="2" xfId="0" applyFont="1" applyFill="1" applyBorder="1" applyAlignment="1" applyProtection="1">
      <alignment horizontal="right" vertical="center"/>
    </xf>
    <xf numFmtId="14" fontId="7" fillId="2" borderId="2" xfId="0" applyNumberFormat="1" applyFont="1" applyFill="1" applyBorder="1" applyAlignment="1" applyProtection="1">
      <alignment horizontal="center" vertical="center" wrapText="1"/>
    </xf>
    <xf numFmtId="0" fontId="20" fillId="44" borderId="0" xfId="0" applyFont="1" applyFill="1" applyAlignment="1" applyProtection="1">
      <alignment horizontal="right" vertical="center" wrapText="1"/>
    </xf>
    <xf numFmtId="0" fontId="14" fillId="17" borderId="0" xfId="0" applyFont="1" applyFill="1" applyAlignment="1" applyProtection="1">
      <alignment horizontal="right"/>
    </xf>
    <xf numFmtId="0" fontId="14" fillId="5" borderId="0" xfId="0" applyFont="1" applyFill="1" applyProtection="1"/>
    <xf numFmtId="0" fontId="14" fillId="17" borderId="0" xfId="0" applyFont="1" applyFill="1" applyProtection="1"/>
    <xf numFmtId="0" fontId="43" fillId="17" borderId="0" xfId="0" applyFont="1" applyFill="1" applyProtection="1"/>
    <xf numFmtId="0" fontId="43" fillId="5" borderId="0" xfId="0" applyFont="1" applyFill="1" applyProtection="1"/>
    <xf numFmtId="0" fontId="24" fillId="4" borderId="2" xfId="0" applyFont="1" applyFill="1" applyBorder="1" applyAlignment="1" applyProtection="1">
      <alignment horizontal="right" vertical="center"/>
    </xf>
    <xf numFmtId="0" fontId="43" fillId="17" borderId="9" xfId="0" applyFont="1" applyFill="1" applyBorder="1" applyAlignment="1" applyProtection="1">
      <alignment horizontal="center"/>
    </xf>
    <xf numFmtId="0" fontId="26" fillId="44" borderId="0" xfId="0" applyFont="1" applyFill="1" applyAlignment="1" applyProtection="1">
      <alignment horizontal="center" vertical="center" wrapText="1"/>
    </xf>
    <xf numFmtId="0" fontId="27" fillId="17" borderId="0" xfId="0" applyFont="1" applyFill="1" applyProtection="1"/>
    <xf numFmtId="0" fontId="21" fillId="5" borderId="0" xfId="0" applyFont="1" applyFill="1" applyProtection="1"/>
    <xf numFmtId="0" fontId="21" fillId="17" borderId="0" xfId="0" applyFont="1" applyFill="1" applyProtection="1"/>
    <xf numFmtId="0" fontId="2" fillId="25" borderId="22" xfId="0" applyFont="1" applyFill="1" applyBorder="1" applyAlignment="1" applyProtection="1">
      <alignment horizontal="center" vertical="center" wrapText="1"/>
    </xf>
    <xf numFmtId="0" fontId="21" fillId="17" borderId="16" xfId="0" applyFont="1" applyFill="1" applyBorder="1" applyAlignment="1" applyProtection="1">
      <alignment horizontal="center"/>
    </xf>
    <xf numFmtId="0" fontId="21" fillId="17" borderId="0" xfId="0" applyFont="1" applyFill="1" applyAlignment="1" applyProtection="1">
      <alignment horizontal="center"/>
    </xf>
    <xf numFmtId="0" fontId="2" fillId="25" borderId="13" xfId="0" applyFont="1" applyFill="1" applyBorder="1" applyAlignment="1" applyProtection="1">
      <alignment horizontal="center" vertical="center" wrapText="1"/>
    </xf>
    <xf numFmtId="0" fontId="21" fillId="17" borderId="17" xfId="0" applyFont="1" applyFill="1" applyBorder="1" applyAlignment="1" applyProtection="1">
      <alignment horizontal="center"/>
    </xf>
    <xf numFmtId="0" fontId="21" fillId="17" borderId="9" xfId="0" applyFont="1" applyFill="1" applyBorder="1" applyAlignment="1" applyProtection="1">
      <alignment horizontal="center"/>
    </xf>
    <xf numFmtId="0" fontId="89" fillId="17" borderId="2" xfId="0" applyFont="1" applyFill="1" applyBorder="1" applyAlignment="1" applyProtection="1">
      <alignment horizontal="center" vertical="center" wrapText="1"/>
    </xf>
    <xf numFmtId="0" fontId="89" fillId="0" borderId="2" xfId="0" applyFont="1" applyBorder="1" applyAlignment="1" applyProtection="1">
      <alignment horizontal="center" vertical="center" wrapText="1"/>
    </xf>
    <xf numFmtId="0" fontId="89" fillId="0" borderId="2" xfId="0" applyFont="1" applyBorder="1" applyAlignment="1" applyProtection="1">
      <alignment horizontal="right" vertical="center"/>
    </xf>
    <xf numFmtId="14" fontId="89" fillId="0" borderId="2" xfId="0" applyNumberFormat="1" applyFont="1" applyBorder="1" applyAlignment="1" applyProtection="1">
      <alignment horizontal="center" vertical="center" wrapText="1"/>
    </xf>
    <xf numFmtId="0" fontId="28" fillId="44" borderId="0" xfId="0" applyFont="1" applyFill="1" applyAlignment="1" applyProtection="1">
      <alignment horizontal="center" vertical="center" wrapText="1"/>
    </xf>
    <xf numFmtId="0" fontId="29" fillId="17" borderId="0" xfId="0" applyFont="1" applyFill="1" applyProtection="1"/>
    <xf numFmtId="0" fontId="27" fillId="5" borderId="0" xfId="0" applyFont="1" applyFill="1" applyProtection="1"/>
    <xf numFmtId="0" fontId="27" fillId="17" borderId="0" xfId="0" applyFont="1" applyFill="1" applyProtection="1"/>
    <xf numFmtId="0" fontId="2" fillId="44" borderId="16" xfId="0" applyFont="1" applyFill="1" applyBorder="1" applyAlignment="1" applyProtection="1">
      <alignment horizontal="center" vertical="center" wrapText="1"/>
    </xf>
    <xf numFmtId="0" fontId="2" fillId="44" borderId="0" xfId="0" applyFont="1" applyFill="1" applyAlignment="1" applyProtection="1">
      <alignment horizontal="center" vertical="center" wrapText="1"/>
    </xf>
    <xf numFmtId="0" fontId="27" fillId="0" borderId="0" xfId="0" applyFont="1" applyProtection="1"/>
    <xf numFmtId="0" fontId="2" fillId="44" borderId="17" xfId="0" applyFont="1" applyFill="1" applyBorder="1" applyAlignment="1" applyProtection="1">
      <alignment horizontal="center" vertical="center" wrapText="1"/>
    </xf>
    <xf numFmtId="0" fontId="2" fillId="44" borderId="9" xfId="0" applyFont="1" applyFill="1" applyBorder="1" applyAlignment="1" applyProtection="1">
      <alignment horizontal="center" vertical="center" wrapText="1"/>
    </xf>
    <xf numFmtId="0" fontId="31" fillId="0" borderId="23" xfId="0" applyFont="1" applyBorder="1" applyAlignment="1" applyProtection="1">
      <alignment horizontal="right" vertical="top"/>
    </xf>
    <xf numFmtId="0" fontId="31" fillId="0" borderId="0" xfId="0" applyFont="1" applyAlignment="1" applyProtection="1">
      <alignment horizontal="right" vertical="top"/>
    </xf>
    <xf numFmtId="0" fontId="93" fillId="44" borderId="0" xfId="0" applyFont="1" applyFill="1" applyAlignment="1" applyProtection="1">
      <alignment horizontal="right" vertical="center" wrapText="1"/>
    </xf>
    <xf numFmtId="0" fontId="32" fillId="17" borderId="0" xfId="0" applyFont="1" applyFill="1" applyAlignment="1" applyProtection="1">
      <alignment horizontal="right"/>
    </xf>
    <xf numFmtId="0" fontId="32" fillId="5" borderId="0" xfId="0" applyFont="1" applyFill="1" applyProtection="1"/>
    <xf numFmtId="0" fontId="32" fillId="17" borderId="0" xfId="0" applyFont="1" applyFill="1" applyProtection="1"/>
    <xf numFmtId="0" fontId="22" fillId="3" borderId="2" xfId="0" applyFont="1" applyFill="1" applyBorder="1" applyAlignment="1" applyProtection="1">
      <alignment horizontal="center" vertical="center" wrapText="1"/>
    </xf>
    <xf numFmtId="0" fontId="22" fillId="3" borderId="16" xfId="0" applyFont="1" applyFill="1" applyBorder="1" applyAlignment="1" applyProtection="1">
      <alignment horizontal="center" vertical="center" wrapText="1"/>
    </xf>
    <xf numFmtId="0" fontId="22" fillId="44" borderId="16" xfId="0" applyFont="1" applyFill="1" applyBorder="1" applyAlignment="1" applyProtection="1">
      <alignment horizontal="center" vertical="center" wrapText="1"/>
    </xf>
    <xf numFmtId="0" fontId="22" fillId="44" borderId="0" xfId="0" applyFont="1" applyFill="1" applyAlignment="1" applyProtection="1">
      <alignment horizontal="center" vertical="center" wrapText="1"/>
    </xf>
    <xf numFmtId="0" fontId="23" fillId="0" borderId="0" xfId="0" applyFont="1" applyProtection="1"/>
    <xf numFmtId="0" fontId="56" fillId="4" borderId="2" xfId="0" applyFont="1" applyFill="1" applyBorder="1" applyAlignment="1" applyProtection="1">
      <alignment horizontal="right" vertical="center"/>
    </xf>
    <xf numFmtId="0" fontId="91" fillId="21" borderId="2" xfId="0" applyFont="1" applyFill="1" applyBorder="1" applyAlignment="1" applyProtection="1">
      <alignment horizontal="center" vertical="center" wrapText="1"/>
    </xf>
    <xf numFmtId="0" fontId="91" fillId="20" borderId="2" xfId="0" applyFont="1" applyFill="1" applyBorder="1" applyAlignment="1" applyProtection="1">
      <alignment horizontal="center" vertical="center" wrapText="1"/>
    </xf>
    <xf numFmtId="0" fontId="91" fillId="22" borderId="2" xfId="0" applyFont="1" applyFill="1" applyBorder="1" applyAlignment="1" applyProtection="1">
      <alignment horizontal="center" vertical="center" wrapText="1"/>
    </xf>
    <xf numFmtId="164" fontId="91" fillId="22" borderId="2" xfId="0" applyNumberFormat="1" applyFont="1" applyFill="1" applyBorder="1" applyAlignment="1" applyProtection="1">
      <alignment horizontal="center" vertical="center" wrapText="1"/>
    </xf>
    <xf numFmtId="164" fontId="91" fillId="22" borderId="17" xfId="0" applyNumberFormat="1" applyFont="1" applyFill="1" applyBorder="1" applyAlignment="1" applyProtection="1">
      <alignment horizontal="center" vertical="center" wrapText="1"/>
    </xf>
    <xf numFmtId="0" fontId="22" fillId="44" borderId="17" xfId="0" applyFont="1" applyFill="1" applyBorder="1" applyAlignment="1" applyProtection="1">
      <alignment horizontal="center" vertical="center" wrapText="1"/>
    </xf>
    <xf numFmtId="0" fontId="22" fillId="44" borderId="9" xfId="0" applyFont="1" applyFill="1" applyBorder="1" applyAlignment="1" applyProtection="1">
      <alignment horizontal="center" vertical="center" wrapText="1"/>
    </xf>
    <xf numFmtId="0" fontId="22" fillId="44" borderId="2" xfId="0" applyFont="1" applyFill="1" applyBorder="1" applyAlignment="1" applyProtection="1">
      <alignment horizontal="center" vertical="center" wrapText="1"/>
    </xf>
    <xf numFmtId="0" fontId="94" fillId="44" borderId="2" xfId="0" applyFont="1" applyFill="1" applyBorder="1" applyAlignment="1" applyProtection="1">
      <alignment horizontal="center" vertical="center" wrapText="1"/>
    </xf>
    <xf numFmtId="0" fontId="98" fillId="17" borderId="2" xfId="0" applyFont="1" applyFill="1" applyBorder="1" applyAlignment="1" applyProtection="1">
      <alignment horizontal="center" vertical="center" wrapText="1"/>
    </xf>
    <xf numFmtId="0" fontId="98" fillId="0" borderId="2" xfId="0" applyFont="1" applyBorder="1" applyAlignment="1" applyProtection="1">
      <alignment horizontal="center" vertical="center" wrapText="1"/>
    </xf>
    <xf numFmtId="0" fontId="98" fillId="0" borderId="2" xfId="0" applyFont="1" applyBorder="1" applyAlignment="1" applyProtection="1">
      <alignment horizontal="right" vertical="center"/>
    </xf>
    <xf numFmtId="14" fontId="98" fillId="0" borderId="2" xfId="0" applyNumberFormat="1" applyFont="1" applyBorder="1" applyAlignment="1" applyProtection="1">
      <alignment horizontal="center" vertical="center" wrapText="1"/>
    </xf>
    <xf numFmtId="0" fontId="99" fillId="0" borderId="2" xfId="0" applyFont="1" applyBorder="1" applyAlignment="1" applyProtection="1">
      <alignment horizontal="center" vertical="center" wrapText="1"/>
    </xf>
    <xf numFmtId="0" fontId="99" fillId="0" borderId="2" xfId="0" applyFont="1" applyBorder="1" applyAlignment="1" applyProtection="1">
      <alignment horizontal="right" vertical="center"/>
    </xf>
    <xf numFmtId="0" fontId="29" fillId="0" borderId="0" xfId="0" applyFont="1" applyProtection="1"/>
    <xf numFmtId="0" fontId="96" fillId="17" borderId="2" xfId="0" applyFont="1" applyFill="1" applyBorder="1" applyAlignment="1" applyProtection="1">
      <alignment horizontal="center" vertical="center" wrapText="1"/>
    </xf>
    <xf numFmtId="0" fontId="96" fillId="0" borderId="2" xfId="0" applyFont="1" applyBorder="1" applyAlignment="1" applyProtection="1">
      <alignment horizontal="center" vertical="center" wrapText="1"/>
    </xf>
    <xf numFmtId="0" fontId="96" fillId="0" borderId="2" xfId="0" applyFont="1" applyBorder="1" applyAlignment="1" applyProtection="1">
      <alignment horizontal="right" vertical="center"/>
    </xf>
    <xf numFmtId="14" fontId="96" fillId="0" borderId="2" xfId="0" applyNumberFormat="1" applyFont="1" applyBorder="1" applyAlignment="1" applyProtection="1">
      <alignment horizontal="center" vertical="center" wrapText="1"/>
    </xf>
    <xf numFmtId="0" fontId="97" fillId="0" borderId="2" xfId="0" applyFont="1" applyBorder="1" applyAlignment="1" applyProtection="1">
      <alignment horizontal="center" vertical="center" wrapText="1"/>
    </xf>
    <xf numFmtId="0" fontId="97" fillId="0" borderId="2" xfId="0" applyFont="1" applyBorder="1" applyAlignment="1" applyProtection="1">
      <alignment horizontal="right" vertical="center"/>
    </xf>
    <xf numFmtId="0" fontId="31" fillId="5" borderId="23" xfId="0" applyFont="1" applyFill="1" applyBorder="1" applyAlignment="1" applyProtection="1">
      <alignment horizontal="right" vertical="top"/>
    </xf>
    <xf numFmtId="0" fontId="31" fillId="5" borderId="0" xfId="0" applyFont="1" applyFill="1" applyAlignment="1" applyProtection="1">
      <alignment horizontal="right" vertical="top"/>
    </xf>
    <xf numFmtId="0" fontId="42" fillId="0" borderId="0" xfId="0" applyFont="1" applyProtection="1"/>
    <xf numFmtId="0" fontId="22" fillId="45" borderId="0" xfId="0" applyFont="1" applyFill="1" applyAlignment="1" applyProtection="1">
      <alignment horizontal="center" vertical="center" wrapText="1"/>
    </xf>
    <xf numFmtId="0" fontId="44" fillId="17" borderId="0" xfId="0" applyFont="1" applyFill="1" applyAlignment="1" applyProtection="1">
      <alignment horizontal="center"/>
    </xf>
    <xf numFmtId="0" fontId="50" fillId="4" borderId="2" xfId="0" applyFont="1" applyFill="1" applyBorder="1" applyAlignment="1" applyProtection="1">
      <alignment horizontal="center" vertical="center"/>
    </xf>
    <xf numFmtId="0" fontId="28" fillId="48" borderId="0" xfId="0" applyFont="1" applyFill="1" applyAlignment="1" applyProtection="1">
      <alignment horizontal="center" vertical="center" wrapText="1"/>
    </xf>
    <xf numFmtId="0" fontId="11" fillId="17" borderId="16" xfId="0" applyFont="1" applyFill="1" applyBorder="1" applyAlignment="1" applyProtection="1">
      <alignment horizontal="center" vertical="center" wrapText="1"/>
    </xf>
    <xf numFmtId="0" fontId="11" fillId="17" borderId="0" xfId="0" applyFont="1" applyFill="1" applyAlignment="1" applyProtection="1">
      <alignment horizontal="center" vertical="center" wrapText="1"/>
    </xf>
    <xf numFmtId="0" fontId="11" fillId="17" borderId="17" xfId="0" applyFont="1" applyFill="1" applyBorder="1" applyAlignment="1" applyProtection="1">
      <alignment horizontal="center" vertical="center" wrapText="1"/>
    </xf>
    <xf numFmtId="0" fontId="11" fillId="17" borderId="9" xfId="0" applyFont="1" applyFill="1" applyBorder="1" applyAlignment="1" applyProtection="1">
      <alignment horizontal="center" vertical="center" wrapText="1"/>
    </xf>
    <xf numFmtId="0" fontId="4" fillId="44" borderId="2" xfId="0" applyFont="1" applyFill="1" applyBorder="1" applyAlignment="1" applyProtection="1">
      <alignment horizontal="center" vertical="center" wrapText="1"/>
    </xf>
    <xf numFmtId="0" fontId="80" fillId="17" borderId="2" xfId="0" applyFont="1" applyFill="1" applyBorder="1" applyAlignment="1" applyProtection="1">
      <alignment horizontal="center" vertical="center"/>
    </xf>
    <xf numFmtId="0" fontId="81" fillId="17" borderId="2" xfId="0" applyFont="1" applyFill="1" applyBorder="1" applyAlignment="1" applyProtection="1">
      <alignment horizontal="center" vertical="center" wrapText="1"/>
    </xf>
    <xf numFmtId="14" fontId="17" fillId="0" borderId="2" xfId="0" applyNumberFormat="1" applyFont="1" applyBorder="1" applyAlignment="1" applyProtection="1">
      <alignment vertical="center"/>
    </xf>
    <xf numFmtId="0" fontId="17" fillId="0" borderId="10" xfId="0" applyFont="1" applyBorder="1" applyAlignment="1" applyProtection="1">
      <alignment vertical="center"/>
    </xf>
    <xf numFmtId="0" fontId="17" fillId="0" borderId="10" xfId="0" applyFont="1" applyBorder="1" applyAlignment="1" applyProtection="1">
      <alignment horizontal="right" vertical="center" wrapText="1"/>
    </xf>
    <xf numFmtId="0" fontId="17" fillId="0" borderId="10" xfId="0" applyFont="1" applyBorder="1" applyAlignment="1" applyProtection="1">
      <alignment horizontal="right" vertical="center"/>
    </xf>
    <xf numFmtId="0" fontId="17" fillId="0" borderId="2" xfId="0" applyFont="1" applyBorder="1" applyAlignment="1" applyProtection="1">
      <alignment vertical="center"/>
      <extLst>
        <ext xmlns:xfpb="http://schemas.microsoft.com/office/spreadsheetml/2022/featurepropertybag" uri="{C7286773-470A-42A8-94C5-96B5CB345126}">
          <xfpb:xfComplement i="0"/>
        </ext>
      </extLst>
    </xf>
    <xf numFmtId="0" fontId="18" fillId="0" borderId="2" xfId="0" applyFont="1" applyBorder="1" applyAlignment="1" applyProtection="1">
      <alignment horizontal="center" vertical="center"/>
      <extLst>
        <ext xmlns:xfpb="http://schemas.microsoft.com/office/spreadsheetml/2022/featurepropertybag" uri="{C7286773-470A-42A8-94C5-96B5CB345126}">
          <xfpb:xfComplement i="0"/>
        </ext>
      </extLst>
    </xf>
    <xf numFmtId="0" fontId="5" fillId="0" borderId="2" xfId="0" applyFont="1" applyBorder="1" applyAlignment="1" applyProtection="1">
      <alignment horizontal="center" vertical="top" wrapText="1"/>
    </xf>
    <xf numFmtId="0" fontId="0" fillId="0" borderId="0" xfId="0" applyAlignment="1" applyProtection="1">
      <alignment vertical="top"/>
    </xf>
    <xf numFmtId="0" fontId="37" fillId="8" borderId="18" xfId="0" applyFont="1" applyFill="1" applyBorder="1" applyAlignment="1" applyProtection="1">
      <alignment vertical="center"/>
    </xf>
    <xf numFmtId="0" fontId="40" fillId="17" borderId="0" xfId="0" applyFont="1" applyFill="1" applyAlignment="1" applyProtection="1">
      <alignment horizontal="right" vertical="top" wrapText="1"/>
    </xf>
    <xf numFmtId="0" fontId="15" fillId="0" borderId="0" xfId="0" applyFont="1" applyProtection="1"/>
    <xf numFmtId="0" fontId="37" fillId="8" borderId="16" xfId="0" applyFont="1" applyFill="1" applyBorder="1" applyAlignment="1" applyProtection="1">
      <alignment vertical="center"/>
    </xf>
    <xf numFmtId="0" fontId="72" fillId="17" borderId="2" xfId="0" applyFont="1" applyFill="1" applyBorder="1" applyAlignment="1" applyProtection="1">
      <alignment horizontal="center"/>
    </xf>
    <xf numFmtId="0" fontId="38" fillId="17" borderId="2" xfId="0" applyFont="1" applyFill="1" applyBorder="1" applyAlignment="1" applyProtection="1">
      <alignment horizontal="center"/>
    </xf>
    <xf numFmtId="0" fontId="38" fillId="0" borderId="0" xfId="0" applyFont="1" applyAlignment="1" applyProtection="1">
      <alignment horizontal="center"/>
    </xf>
    <xf numFmtId="0" fontId="31" fillId="0" borderId="0" xfId="0" applyFont="1" applyAlignment="1" applyProtection="1">
      <alignment horizontal="center"/>
    </xf>
    <xf numFmtId="0" fontId="77" fillId="17" borderId="2" xfId="0" applyFont="1" applyFill="1" applyBorder="1" applyAlignment="1" applyProtection="1">
      <alignment vertical="center"/>
    </xf>
    <xf numFmtId="0" fontId="36" fillId="0" borderId="2" xfId="0" applyFont="1" applyBorder="1" applyAlignment="1" applyProtection="1">
      <alignment horizontal="center" vertical="center"/>
    </xf>
    <xf numFmtId="0" fontId="38" fillId="5" borderId="2" xfId="0" applyFont="1" applyFill="1" applyBorder="1" applyAlignment="1" applyProtection="1">
      <alignment horizontal="center" vertical="center"/>
    </xf>
    <xf numFmtId="0" fontId="36" fillId="0" borderId="0" xfId="0" applyFont="1" applyAlignment="1" applyProtection="1">
      <alignment horizontal="center" vertical="center"/>
    </xf>
    <xf numFmtId="0" fontId="53" fillId="0" borderId="0" xfId="0" applyFont="1" applyAlignment="1" applyProtection="1">
      <alignment vertical="center"/>
    </xf>
    <xf numFmtId="0" fontId="51" fillId="0" borderId="0" xfId="0" applyFont="1" applyAlignment="1" applyProtection="1">
      <alignment vertical="center"/>
    </xf>
    <xf numFmtId="0" fontId="15" fillId="0" borderId="0" xfId="0" applyFont="1" applyAlignment="1" applyProtection="1">
      <alignment vertical="center"/>
    </xf>
    <xf numFmtId="0" fontId="29" fillId="0" borderId="0" xfId="0" applyFont="1" applyAlignment="1" applyProtection="1">
      <alignment vertical="center"/>
    </xf>
    <xf numFmtId="0" fontId="39" fillId="0" borderId="0" xfId="0" applyFont="1" applyAlignment="1" applyProtection="1">
      <alignment vertical="center"/>
    </xf>
    <xf numFmtId="0" fontId="76" fillId="0" borderId="0" xfId="0" applyFont="1" applyProtection="1"/>
    <xf numFmtId="0" fontId="77" fillId="17" borderId="20" xfId="0" applyFont="1" applyFill="1" applyBorder="1" applyAlignment="1" applyProtection="1">
      <alignment vertical="center"/>
    </xf>
    <xf numFmtId="0" fontId="77" fillId="50" borderId="21" xfId="0" applyFont="1" applyFill="1" applyBorder="1" applyAlignment="1" applyProtection="1">
      <alignment vertical="center"/>
    </xf>
    <xf numFmtId="0" fontId="77" fillId="50" borderId="2" xfId="0" applyFont="1" applyFill="1" applyBorder="1" applyAlignment="1" applyProtection="1">
      <alignment vertical="center"/>
    </xf>
    <xf numFmtId="0" fontId="77" fillId="50" borderId="19" xfId="0" applyFont="1" applyFill="1" applyBorder="1" applyAlignment="1" applyProtection="1">
      <alignment vertical="center"/>
    </xf>
    <xf numFmtId="0" fontId="77" fillId="51" borderId="2" xfId="0" applyFont="1" applyFill="1" applyBorder="1" applyAlignment="1" applyProtection="1">
      <alignment vertical="center"/>
    </xf>
    <xf numFmtId="0" fontId="77" fillId="51" borderId="19" xfId="0" applyFont="1" applyFill="1" applyBorder="1" applyAlignment="1" applyProtection="1">
      <alignment vertical="center"/>
    </xf>
    <xf numFmtId="0" fontId="77" fillId="17" borderId="2" xfId="0" applyFont="1" applyFill="1" applyBorder="1" applyAlignment="1" applyProtection="1">
      <alignment horizontal="right"/>
    </xf>
    <xf numFmtId="0" fontId="77" fillId="17" borderId="2" xfId="0" applyFont="1" applyFill="1" applyBorder="1" applyAlignment="1" applyProtection="1">
      <alignment horizontal="right" vertical="center"/>
    </xf>
    <xf numFmtId="0" fontId="24" fillId="27" borderId="2" xfId="0" applyFont="1" applyFill="1" applyBorder="1" applyAlignment="1" applyProtection="1">
      <alignment horizontal="center" vertical="center" wrapText="1"/>
    </xf>
    <xf numFmtId="164" fontId="24" fillId="27" borderId="2" xfId="0" applyNumberFormat="1" applyFont="1" applyFill="1" applyBorder="1" applyAlignment="1" applyProtection="1">
      <alignment horizontal="center" vertical="center" wrapText="1"/>
    </xf>
    <xf numFmtId="0" fontId="12" fillId="0" borderId="2" xfId="0" applyFont="1" applyBorder="1" applyAlignment="1" applyProtection="1">
      <alignment horizontal="center" vertical="center"/>
    </xf>
    <xf numFmtId="0" fontId="0" fillId="5" borderId="0" xfId="0" applyFill="1" applyAlignment="1" applyProtection="1">
      <alignment horizontal="center"/>
    </xf>
    <xf numFmtId="0" fontId="35" fillId="44" borderId="3" xfId="0" applyFont="1" applyFill="1" applyBorder="1" applyAlignment="1" applyProtection="1">
      <alignment horizontal="center" vertical="center" wrapText="1"/>
    </xf>
    <xf numFmtId="0" fontId="35" fillId="44" borderId="4" xfId="0" applyFont="1" applyFill="1" applyBorder="1" applyAlignment="1" applyProtection="1">
      <alignment horizontal="center" vertical="center" wrapText="1"/>
    </xf>
    <xf numFmtId="0" fontId="35" fillId="44" borderId="6" xfId="0" applyFont="1" applyFill="1" applyBorder="1" applyAlignment="1" applyProtection="1">
      <alignment horizontal="center" vertical="center" wrapText="1"/>
    </xf>
    <xf numFmtId="0" fontId="35" fillId="44" borderId="7" xfId="0" applyFont="1" applyFill="1" applyBorder="1" applyAlignment="1" applyProtection="1">
      <alignment horizontal="center" vertical="center" wrapText="1"/>
    </xf>
    <xf numFmtId="0" fontId="24" fillId="4" borderId="0" xfId="0" applyFont="1" applyFill="1" applyAlignment="1" applyProtection="1">
      <alignment horizontal="center" vertical="center" wrapText="1"/>
    </xf>
    <xf numFmtId="0" fontId="34" fillId="25" borderId="3" xfId="0" applyFont="1" applyFill="1" applyBorder="1" applyAlignment="1" applyProtection="1">
      <alignment horizontal="center" vertical="center" wrapText="1"/>
    </xf>
    <xf numFmtId="0" fontId="34" fillId="25" borderId="4" xfId="0" applyFont="1" applyFill="1" applyBorder="1" applyAlignment="1" applyProtection="1">
      <alignment horizontal="center" vertical="center" wrapText="1"/>
    </xf>
    <xf numFmtId="0" fontId="34" fillId="25" borderId="5" xfId="0" applyFont="1" applyFill="1" applyBorder="1" applyAlignment="1" applyProtection="1">
      <alignment horizontal="center" vertical="center" wrapText="1"/>
    </xf>
    <xf numFmtId="0" fontId="34" fillId="25" borderId="6" xfId="0" applyFont="1" applyFill="1" applyBorder="1" applyAlignment="1" applyProtection="1">
      <alignment horizontal="center" vertical="center" wrapText="1"/>
    </xf>
    <xf numFmtId="0" fontId="34" fillId="25" borderId="7" xfId="0" applyFont="1" applyFill="1" applyBorder="1" applyAlignment="1" applyProtection="1">
      <alignment horizontal="center" vertical="center" wrapText="1"/>
    </xf>
    <xf numFmtId="0" fontId="34" fillId="25" borderId="8" xfId="0" applyFont="1" applyFill="1" applyBorder="1" applyAlignment="1" applyProtection="1">
      <alignment horizontal="center" vertical="center" wrapText="1"/>
    </xf>
    <xf numFmtId="0" fontId="35" fillId="44" borderId="5" xfId="0" applyFont="1" applyFill="1" applyBorder="1" applyAlignment="1" applyProtection="1">
      <alignment horizontal="center" vertical="center" wrapText="1"/>
    </xf>
    <xf numFmtId="0" fontId="35" fillId="44" borderId="8" xfId="0" applyFont="1" applyFill="1" applyBorder="1" applyAlignment="1" applyProtection="1">
      <alignment horizontal="center" vertical="center" wrapText="1"/>
    </xf>
    <xf numFmtId="0" fontId="54" fillId="5" borderId="0" xfId="0" applyFont="1" applyFill="1" applyProtection="1"/>
    <xf numFmtId="0" fontId="35" fillId="43" borderId="3" xfId="0" applyFont="1" applyFill="1" applyBorder="1" applyAlignment="1" applyProtection="1">
      <alignment horizontal="center" vertical="center" wrapText="1"/>
    </xf>
    <xf numFmtId="0" fontId="35" fillId="43" borderId="4" xfId="0" applyFont="1" applyFill="1" applyBorder="1" applyAlignment="1" applyProtection="1">
      <alignment horizontal="center" vertical="center" wrapText="1"/>
    </xf>
    <xf numFmtId="0" fontId="35" fillId="43" borderId="5" xfId="0" applyFont="1" applyFill="1" applyBorder="1" applyAlignment="1" applyProtection="1">
      <alignment horizontal="center" vertical="center" wrapText="1"/>
    </xf>
    <xf numFmtId="0" fontId="35" fillId="43" borderId="6" xfId="0" applyFont="1" applyFill="1" applyBorder="1" applyAlignment="1" applyProtection="1">
      <alignment horizontal="center" vertical="center" wrapText="1"/>
    </xf>
    <xf numFmtId="0" fontId="35" fillId="43" borderId="7" xfId="0" applyFont="1" applyFill="1" applyBorder="1" applyAlignment="1" applyProtection="1">
      <alignment horizontal="center" vertical="center" wrapText="1"/>
    </xf>
    <xf numFmtId="0" fontId="35" fillId="43" borderId="8" xfId="0" applyFont="1" applyFill="1" applyBorder="1" applyAlignment="1" applyProtection="1">
      <alignment horizontal="center" vertical="center" wrapText="1"/>
    </xf>
    <xf numFmtId="0" fontId="59" fillId="17" borderId="0" xfId="0" applyFont="1" applyFill="1" applyAlignment="1" applyProtection="1">
      <alignment horizontal="center" vertical="center"/>
    </xf>
    <xf numFmtId="14" fontId="80" fillId="17" borderId="0" xfId="0" applyNumberFormat="1" applyFont="1" applyFill="1" applyAlignment="1" applyProtection="1">
      <alignment horizontal="center" vertical="center"/>
    </xf>
    <xf numFmtId="0" fontId="80" fillId="17" borderId="0" xfId="0" applyFont="1" applyFill="1" applyAlignment="1" applyProtection="1">
      <alignment horizontal="center" vertical="center"/>
    </xf>
    <xf numFmtId="0" fontId="0" fillId="0" borderId="0" xfId="0" applyAlignment="1" applyProtection="1">
      <alignment horizontal="center" vertical="center"/>
    </xf>
    <xf numFmtId="0" fontId="17" fillId="17" borderId="0" xfId="0" applyFont="1" applyFill="1" applyAlignment="1" applyProtection="1">
      <alignment horizontal="center" vertical="center"/>
    </xf>
    <xf numFmtId="0" fontId="57" fillId="86" borderId="0" xfId="0" applyFont="1" applyFill="1" applyAlignment="1" applyProtection="1">
      <alignment horizontal="center"/>
    </xf>
    <xf numFmtId="0" fontId="140" fillId="0" borderId="0" xfId="0" applyFont="1" applyProtection="1"/>
    <xf numFmtId="0" fontId="80" fillId="87" borderId="32" xfId="0" applyFont="1" applyFill="1" applyBorder="1" applyAlignment="1" applyProtection="1">
      <alignment horizontal="center" vertical="center"/>
    </xf>
    <xf numFmtId="0" fontId="80" fillId="87" borderId="32" xfId="0" applyFont="1" applyFill="1" applyBorder="1" applyAlignment="1" applyProtection="1">
      <alignment horizontal="center" vertical="center" wrapText="1"/>
    </xf>
    <xf numFmtId="0" fontId="13" fillId="0" borderId="0" xfId="0" applyFont="1" applyProtection="1"/>
    <xf numFmtId="0" fontId="141" fillId="0" borderId="0" xfId="0" applyFont="1" applyProtection="1"/>
    <xf numFmtId="0" fontId="80" fillId="87" borderId="33" xfId="0" applyFont="1" applyFill="1" applyBorder="1" applyAlignment="1" applyProtection="1">
      <alignment horizontal="center" vertical="center"/>
    </xf>
    <xf numFmtId="0" fontId="80" fillId="87" borderId="33" xfId="0" applyFont="1" applyFill="1" applyBorder="1" applyAlignment="1" applyProtection="1">
      <alignment horizontal="center" vertical="center" wrapText="1"/>
    </xf>
    <xf numFmtId="0" fontId="137" fillId="87" borderId="33" xfId="0" applyFont="1" applyFill="1" applyBorder="1" applyAlignment="1" applyProtection="1">
      <alignment horizontal="center" vertical="center"/>
    </xf>
    <xf numFmtId="0" fontId="80" fillId="87" borderId="33" xfId="0" applyFont="1" applyFill="1" applyBorder="1" applyAlignment="1" applyProtection="1">
      <alignment horizontal="center" vertical="center"/>
    </xf>
    <xf numFmtId="0" fontId="10" fillId="88" borderId="34" xfId="0" applyFont="1" applyFill="1" applyBorder="1" applyAlignment="1" applyProtection="1">
      <alignment horizontal="center" vertical="center" textRotation="90" wrapText="1" readingOrder="2"/>
    </xf>
    <xf numFmtId="0" fontId="43" fillId="0" borderId="2" xfId="0" applyFont="1" applyBorder="1" applyAlignment="1" applyProtection="1">
      <alignment horizontal="center" vertical="center" wrapText="1" readingOrder="2"/>
    </xf>
    <xf numFmtId="0" fontId="0" fillId="0" borderId="35" xfId="0" applyBorder="1" applyAlignment="1" applyProtection="1">
      <alignment horizontal="center" vertical="center" wrapText="1"/>
    </xf>
    <xf numFmtId="0" fontId="0" fillId="0" borderId="0" xfId="0" applyAlignment="1" applyProtection="1">
      <alignment horizontal="center" vertical="center" wrapText="1"/>
    </xf>
    <xf numFmtId="0" fontId="10" fillId="88" borderId="20" xfId="0" applyFont="1" applyFill="1" applyBorder="1" applyAlignment="1" applyProtection="1">
      <alignment horizontal="center" vertical="center" textRotation="90" wrapText="1" readingOrder="2"/>
    </xf>
    <xf numFmtId="0" fontId="0" fillId="0" borderId="36" xfId="0" applyBorder="1" applyAlignment="1" applyProtection="1">
      <alignment horizontal="center" vertical="center" wrapText="1"/>
    </xf>
    <xf numFmtId="0" fontId="10" fillId="88" borderId="13" xfId="0" applyFont="1" applyFill="1" applyBorder="1" applyAlignment="1" applyProtection="1">
      <alignment horizontal="center" vertical="center" textRotation="90" wrapText="1" readingOrder="2"/>
    </xf>
    <xf numFmtId="0" fontId="43" fillId="88" borderId="22" xfId="0" applyFont="1" applyFill="1" applyBorder="1" applyAlignment="1" applyProtection="1">
      <alignment horizontal="center" vertical="center" textRotation="90" wrapText="1" readingOrder="2"/>
    </xf>
    <xf numFmtId="0" fontId="43" fillId="88" borderId="20" xfId="0" applyFont="1" applyFill="1" applyBorder="1" applyAlignment="1" applyProtection="1">
      <alignment horizontal="center" vertical="center" textRotation="90" wrapText="1" readingOrder="2"/>
    </xf>
    <xf numFmtId="0" fontId="43" fillId="88" borderId="13" xfId="0" applyFont="1" applyFill="1" applyBorder="1" applyAlignment="1" applyProtection="1">
      <alignment horizontal="center" vertical="center" textRotation="90" wrapText="1" readingOrder="2"/>
    </xf>
    <xf numFmtId="0" fontId="43" fillId="88" borderId="22" xfId="0" applyFont="1" applyFill="1" applyBorder="1" applyAlignment="1" applyProtection="1">
      <alignment horizontal="center" vertical="center" wrapText="1" readingOrder="2"/>
    </xf>
    <xf numFmtId="0" fontId="43" fillId="88" borderId="20" xfId="0" applyFont="1" applyFill="1" applyBorder="1" applyAlignment="1" applyProtection="1">
      <alignment horizontal="center" vertical="center" wrapText="1" readingOrder="2"/>
    </xf>
    <xf numFmtId="0" fontId="43" fillId="88" borderId="13" xfId="0" applyFont="1" applyFill="1" applyBorder="1" applyAlignment="1" applyProtection="1">
      <alignment horizontal="center" vertical="center" wrapText="1" readingOrder="2"/>
    </xf>
    <xf numFmtId="0" fontId="43" fillId="5" borderId="2" xfId="0" applyFont="1" applyFill="1" applyBorder="1" applyAlignment="1" applyProtection="1">
      <alignment horizontal="center" vertical="center" wrapText="1" readingOrder="2"/>
    </xf>
    <xf numFmtId="0" fontId="52" fillId="8" borderId="0" xfId="0" applyFont="1" applyFill="1" applyAlignment="1" applyProtection="1">
      <alignment horizontal="center"/>
    </xf>
    <xf numFmtId="0" fontId="24" fillId="25" borderId="2" xfId="0" applyFont="1" applyFill="1" applyBorder="1" applyAlignment="1" applyProtection="1">
      <alignment horizontal="center" vertical="center" wrapText="1"/>
    </xf>
    <xf numFmtId="0" fontId="24" fillId="17" borderId="2" xfId="0" applyFont="1" applyFill="1" applyBorder="1" applyAlignment="1" applyProtection="1">
      <alignment horizontal="right" vertical="center"/>
    </xf>
    <xf numFmtId="0" fontId="0" fillId="8" borderId="9" xfId="0" applyFill="1" applyBorder="1" applyAlignment="1" applyProtection="1">
      <alignment horizontal="center"/>
    </xf>
    <xf numFmtId="0" fontId="1" fillId="25" borderId="2" xfId="0" applyFont="1" applyFill="1" applyBorder="1" applyAlignment="1" applyProtection="1">
      <alignment horizontal="center" vertical="center" wrapText="1"/>
    </xf>
    <xf numFmtId="0" fontId="40" fillId="8" borderId="0" xfId="0" applyFont="1" applyFill="1" applyAlignment="1" applyProtection="1">
      <alignment horizontal="right" vertical="top" wrapText="1"/>
    </xf>
    <xf numFmtId="0" fontId="72" fillId="8" borderId="2" xfId="0" applyFont="1" applyFill="1" applyBorder="1" applyAlignment="1" applyProtection="1">
      <alignment horizontal="center"/>
    </xf>
    <xf numFmtId="0" fontId="38" fillId="8" borderId="2" xfId="0" applyFont="1" applyFill="1" applyBorder="1" applyAlignment="1" applyProtection="1">
      <alignment horizontal="center"/>
    </xf>
    <xf numFmtId="0" fontId="77" fillId="8" borderId="2" xfId="0" applyFont="1" applyFill="1" applyBorder="1" applyAlignment="1" applyProtection="1">
      <alignment vertical="center"/>
    </xf>
    <xf numFmtId="0" fontId="38" fillId="5" borderId="2" xfId="0" applyFont="1" applyFill="1" applyBorder="1" applyProtection="1"/>
    <xf numFmtId="0" fontId="77" fillId="8" borderId="20" xfId="0" applyFont="1" applyFill="1" applyBorder="1" applyAlignment="1" applyProtection="1">
      <alignment vertical="center"/>
    </xf>
    <xf numFmtId="0" fontId="77" fillId="41" borderId="21" xfId="0" applyFont="1" applyFill="1" applyBorder="1" applyAlignment="1" applyProtection="1">
      <alignment vertical="center"/>
    </xf>
    <xf numFmtId="0" fontId="77" fillId="41" borderId="2" xfId="0" applyFont="1" applyFill="1" applyBorder="1" applyAlignment="1" applyProtection="1">
      <alignment vertical="center"/>
    </xf>
    <xf numFmtId="0" fontId="77" fillId="41" borderId="19" xfId="0" applyFont="1" applyFill="1" applyBorder="1" applyAlignment="1" applyProtection="1">
      <alignment vertical="center"/>
    </xf>
    <xf numFmtId="0" fontId="77" fillId="42" borderId="2" xfId="0" applyFont="1" applyFill="1" applyBorder="1" applyAlignment="1" applyProtection="1">
      <alignment vertical="center"/>
    </xf>
    <xf numFmtId="0" fontId="77" fillId="42" borderId="19" xfId="0" applyFont="1" applyFill="1" applyBorder="1" applyAlignment="1" applyProtection="1">
      <alignment vertical="center"/>
    </xf>
    <xf numFmtId="0" fontId="77" fillId="8" borderId="2" xfId="0" applyFont="1" applyFill="1" applyBorder="1" applyAlignment="1" applyProtection="1">
      <alignment horizontal="right"/>
    </xf>
    <xf numFmtId="0" fontId="77" fillId="8" borderId="2" xfId="0" applyFont="1" applyFill="1" applyBorder="1" applyAlignment="1" applyProtection="1">
      <alignment horizontal="right" vertical="center"/>
    </xf>
    <xf numFmtId="0" fontId="30" fillId="30" borderId="0" xfId="0" applyFont="1" applyFill="1" applyAlignment="1" applyProtection="1">
      <alignment horizontal="center" vertical="center" wrapText="1"/>
    </xf>
    <xf numFmtId="0" fontId="31" fillId="8" borderId="0" xfId="0" applyFont="1" applyFill="1" applyProtection="1"/>
    <xf numFmtId="0" fontId="34" fillId="17" borderId="10" xfId="0" applyFont="1" applyFill="1" applyBorder="1" applyAlignment="1" applyProtection="1">
      <alignment horizontal="center" vertical="center"/>
    </xf>
    <xf numFmtId="0" fontId="34" fillId="17" borderId="12" xfId="0" applyFont="1" applyFill="1" applyBorder="1" applyAlignment="1" applyProtection="1">
      <alignment horizontal="center" vertical="center"/>
    </xf>
    <xf numFmtId="0" fontId="24" fillId="8" borderId="16" xfId="0" applyFont="1" applyFill="1" applyBorder="1" applyAlignment="1" applyProtection="1">
      <alignment horizontal="center" vertical="center"/>
    </xf>
    <xf numFmtId="0" fontId="24" fillId="8" borderId="0" xfId="0" applyFont="1" applyFill="1" applyAlignment="1" applyProtection="1">
      <alignment horizontal="center" vertical="center"/>
    </xf>
    <xf numFmtId="0" fontId="35" fillId="17" borderId="10" xfId="0" applyFont="1" applyFill="1" applyBorder="1" applyAlignment="1" applyProtection="1">
      <alignment horizontal="center" vertical="center"/>
    </xf>
    <xf numFmtId="0" fontId="35" fillId="17" borderId="12" xfId="0" applyFont="1" applyFill="1" applyBorder="1" applyAlignment="1" applyProtection="1">
      <alignment horizontal="center" vertical="center"/>
    </xf>
    <xf numFmtId="0" fontId="11" fillId="52" borderId="2" xfId="0" applyFont="1" applyFill="1" applyBorder="1" applyAlignment="1" applyProtection="1">
      <alignment horizontal="center" vertical="center" wrapText="1"/>
    </xf>
    <xf numFmtId="0" fontId="24" fillId="8" borderId="17" xfId="0" applyFont="1" applyFill="1" applyBorder="1" applyAlignment="1" applyProtection="1">
      <alignment horizontal="center" vertical="center"/>
    </xf>
    <xf numFmtId="0" fontId="24" fillId="8" borderId="9" xfId="0" applyFont="1" applyFill="1" applyBorder="1" applyAlignment="1" applyProtection="1">
      <alignment horizontal="center" vertical="center"/>
    </xf>
    <xf numFmtId="14" fontId="49" fillId="25" borderId="2" xfId="0" applyNumberFormat="1" applyFont="1" applyFill="1" applyBorder="1" applyAlignment="1" applyProtection="1">
      <alignment horizontal="center" vertical="center" wrapText="1"/>
    </xf>
    <xf numFmtId="0" fontId="49" fillId="25" borderId="2" xfId="0" applyFont="1" applyFill="1" applyBorder="1" applyAlignment="1" applyProtection="1">
      <alignment horizontal="center" vertical="center" wrapText="1"/>
    </xf>
    <xf numFmtId="0" fontId="5" fillId="8" borderId="2" xfId="0" applyFont="1" applyFill="1" applyBorder="1" applyAlignment="1" applyProtection="1">
      <alignment horizontal="center" vertical="top" wrapText="1"/>
    </xf>
    <xf numFmtId="14" fontId="12" fillId="0" borderId="2" xfId="0" applyNumberFormat="1" applyFont="1" applyBorder="1" applyAlignment="1" applyProtection="1">
      <alignment vertical="center"/>
    </xf>
    <xf numFmtId="0" fontId="12" fillId="0" borderId="2" xfId="0" applyFont="1" applyBorder="1" applyAlignment="1" applyProtection="1">
      <alignment vertical="top"/>
    </xf>
    <xf numFmtId="0" fontId="12" fillId="0" borderId="10" xfId="0" applyFont="1" applyBorder="1" applyAlignment="1" applyProtection="1">
      <alignment vertical="center"/>
    </xf>
    <xf numFmtId="0" fontId="12" fillId="0" borderId="10" xfId="0" applyFont="1" applyBorder="1" applyAlignment="1" applyProtection="1">
      <alignment horizontal="right" vertical="center" wrapText="1"/>
    </xf>
    <xf numFmtId="0" fontId="12" fillId="0" borderId="10" xfId="0" applyFont="1" applyBorder="1" applyAlignment="1" applyProtection="1">
      <alignment horizontal="right" vertical="center"/>
    </xf>
    <xf numFmtId="0" fontId="12" fillId="0" borderId="2" xfId="0" applyFont="1" applyBorder="1" applyAlignment="1" applyProtection="1">
      <alignment vertical="center"/>
      <extLst>
        <ext xmlns:xfpb="http://schemas.microsoft.com/office/spreadsheetml/2022/featurepropertybag" uri="{C7286773-470A-42A8-94C5-96B5CB345126}">
          <xfpb:xfComplement i="0"/>
        </ext>
      </extLst>
    </xf>
    <xf numFmtId="0" fontId="12" fillId="0" borderId="2" xfId="0" applyFont="1" applyBorder="1" applyAlignment="1" applyProtection="1">
      <alignment horizontal="center" vertical="center"/>
      <extLst>
        <ext xmlns:xfpb="http://schemas.microsoft.com/office/spreadsheetml/2022/featurepropertybag" uri="{C7286773-470A-42A8-94C5-96B5CB345126}">
          <xfpb:xfComplement i="0"/>
        </ext>
      </extLst>
    </xf>
    <xf numFmtId="0" fontId="11" fillId="0" borderId="2" xfId="0" applyFont="1" applyBorder="1" applyAlignment="1" applyProtection="1">
      <alignment horizontal="center" vertical="center"/>
    </xf>
    <xf numFmtId="0" fontId="22" fillId="28" borderId="0" xfId="0" applyFont="1" applyFill="1" applyAlignment="1" applyProtection="1">
      <alignment horizontal="center" vertical="center" wrapText="1"/>
    </xf>
    <xf numFmtId="0" fontId="44" fillId="8" borderId="0" xfId="0" applyFont="1" applyFill="1" applyAlignment="1" applyProtection="1">
      <alignment horizontal="center"/>
    </xf>
    <xf numFmtId="0" fontId="50" fillId="8" borderId="2" xfId="0" applyFont="1" applyFill="1" applyBorder="1" applyAlignment="1" applyProtection="1">
      <alignment horizontal="center" vertical="center"/>
    </xf>
    <xf numFmtId="0" fontId="11" fillId="18" borderId="2" xfId="0" applyFont="1" applyFill="1" applyBorder="1" applyAlignment="1" applyProtection="1">
      <alignment horizontal="center" vertical="center" wrapText="1"/>
    </xf>
    <xf numFmtId="0" fontId="3" fillId="25" borderId="2" xfId="0" applyFont="1" applyFill="1" applyBorder="1" applyAlignment="1" applyProtection="1">
      <alignment horizontal="center" vertical="center" wrapText="1"/>
    </xf>
    <xf numFmtId="0" fontId="11" fillId="8" borderId="2" xfId="0" applyFont="1" applyFill="1" applyBorder="1" applyAlignment="1" applyProtection="1">
      <alignment horizontal="center" vertical="center" wrapText="1"/>
    </xf>
    <xf numFmtId="0" fontId="93" fillId="25" borderId="0" xfId="0" applyFont="1" applyFill="1" applyAlignment="1" applyProtection="1">
      <alignment horizontal="center" vertical="center" wrapText="1"/>
    </xf>
    <xf numFmtId="0" fontId="32" fillId="8" borderId="0" xfId="0" applyFont="1" applyFill="1" applyProtection="1"/>
    <xf numFmtId="0" fontId="22" fillId="25" borderId="2" xfId="0" applyFont="1" applyFill="1" applyBorder="1" applyAlignment="1" applyProtection="1">
      <alignment horizontal="center" vertical="center" wrapText="1"/>
    </xf>
    <xf numFmtId="0" fontId="22" fillId="25" borderId="16" xfId="0" applyFont="1" applyFill="1" applyBorder="1" applyAlignment="1" applyProtection="1">
      <alignment horizontal="center" vertical="center" wrapText="1"/>
    </xf>
    <xf numFmtId="0" fontId="22" fillId="25" borderId="0" xfId="0" applyFont="1" applyFill="1" applyAlignment="1" applyProtection="1">
      <alignment horizontal="center" vertical="center" wrapText="1"/>
    </xf>
    <xf numFmtId="0" fontId="56" fillId="8" borderId="2" xfId="0" applyFont="1" applyFill="1" applyBorder="1" applyAlignment="1" applyProtection="1">
      <alignment horizontal="right" vertical="center"/>
    </xf>
    <xf numFmtId="0" fontId="91" fillId="16" borderId="2" xfId="0" applyFont="1" applyFill="1" applyBorder="1" applyAlignment="1" applyProtection="1">
      <alignment horizontal="center" vertical="center" wrapText="1"/>
    </xf>
    <xf numFmtId="0" fontId="91" fillId="14" borderId="2" xfId="0" applyFont="1" applyFill="1" applyBorder="1" applyAlignment="1" applyProtection="1">
      <alignment horizontal="center" vertical="center" wrapText="1"/>
    </xf>
    <xf numFmtId="0" fontId="91" fillId="17" borderId="2" xfId="0" applyFont="1" applyFill="1" applyBorder="1" applyAlignment="1" applyProtection="1">
      <alignment horizontal="center" vertical="center" wrapText="1"/>
    </xf>
    <xf numFmtId="164" fontId="91" fillId="17" borderId="2" xfId="0" applyNumberFormat="1" applyFont="1" applyFill="1" applyBorder="1" applyAlignment="1" applyProtection="1">
      <alignment horizontal="center" vertical="center" wrapText="1"/>
    </xf>
    <xf numFmtId="0" fontId="22" fillId="25" borderId="17" xfId="0" applyFont="1" applyFill="1" applyBorder="1" applyAlignment="1" applyProtection="1">
      <alignment horizontal="center" vertical="center" wrapText="1"/>
    </xf>
    <xf numFmtId="0" fontId="22" fillId="25" borderId="9" xfId="0" applyFont="1" applyFill="1" applyBorder="1" applyAlignment="1" applyProtection="1">
      <alignment horizontal="center" vertical="center" wrapText="1"/>
    </xf>
    <xf numFmtId="0" fontId="100" fillId="25" borderId="2" xfId="0" applyFont="1" applyFill="1" applyBorder="1" applyAlignment="1" applyProtection="1">
      <alignment horizontal="center" vertical="center" wrapText="1"/>
    </xf>
    <xf numFmtId="0" fontId="98" fillId="8" borderId="2" xfId="0" applyFont="1" applyFill="1" applyBorder="1" applyAlignment="1" applyProtection="1">
      <alignment horizontal="center" vertical="center" wrapText="1"/>
    </xf>
    <xf numFmtId="0" fontId="40" fillId="0" borderId="23" xfId="0" applyFont="1" applyBorder="1" applyAlignment="1" applyProtection="1">
      <alignment horizontal="right" vertical="top"/>
    </xf>
    <xf numFmtId="0" fontId="40" fillId="0" borderId="0" xfId="0" applyFont="1" applyAlignment="1" applyProtection="1">
      <alignment horizontal="right" vertical="top"/>
    </xf>
    <xf numFmtId="0" fontId="2" fillId="25" borderId="2" xfId="0" applyFont="1" applyFill="1" applyBorder="1" applyAlignment="1" applyProtection="1">
      <alignment horizontal="center" vertical="center" wrapText="1"/>
    </xf>
    <xf numFmtId="0" fontId="2" fillId="25" borderId="16" xfId="0" applyFont="1" applyFill="1" applyBorder="1" applyAlignment="1" applyProtection="1">
      <alignment horizontal="center" vertical="center" wrapText="1"/>
    </xf>
    <xf numFmtId="0" fontId="2" fillId="25" borderId="16" xfId="0" applyFont="1" applyFill="1" applyBorder="1" applyAlignment="1" applyProtection="1">
      <alignment horizontal="center" vertical="center" wrapText="1"/>
    </xf>
    <xf numFmtId="0" fontId="2" fillId="25" borderId="0" xfId="0" applyFont="1" applyFill="1" applyAlignment="1" applyProtection="1">
      <alignment horizontal="center" vertical="center" wrapText="1"/>
    </xf>
    <xf numFmtId="0" fontId="2" fillId="25" borderId="14" xfId="0" applyFont="1" applyFill="1" applyBorder="1" applyAlignment="1" applyProtection="1">
      <alignment horizontal="center" vertical="center" wrapText="1"/>
    </xf>
    <xf numFmtId="164" fontId="11" fillId="17" borderId="2" xfId="0" applyNumberFormat="1" applyFont="1" applyFill="1" applyBorder="1" applyAlignment="1" applyProtection="1">
      <alignment horizontal="center" vertical="center" wrapText="1"/>
    </xf>
    <xf numFmtId="164" fontId="11" fillId="17" borderId="17" xfId="0" applyNumberFormat="1" applyFont="1" applyFill="1" applyBorder="1" applyAlignment="1" applyProtection="1">
      <alignment horizontal="center" vertical="center" wrapText="1"/>
    </xf>
    <xf numFmtId="0" fontId="2" fillId="25" borderId="17" xfId="0" applyFont="1" applyFill="1" applyBorder="1" applyAlignment="1" applyProtection="1">
      <alignment horizontal="center" vertical="center" wrapText="1"/>
    </xf>
    <xf numFmtId="0" fontId="2" fillId="25" borderId="9" xfId="0" applyFont="1" applyFill="1" applyBorder="1" applyAlignment="1" applyProtection="1">
      <alignment horizontal="center" vertical="center" wrapText="1"/>
    </xf>
    <xf numFmtId="0" fontId="2" fillId="25" borderId="15" xfId="0" applyFont="1" applyFill="1" applyBorder="1" applyAlignment="1" applyProtection="1">
      <alignment horizontal="center" vertical="center" wrapText="1"/>
    </xf>
    <xf numFmtId="0" fontId="95" fillId="8" borderId="2" xfId="0" applyFont="1" applyFill="1" applyBorder="1" applyAlignment="1" applyProtection="1">
      <alignment horizontal="center" vertical="center" wrapText="1"/>
    </xf>
    <xf numFmtId="0" fontId="95" fillId="0" borderId="2" xfId="0" applyFont="1" applyBorder="1" applyAlignment="1" applyProtection="1">
      <alignment horizontal="center" vertical="center" wrapText="1"/>
    </xf>
    <xf numFmtId="0" fontId="95" fillId="0" borderId="2" xfId="0" applyFont="1" applyBorder="1" applyAlignment="1" applyProtection="1">
      <alignment horizontal="right" vertical="center"/>
    </xf>
    <xf numFmtId="14" fontId="95" fillId="0" borderId="2" xfId="0" applyNumberFormat="1" applyFont="1" applyBorder="1" applyAlignment="1" applyProtection="1">
      <alignment horizontal="center" vertical="center" wrapText="1"/>
    </xf>
    <xf numFmtId="0" fontId="27" fillId="0" borderId="23" xfId="0" applyFont="1" applyBorder="1" applyAlignment="1" applyProtection="1">
      <alignment horizontal="right" vertical="top"/>
    </xf>
    <xf numFmtId="0" fontId="27" fillId="0" borderId="0" xfId="0" applyFont="1" applyAlignment="1" applyProtection="1">
      <alignment horizontal="right" vertical="top"/>
    </xf>
    <xf numFmtId="0" fontId="26" fillId="25" borderId="0" xfId="0" applyFont="1" applyFill="1" applyAlignment="1" applyProtection="1">
      <alignment horizontal="center" vertical="center" wrapText="1"/>
    </xf>
    <xf numFmtId="0" fontId="27" fillId="8" borderId="0" xfId="0" applyFont="1" applyFill="1" applyProtection="1"/>
    <xf numFmtId="0" fontId="21" fillId="8" borderId="16" xfId="0" applyFont="1" applyFill="1" applyBorder="1" applyAlignment="1" applyProtection="1">
      <alignment horizontal="center"/>
    </xf>
    <xf numFmtId="0" fontId="21" fillId="8" borderId="0" xfId="0" applyFont="1" applyFill="1" applyAlignment="1" applyProtection="1">
      <alignment horizontal="center"/>
    </xf>
    <xf numFmtId="0" fontId="24" fillId="8" borderId="2" xfId="0" applyFont="1" applyFill="1" applyBorder="1" applyAlignment="1" applyProtection="1">
      <alignment horizontal="right" vertical="center"/>
    </xf>
    <xf numFmtId="0" fontId="21" fillId="8" borderId="17" xfId="0" applyFont="1" applyFill="1" applyBorder="1" applyAlignment="1" applyProtection="1">
      <alignment horizontal="center"/>
    </xf>
    <xf numFmtId="0" fontId="21" fillId="8" borderId="9" xfId="0" applyFont="1" applyFill="1" applyBorder="1" applyAlignment="1" applyProtection="1">
      <alignment horizontal="center"/>
    </xf>
    <xf numFmtId="0" fontId="81" fillId="8" borderId="2" xfId="0" applyFont="1" applyFill="1" applyBorder="1" applyAlignment="1" applyProtection="1">
      <alignment horizontal="center" vertical="center" wrapText="1"/>
    </xf>
    <xf numFmtId="0" fontId="81" fillId="0" borderId="2" xfId="0" applyFont="1" applyBorder="1" applyAlignment="1" applyProtection="1">
      <alignment horizontal="center" vertical="center" wrapText="1"/>
    </xf>
    <xf numFmtId="0" fontId="81" fillId="0" borderId="2" xfId="0" applyFont="1" applyBorder="1" applyAlignment="1" applyProtection="1">
      <alignment horizontal="right" vertical="center"/>
    </xf>
    <xf numFmtId="14" fontId="81" fillId="0" borderId="2" xfId="0" applyNumberFormat="1" applyFont="1" applyBorder="1" applyAlignment="1" applyProtection="1">
      <alignment horizontal="center" vertical="center" wrapText="1"/>
    </xf>
    <xf numFmtId="0" fontId="87" fillId="0" borderId="0" xfId="0" applyFont="1" applyProtection="1"/>
    <xf numFmtId="0" fontId="20" fillId="25" borderId="0" xfId="0" applyFont="1" applyFill="1" applyAlignment="1" applyProtection="1">
      <alignment horizontal="right" vertical="center" wrapText="1"/>
    </xf>
    <xf numFmtId="0" fontId="14" fillId="8" borderId="0" xfId="0" applyFont="1" applyFill="1" applyAlignment="1" applyProtection="1">
      <alignment horizontal="right"/>
    </xf>
    <xf numFmtId="0" fontId="43" fillId="8" borderId="0" xfId="0" applyFont="1" applyFill="1" applyProtection="1"/>
    <xf numFmtId="0" fontId="43" fillId="8" borderId="9" xfId="0" applyFont="1" applyFill="1" applyBorder="1" applyAlignment="1" applyProtection="1">
      <alignment horizontal="center"/>
    </xf>
    <xf numFmtId="0" fontId="7" fillId="8" borderId="2" xfId="0" applyFont="1" applyFill="1" applyBorder="1" applyAlignment="1" applyProtection="1">
      <alignment horizontal="center" vertical="center" wrapText="1"/>
    </xf>
    <xf numFmtId="0" fontId="7" fillId="29" borderId="2" xfId="0" applyFont="1" applyFill="1" applyBorder="1" applyAlignment="1" applyProtection="1">
      <alignment horizontal="center" vertical="center" wrapText="1"/>
    </xf>
    <xf numFmtId="0" fontId="7" fillId="2" borderId="2" xfId="0" applyFont="1" applyFill="1" applyBorder="1" applyAlignment="1" applyProtection="1">
      <alignment horizontal="center" vertical="center" wrapText="1"/>
    </xf>
    <xf numFmtId="0" fontId="43" fillId="0" borderId="0" xfId="0" applyFont="1" applyAlignment="1" applyProtection="1">
      <alignment horizontal="center"/>
    </xf>
    <xf numFmtId="0" fontId="23" fillId="8" borderId="0" xfId="0" applyFont="1" applyFill="1" applyProtection="1"/>
    <xf numFmtId="0" fontId="11" fillId="8" borderId="2" xfId="0" applyFont="1" applyFill="1" applyBorder="1" applyAlignment="1" applyProtection="1">
      <alignment horizontal="right" vertical="center"/>
    </xf>
    <xf numFmtId="0" fontId="0" fillId="5" borderId="0" xfId="0" applyFill="1" applyAlignment="1" applyProtection="1">
      <alignment horizontal="center"/>
    </xf>
    <xf numFmtId="0" fontId="4" fillId="25" borderId="2" xfId="0" applyFont="1" applyFill="1" applyBorder="1" applyAlignment="1" applyProtection="1">
      <alignment horizontal="center" vertical="center" wrapText="1"/>
    </xf>
    <xf numFmtId="0" fontId="5" fillId="8" borderId="2"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xf>
    <xf numFmtId="0" fontId="5" fillId="0" borderId="2" xfId="0" applyFont="1" applyBorder="1" applyAlignment="1" applyProtection="1">
      <alignment horizontal="center" vertical="center"/>
    </xf>
    <xf numFmtId="0" fontId="5" fillId="0" borderId="2" xfId="0" applyFont="1" applyBorder="1" applyAlignment="1" applyProtection="1">
      <alignment horizontal="right" vertical="center"/>
    </xf>
    <xf numFmtId="0" fontId="30" fillId="25" borderId="0" xfId="0" applyFont="1" applyFill="1" applyAlignment="1" applyProtection="1">
      <alignment horizontal="center" vertical="center" wrapText="1"/>
    </xf>
    <xf numFmtId="0" fontId="48" fillId="8" borderId="0" xfId="0" applyFont="1" applyFill="1" applyProtection="1"/>
    <xf numFmtId="0" fontId="45" fillId="5" borderId="0" xfId="0" applyFont="1" applyFill="1" applyProtection="1"/>
    <xf numFmtId="0" fontId="45" fillId="17" borderId="0" xfId="0" applyFont="1" applyFill="1" applyProtection="1"/>
    <xf numFmtId="0" fontId="43" fillId="5" borderId="0" xfId="0" applyFont="1" applyFill="1" applyAlignment="1" applyProtection="1">
      <alignment horizontal="center"/>
    </xf>
    <xf numFmtId="0" fontId="70" fillId="12" borderId="9" xfId="0" applyFont="1" applyFill="1" applyBorder="1" applyAlignment="1" applyProtection="1">
      <alignment horizontal="center" vertical="center"/>
    </xf>
    <xf numFmtId="0" fontId="70" fillId="12" borderId="15" xfId="0" applyFont="1" applyFill="1" applyBorder="1" applyAlignment="1" applyProtection="1">
      <alignment horizontal="center" vertical="center"/>
    </xf>
    <xf numFmtId="0" fontId="35" fillId="25" borderId="2" xfId="0" applyFont="1" applyFill="1" applyBorder="1" applyAlignment="1" applyProtection="1">
      <alignment horizontal="center" vertical="center" wrapText="1"/>
    </xf>
    <xf numFmtId="0" fontId="17" fillId="8" borderId="0" xfId="0" applyFont="1" applyFill="1" applyProtection="1"/>
    <xf numFmtId="0" fontId="17" fillId="5" borderId="0" xfId="0" applyFont="1" applyFill="1" applyProtection="1"/>
    <xf numFmtId="0" fontId="88" fillId="56" borderId="2" xfId="0" applyFont="1" applyFill="1" applyBorder="1" applyAlignment="1" applyProtection="1">
      <alignment horizontal="center" vertical="center" wrapText="1"/>
    </xf>
    <xf numFmtId="0" fontId="88" fillId="56" borderId="2" xfId="0" applyFont="1" applyFill="1" applyBorder="1" applyAlignment="1" applyProtection="1">
      <alignment horizontal="right" vertical="top" wrapText="1"/>
    </xf>
    <xf numFmtId="0" fontId="47" fillId="56" borderId="12" xfId="0" applyFont="1" applyFill="1" applyBorder="1" applyAlignment="1" applyProtection="1">
      <alignment horizontal="center" vertical="center" wrapText="1"/>
    </xf>
    <xf numFmtId="0" fontId="25" fillId="56" borderId="2" xfId="0" applyFont="1" applyFill="1" applyBorder="1" applyAlignment="1" applyProtection="1">
      <alignment horizontal="center" vertical="center" wrapText="1"/>
    </xf>
    <xf numFmtId="0" fontId="12" fillId="5" borderId="0" xfId="0" applyFont="1" applyFill="1" applyProtection="1"/>
    <xf numFmtId="0" fontId="11" fillId="5" borderId="2" xfId="0" applyFont="1" applyFill="1" applyBorder="1" applyAlignment="1" applyProtection="1">
      <alignment horizontal="right" vertical="center"/>
    </xf>
    <xf numFmtId="14" fontId="11" fillId="5" borderId="2" xfId="0" applyNumberFormat="1"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62" fillId="8" borderId="0" xfId="0" applyFont="1" applyFill="1" applyProtection="1"/>
    <xf numFmtId="0" fontId="12" fillId="8" borderId="10" xfId="0" applyFont="1" applyFill="1" applyBorder="1" applyAlignment="1" applyProtection="1">
      <alignment horizontal="center"/>
    </xf>
    <xf numFmtId="0" fontId="12" fillId="8" borderId="12" xfId="0" applyFont="1" applyFill="1" applyBorder="1" applyAlignment="1" applyProtection="1">
      <alignment horizontal="center"/>
    </xf>
    <xf numFmtId="0" fontId="15" fillId="8" borderId="10" xfId="0" applyFont="1" applyFill="1" applyBorder="1" applyAlignment="1" applyProtection="1">
      <alignment horizontal="center"/>
    </xf>
    <xf numFmtId="0" fontId="15" fillId="8" borderId="11" xfId="0" applyFont="1" applyFill="1" applyBorder="1" applyAlignment="1" applyProtection="1">
      <alignment horizontal="center"/>
    </xf>
    <xf numFmtId="0" fontId="15" fillId="8" borderId="12" xfId="0" applyFont="1" applyFill="1" applyBorder="1" applyAlignment="1" applyProtection="1">
      <alignment horizontal="center"/>
    </xf>
    <xf numFmtId="0" fontId="0" fillId="5" borderId="9" xfId="0" applyFill="1" applyBorder="1" applyProtection="1"/>
    <xf numFmtId="0" fontId="0" fillId="8" borderId="9" xfId="0" applyFill="1" applyBorder="1" applyProtection="1"/>
    <xf numFmtId="0" fontId="20" fillId="25" borderId="2" xfId="0" applyFont="1" applyFill="1" applyBorder="1" applyAlignment="1" applyProtection="1">
      <alignment horizontal="center" vertical="center" wrapText="1"/>
    </xf>
    <xf numFmtId="0" fontId="82" fillId="0" borderId="24" xfId="0" applyFont="1" applyBorder="1" applyAlignment="1" applyProtection="1">
      <alignment horizontal="center" vertical="center" wrapText="1" readingOrder="2"/>
    </xf>
    <xf numFmtId="0" fontId="83" fillId="0" borderId="24" xfId="0" applyFont="1" applyBorder="1" applyAlignment="1" applyProtection="1">
      <alignment horizontal="center" vertical="center" wrapText="1" readingOrder="2"/>
    </xf>
    <xf numFmtId="0" fontId="82" fillId="0" borderId="25" xfId="0" applyFont="1" applyBorder="1" applyAlignment="1" applyProtection="1">
      <alignment horizontal="center" vertical="center" wrapText="1" readingOrder="2"/>
    </xf>
    <xf numFmtId="0" fontId="83" fillId="0" borderId="25" xfId="0" applyFont="1" applyBorder="1" applyAlignment="1" applyProtection="1">
      <alignment horizontal="center" vertical="center" wrapText="1" readingOrder="2"/>
    </xf>
    <xf numFmtId="0" fontId="84" fillId="0" borderId="25" xfId="0" applyFont="1" applyBorder="1" applyAlignment="1" applyProtection="1">
      <alignment horizontal="center" vertical="center" wrapText="1" readingOrder="2"/>
    </xf>
    <xf numFmtId="0" fontId="85" fillId="0" borderId="24" xfId="0" applyFont="1" applyBorder="1" applyAlignment="1" applyProtection="1">
      <alignment horizontal="center" vertical="center" wrapText="1" readingOrder="2"/>
    </xf>
    <xf numFmtId="0" fontId="85" fillId="0" borderId="25" xfId="0" applyFont="1" applyBorder="1" applyAlignment="1" applyProtection="1">
      <alignment horizontal="center" vertical="center" wrapText="1" readingOrder="2"/>
    </xf>
    <xf numFmtId="0" fontId="86" fillId="0" borderId="25" xfId="0" applyFont="1" applyBorder="1" applyAlignment="1" applyProtection="1">
      <alignment horizontal="center" vertical="center" wrapText="1" readingOrder="2"/>
    </xf>
    <xf numFmtId="0" fontId="34" fillId="25" borderId="0" xfId="0" applyFont="1" applyFill="1" applyAlignment="1" applyProtection="1">
      <alignment horizontal="right" vertical="center" wrapText="1"/>
    </xf>
    <xf numFmtId="0" fontId="25" fillId="25" borderId="2" xfId="0" applyFont="1" applyFill="1" applyBorder="1" applyAlignment="1" applyProtection="1">
      <alignment horizontal="center" vertical="center" wrapText="1"/>
    </xf>
    <xf numFmtId="0" fontId="11" fillId="27" borderId="2" xfId="0" applyFont="1" applyFill="1" applyBorder="1" applyAlignment="1" applyProtection="1">
      <alignment horizontal="center" vertical="center" wrapText="1"/>
    </xf>
    <xf numFmtId="164" fontId="24" fillId="119" borderId="2" xfId="0" applyNumberFormat="1" applyFont="1" applyFill="1" applyBorder="1" applyAlignment="1" applyProtection="1">
      <alignment horizontal="center" vertical="center" wrapText="1"/>
    </xf>
    <xf numFmtId="0" fontId="2" fillId="28" borderId="10" xfId="0" applyFont="1" applyFill="1" applyBorder="1" applyAlignment="1" applyProtection="1">
      <alignment horizontal="center" vertical="center" wrapText="1"/>
    </xf>
    <xf numFmtId="0" fontId="2" fillId="28" borderId="11" xfId="0" applyFont="1" applyFill="1" applyBorder="1" applyAlignment="1" applyProtection="1">
      <alignment horizontal="center" vertical="center" wrapText="1"/>
    </xf>
    <xf numFmtId="0" fontId="2" fillId="28" borderId="12" xfId="0" applyFont="1" applyFill="1" applyBorder="1" applyAlignment="1" applyProtection="1">
      <alignment horizontal="center" vertical="center" wrapText="1"/>
    </xf>
    <xf numFmtId="0" fontId="119" fillId="96" borderId="2" xfId="0" applyFont="1" applyFill="1" applyBorder="1" applyAlignment="1" applyProtection="1">
      <alignment horizontal="center" vertical="center" wrapText="1"/>
    </xf>
    <xf numFmtId="0" fontId="119" fillId="75" borderId="2" xfId="0" applyFont="1" applyFill="1" applyBorder="1" applyAlignment="1" applyProtection="1">
      <alignment horizontal="center" vertical="center" wrapText="1"/>
    </xf>
    <xf numFmtId="164" fontId="120" fillId="76" borderId="2" xfId="0" applyNumberFormat="1" applyFont="1" applyFill="1" applyBorder="1" applyAlignment="1" applyProtection="1">
      <alignment horizontal="center" vertical="center" wrapText="1"/>
    </xf>
    <xf numFmtId="164" fontId="120" fillId="63" borderId="2" xfId="0" applyNumberFormat="1" applyFont="1" applyFill="1" applyBorder="1" applyAlignment="1" applyProtection="1">
      <alignment horizontal="center" vertical="center" wrapText="1"/>
    </xf>
    <xf numFmtId="0" fontId="142" fillId="8" borderId="2" xfId="0" applyFont="1" applyFill="1" applyBorder="1" applyAlignment="1" applyProtection="1">
      <alignment horizontal="center" vertical="top"/>
    </xf>
    <xf numFmtId="0" fontId="142" fillId="0" borderId="0" xfId="0" applyFont="1" applyProtection="1"/>
    <xf numFmtId="0" fontId="59" fillId="8" borderId="2" xfId="0" applyFont="1" applyFill="1" applyBorder="1" applyAlignment="1" applyProtection="1">
      <alignment horizontal="center"/>
    </xf>
    <xf numFmtId="0" fontId="57" fillId="8" borderId="2" xfId="0" applyFont="1" applyFill="1" applyBorder="1" applyAlignment="1" applyProtection="1">
      <alignment horizontal="center"/>
    </xf>
    <xf numFmtId="0" fontId="51" fillId="8" borderId="2" xfId="0" applyFont="1" applyFill="1" applyBorder="1" applyAlignment="1" applyProtection="1">
      <alignment horizontal="center"/>
    </xf>
    <xf numFmtId="0" fontId="46" fillId="8" borderId="2" xfId="0" applyFont="1" applyFill="1" applyBorder="1" applyAlignment="1" applyProtection="1">
      <alignment horizontal="center"/>
    </xf>
    <xf numFmtId="0" fontId="59" fillId="8" borderId="2" xfId="0" applyFont="1" applyFill="1" applyBorder="1" applyAlignment="1" applyProtection="1">
      <alignment horizontal="center"/>
    </xf>
    <xf numFmtId="0" fontId="0" fillId="8" borderId="16" xfId="0" applyFill="1" applyBorder="1" applyAlignment="1" applyProtection="1">
      <alignment horizontal="center"/>
    </xf>
    <xf numFmtId="0" fontId="0" fillId="8" borderId="0" xfId="0" applyFill="1" applyAlignment="1" applyProtection="1">
      <alignment horizontal="center"/>
    </xf>
    <xf numFmtId="0" fontId="14" fillId="17" borderId="2" xfId="0" applyFont="1" applyFill="1" applyBorder="1" applyAlignment="1" applyProtection="1">
      <alignment horizontal="center"/>
    </xf>
    <xf numFmtId="0" fontId="15" fillId="16" borderId="2" xfId="0" applyFont="1" applyFill="1" applyBorder="1" applyAlignment="1" applyProtection="1">
      <alignment horizontal="center"/>
    </xf>
    <xf numFmtId="0" fontId="15" fillId="14" borderId="2" xfId="0" applyFont="1" applyFill="1" applyBorder="1" applyAlignment="1" applyProtection="1">
      <alignment horizontal="center"/>
    </xf>
    <xf numFmtId="0" fontId="0" fillId="8" borderId="17" xfId="0" applyFill="1" applyBorder="1" applyAlignment="1" applyProtection="1">
      <alignment horizontal="center"/>
    </xf>
    <xf numFmtId="0" fontId="0" fillId="8" borderId="9" xfId="0" applyFill="1" applyBorder="1" applyAlignment="1" applyProtection="1">
      <alignment horizontal="center"/>
    </xf>
    <xf numFmtId="0" fontId="35" fillId="25" borderId="10" xfId="0" applyFont="1" applyFill="1" applyBorder="1" applyAlignment="1" applyProtection="1">
      <alignment horizontal="center" vertical="center" wrapText="1"/>
    </xf>
    <xf numFmtId="0" fontId="35" fillId="25" borderId="11" xfId="0" applyFont="1" applyFill="1" applyBorder="1" applyAlignment="1" applyProtection="1">
      <alignment horizontal="center" vertical="center" wrapText="1"/>
    </xf>
    <xf numFmtId="0" fontId="35" fillId="25" borderId="12" xfId="0" applyFont="1" applyFill="1" applyBorder="1" applyAlignment="1" applyProtection="1">
      <alignment horizontal="center" vertical="center" wrapText="1"/>
    </xf>
    <xf numFmtId="0" fontId="50" fillId="25" borderId="2" xfId="0" applyFont="1" applyFill="1" applyBorder="1" applyAlignment="1" applyProtection="1">
      <alignment horizontal="center" vertical="center" wrapText="1"/>
    </xf>
    <xf numFmtId="0" fontId="24" fillId="8" borderId="2" xfId="0" applyFont="1" applyFill="1" applyBorder="1" applyAlignment="1" applyProtection="1">
      <alignment horizontal="center" vertical="center" wrapText="1"/>
    </xf>
    <xf numFmtId="0" fontId="75" fillId="5" borderId="0" xfId="0" applyFont="1" applyFill="1" applyAlignment="1" applyProtection="1">
      <alignment horizontal="center"/>
    </xf>
    <xf numFmtId="0" fontId="34" fillId="102" borderId="0" xfId="0" applyFont="1" applyFill="1" applyAlignment="1" applyProtection="1">
      <alignment horizontal="center" vertical="center" wrapText="1"/>
    </xf>
    <xf numFmtId="0" fontId="54" fillId="100" borderId="0" xfId="0" applyFont="1" applyFill="1" applyAlignment="1" applyProtection="1">
      <alignment horizontal="center"/>
    </xf>
    <xf numFmtId="0" fontId="24" fillId="100" borderId="0" xfId="0" applyFont="1" applyFill="1" applyAlignment="1" applyProtection="1">
      <alignment horizontal="center" vertical="center" wrapText="1"/>
    </xf>
    <xf numFmtId="0" fontId="24" fillId="36" borderId="3" xfId="0" applyFont="1" applyFill="1" applyBorder="1" applyAlignment="1" applyProtection="1">
      <alignment horizontal="center" vertical="center" wrapText="1"/>
    </xf>
    <xf numFmtId="0" fontId="24" fillId="36" borderId="4" xfId="0" applyFont="1" applyFill="1" applyBorder="1" applyAlignment="1" applyProtection="1">
      <alignment horizontal="center" vertical="center" wrapText="1"/>
    </xf>
    <xf numFmtId="0" fontId="24" fillId="36" borderId="5" xfId="0" applyFont="1" applyFill="1" applyBorder="1" applyAlignment="1" applyProtection="1">
      <alignment horizontal="center" vertical="center" wrapText="1"/>
    </xf>
    <xf numFmtId="0" fontId="24" fillId="36" borderId="6" xfId="0" applyFont="1" applyFill="1" applyBorder="1" applyAlignment="1" applyProtection="1">
      <alignment horizontal="center" vertical="center" wrapText="1"/>
    </xf>
    <xf numFmtId="0" fontId="24" fillId="36" borderId="7" xfId="0" applyFont="1" applyFill="1" applyBorder="1" applyAlignment="1" applyProtection="1">
      <alignment horizontal="center" vertical="center" wrapText="1"/>
    </xf>
    <xf numFmtId="0" fontId="24" fillId="36" borderId="8" xfId="0" applyFont="1" applyFill="1" applyBorder="1" applyAlignment="1" applyProtection="1">
      <alignment horizontal="center" vertical="center" wrapText="1"/>
    </xf>
    <xf numFmtId="0" fontId="2" fillId="101" borderId="1" xfId="0" applyFont="1" applyFill="1" applyBorder="1" applyAlignment="1" applyProtection="1">
      <alignment horizontal="center" vertical="center" wrapText="1"/>
    </xf>
    <xf numFmtId="0" fontId="12" fillId="100" borderId="1" xfId="0" applyFont="1" applyFill="1" applyBorder="1" applyProtection="1"/>
    <xf numFmtId="0" fontId="24" fillId="102" borderId="3" xfId="0" applyFont="1" applyFill="1" applyBorder="1" applyAlignment="1" applyProtection="1">
      <alignment horizontal="center" vertical="center" wrapText="1"/>
    </xf>
    <xf numFmtId="0" fontId="24" fillId="102" borderId="4" xfId="0" applyFont="1" applyFill="1" applyBorder="1" applyAlignment="1" applyProtection="1">
      <alignment horizontal="center" vertical="center" wrapText="1"/>
    </xf>
    <xf numFmtId="0" fontId="24" fillId="102" borderId="5" xfId="0" applyFont="1" applyFill="1" applyBorder="1" applyAlignment="1" applyProtection="1">
      <alignment horizontal="center" vertical="center" wrapText="1"/>
    </xf>
    <xf numFmtId="0" fontId="24" fillId="102" borderId="6" xfId="0" applyFont="1" applyFill="1" applyBorder="1" applyAlignment="1" applyProtection="1">
      <alignment horizontal="center" vertical="center" wrapText="1"/>
    </xf>
    <xf numFmtId="0" fontId="24" fillId="102" borderId="7" xfId="0" applyFont="1" applyFill="1" applyBorder="1" applyAlignment="1" applyProtection="1">
      <alignment horizontal="center" vertical="center" wrapText="1"/>
    </xf>
    <xf numFmtId="0" fontId="24" fillId="102" borderId="8" xfId="0" applyFont="1" applyFill="1" applyBorder="1" applyAlignment="1" applyProtection="1">
      <alignment horizontal="center" vertical="center" wrapText="1"/>
    </xf>
    <xf numFmtId="0" fontId="24" fillId="104" borderId="3" xfId="0" applyFont="1" applyFill="1" applyBorder="1" applyAlignment="1" applyProtection="1">
      <alignment horizontal="center" vertical="center" wrapText="1"/>
    </xf>
    <xf numFmtId="0" fontId="24" fillId="104" borderId="4" xfId="0" applyFont="1" applyFill="1" applyBorder="1" applyAlignment="1" applyProtection="1">
      <alignment horizontal="center" vertical="center" wrapText="1"/>
    </xf>
    <xf numFmtId="0" fontId="24" fillId="104" borderId="5" xfId="0" applyFont="1" applyFill="1" applyBorder="1" applyAlignment="1" applyProtection="1">
      <alignment horizontal="center" vertical="center" wrapText="1"/>
    </xf>
    <xf numFmtId="0" fontId="24" fillId="104" borderId="6" xfId="0" applyFont="1" applyFill="1" applyBorder="1" applyAlignment="1" applyProtection="1">
      <alignment horizontal="center" vertical="center" wrapText="1"/>
    </xf>
    <xf numFmtId="0" fontId="24" fillId="104" borderId="7" xfId="0" applyFont="1" applyFill="1" applyBorder="1" applyAlignment="1" applyProtection="1">
      <alignment horizontal="center" vertical="center" wrapText="1"/>
    </xf>
    <xf numFmtId="0" fontId="24" fillId="104" borderId="8" xfId="0" applyFont="1" applyFill="1" applyBorder="1" applyAlignment="1" applyProtection="1">
      <alignment horizontal="center" vertical="center" wrapText="1"/>
    </xf>
    <xf numFmtId="0" fontId="17" fillId="8" borderId="0" xfId="0" applyFont="1" applyFill="1" applyAlignment="1" applyProtection="1">
      <alignment horizontal="center" vertical="center"/>
    </xf>
    <xf numFmtId="14" fontId="10" fillId="8" borderId="0" xfId="0" applyNumberFormat="1" applyFont="1" applyFill="1" applyAlignment="1" applyProtection="1">
      <alignment horizontal="center" vertical="center"/>
    </xf>
    <xf numFmtId="0" fontId="10" fillId="8" borderId="0" xfId="0" applyFont="1" applyFill="1" applyAlignment="1" applyProtection="1">
      <alignment horizontal="center" vertical="center"/>
    </xf>
    <xf numFmtId="0" fontId="57" fillId="8" borderId="0" xfId="0" applyFont="1" applyFill="1" applyAlignment="1" applyProtection="1">
      <alignment horizontal="center"/>
    </xf>
    <xf numFmtId="0" fontId="0" fillId="8" borderId="37" xfId="0" applyFill="1" applyBorder="1" applyAlignment="1" applyProtection="1">
      <alignment horizontal="center"/>
    </xf>
    <xf numFmtId="0" fontId="80" fillId="8" borderId="32" xfId="0" applyFont="1" applyFill="1" applyBorder="1" applyAlignment="1" applyProtection="1">
      <alignment horizontal="center" vertical="center"/>
    </xf>
    <xf numFmtId="0" fontId="80" fillId="8" borderId="32" xfId="0" applyFont="1" applyFill="1" applyBorder="1" applyAlignment="1" applyProtection="1">
      <alignment horizontal="center" vertical="center" wrapText="1"/>
    </xf>
    <xf numFmtId="0" fontId="80" fillId="8" borderId="33" xfId="0" applyFont="1" applyFill="1" applyBorder="1" applyAlignment="1" applyProtection="1">
      <alignment horizontal="center" vertical="center"/>
    </xf>
    <xf numFmtId="0" fontId="80" fillId="8" borderId="33" xfId="0" applyFont="1" applyFill="1" applyBorder="1" applyAlignment="1" applyProtection="1">
      <alignment horizontal="center" vertical="center" wrapText="1"/>
    </xf>
    <xf numFmtId="0" fontId="137" fillId="8" borderId="33" xfId="0" applyFont="1" applyFill="1" applyBorder="1" applyAlignment="1" applyProtection="1">
      <alignment horizontal="center" vertical="center"/>
    </xf>
    <xf numFmtId="0" fontId="80" fillId="8" borderId="33" xfId="0" applyFont="1" applyFill="1" applyBorder="1" applyAlignment="1" applyProtection="1">
      <alignment horizontal="center" vertical="center"/>
    </xf>
    <xf numFmtId="0" fontId="43" fillId="0" borderId="2" xfId="0" applyFont="1" applyBorder="1" applyAlignment="1" applyProtection="1">
      <alignment horizontal="right" vertical="top" wrapText="1" readingOrder="2"/>
    </xf>
    <xf numFmtId="0" fontId="0" fillId="24" borderId="0" xfId="0" applyFill="1" applyProtection="1"/>
    <xf numFmtId="0" fontId="144" fillId="95" borderId="0" xfId="0" applyFont="1" applyFill="1" applyAlignment="1" applyProtection="1">
      <alignment horizontal="center" vertical="center" wrapText="1"/>
    </xf>
    <xf numFmtId="0" fontId="19" fillId="24" borderId="0" xfId="0" applyFont="1" applyFill="1" applyProtection="1"/>
    <xf numFmtId="0" fontId="117" fillId="95" borderId="0" xfId="0" applyFont="1" applyFill="1" applyAlignment="1" applyProtection="1">
      <alignment horizontal="center" vertical="center" wrapText="1"/>
    </xf>
    <xf numFmtId="0" fontId="129" fillId="96" borderId="2" xfId="0" applyFont="1" applyFill="1" applyBorder="1" applyAlignment="1" applyProtection="1">
      <alignment horizontal="center" vertical="center" wrapText="1"/>
    </xf>
    <xf numFmtId="0" fontId="129" fillId="97" borderId="2" xfId="0" applyFont="1" applyFill="1" applyBorder="1" applyAlignment="1" applyProtection="1">
      <alignment horizontal="center" vertical="center" wrapText="1"/>
    </xf>
    <xf numFmtId="0" fontId="87" fillId="24" borderId="0" xfId="0" applyFont="1" applyFill="1" applyProtection="1"/>
    <xf numFmtId="0" fontId="117" fillId="96" borderId="2" xfId="0" applyFont="1" applyFill="1" applyBorder="1" applyAlignment="1" applyProtection="1">
      <alignment horizontal="center" vertical="center" wrapText="1"/>
    </xf>
    <xf numFmtId="164" fontId="118" fillId="120" borderId="2" xfId="0" applyNumberFormat="1" applyFont="1" applyFill="1" applyBorder="1" applyAlignment="1" applyProtection="1">
      <alignment horizontal="center" vertical="center" wrapText="1"/>
    </xf>
    <xf numFmtId="164" fontId="118" fillId="121" borderId="2" xfId="0" applyNumberFormat="1" applyFont="1" applyFill="1" applyBorder="1" applyAlignment="1" applyProtection="1">
      <alignment horizontal="center" vertical="center" wrapText="1"/>
    </xf>
    <xf numFmtId="0" fontId="8" fillId="24" borderId="0" xfId="0" applyFont="1" applyFill="1" applyProtection="1"/>
    <xf numFmtId="0" fontId="123" fillId="125" borderId="2" xfId="0" applyFont="1" applyFill="1" applyBorder="1" applyProtection="1"/>
    <xf numFmtId="164" fontId="124" fillId="127" borderId="2" xfId="0" applyNumberFormat="1" applyFont="1" applyFill="1" applyBorder="1" applyAlignment="1" applyProtection="1">
      <alignment horizontal="center" vertical="center" wrapText="1"/>
    </xf>
    <xf numFmtId="0" fontId="131" fillId="5" borderId="2" xfId="0" applyFont="1" applyFill="1" applyBorder="1" applyProtection="1"/>
    <xf numFmtId="0" fontId="125" fillId="128" borderId="2" xfId="0" applyFont="1" applyFill="1" applyBorder="1" applyAlignment="1" applyProtection="1">
      <alignment horizontal="center" vertical="center" wrapText="1"/>
    </xf>
    <xf numFmtId="164" fontId="125" fillId="128" borderId="2" xfId="0" applyNumberFormat="1" applyFont="1" applyFill="1" applyBorder="1" applyAlignment="1" applyProtection="1">
      <alignment horizontal="center" vertical="center" wrapText="1"/>
    </xf>
    <xf numFmtId="0" fontId="126" fillId="127" borderId="2" xfId="0" applyFont="1" applyFill="1" applyBorder="1" applyAlignment="1" applyProtection="1">
      <alignment horizontal="center" vertical="center" wrapText="1"/>
    </xf>
    <xf numFmtId="164" fontId="126" fillId="127" borderId="2" xfId="0" applyNumberFormat="1" applyFont="1" applyFill="1" applyBorder="1" applyAlignment="1" applyProtection="1">
      <alignment horizontal="center" vertical="center" wrapText="1"/>
    </xf>
    <xf numFmtId="165" fontId="127" fillId="128" borderId="2" xfId="0" applyNumberFormat="1" applyFont="1" applyFill="1" applyBorder="1" applyAlignment="1" applyProtection="1">
      <alignment horizontal="center" vertical="center" wrapText="1"/>
    </xf>
    <xf numFmtId="165" fontId="128" fillId="128" borderId="2" xfId="0" applyNumberFormat="1" applyFont="1" applyFill="1" applyBorder="1" applyAlignment="1" applyProtection="1">
      <alignment horizontal="center" vertical="center" wrapText="1"/>
    </xf>
    <xf numFmtId="0" fontId="123" fillId="8" borderId="2" xfId="0" applyFont="1" applyFill="1" applyBorder="1" applyAlignment="1" applyProtection="1">
      <alignment horizontal="right" vertical="center"/>
    </xf>
    <xf numFmtId="0" fontId="129" fillId="123" borderId="2" xfId="0" applyFont="1" applyFill="1" applyBorder="1" applyAlignment="1" applyProtection="1">
      <alignment horizontal="center" vertical="center" wrapText="1"/>
    </xf>
    <xf numFmtId="0" fontId="0" fillId="8" borderId="10" xfId="0" applyFill="1" applyBorder="1" applyAlignment="1" applyProtection="1">
      <alignment horizontal="center"/>
    </xf>
    <xf numFmtId="0" fontId="0" fillId="8" borderId="11" xfId="0" applyFill="1" applyBorder="1" applyAlignment="1" applyProtection="1">
      <alignment horizontal="center"/>
    </xf>
    <xf numFmtId="0" fontId="0" fillId="8" borderId="12" xfId="0" applyFill="1" applyBorder="1" applyAlignment="1" applyProtection="1">
      <alignment horizontal="center"/>
    </xf>
    <xf numFmtId="0" fontId="122" fillId="96" borderId="2" xfId="0" applyFont="1" applyFill="1" applyBorder="1" applyAlignment="1" applyProtection="1">
      <alignment horizontal="center" vertical="center" wrapText="1"/>
    </xf>
    <xf numFmtId="0" fontId="0" fillId="5" borderId="2" xfId="0" applyFill="1" applyBorder="1" applyAlignment="1" applyProtection="1">
      <alignment horizontal="center" vertical="center" wrapText="1"/>
    </xf>
    <xf numFmtId="164" fontId="0" fillId="5" borderId="2" xfId="0" applyNumberFormat="1" applyFill="1" applyBorder="1" applyAlignment="1" applyProtection="1">
      <alignment horizontal="center" vertical="center" wrapText="1"/>
    </xf>
    <xf numFmtId="0" fontId="123" fillId="124" borderId="2" xfId="0" applyFont="1" applyFill="1" applyBorder="1" applyProtection="1"/>
    <xf numFmtId="0" fontId="123" fillId="126" borderId="2" xfId="0" applyFont="1" applyFill="1" applyBorder="1" applyAlignment="1" applyProtection="1">
      <alignment horizontal="center" vertical="center" wrapText="1"/>
    </xf>
    <xf numFmtId="164" fontId="123" fillId="126" borderId="2" xfId="0" applyNumberFormat="1" applyFont="1" applyFill="1" applyBorder="1" applyAlignment="1" applyProtection="1">
      <alignment horizontal="center" vertical="center" wrapText="1"/>
    </xf>
    <xf numFmtId="0" fontId="119" fillId="98" borderId="2" xfId="0" applyFont="1" applyFill="1" applyBorder="1" applyAlignment="1" applyProtection="1">
      <alignment horizontal="center" vertical="center" wrapText="1"/>
    </xf>
    <xf numFmtId="0" fontId="121" fillId="96" borderId="2" xfId="0" applyFont="1" applyFill="1" applyBorder="1" applyAlignment="1" applyProtection="1">
      <alignment horizontal="center" vertical="center" wrapText="1"/>
    </xf>
    <xf numFmtId="0" fontId="123" fillId="8" borderId="30" xfId="0" applyFont="1" applyFill="1" applyBorder="1" applyAlignment="1" applyProtection="1">
      <alignment horizontal="right" vertical="center"/>
    </xf>
    <xf numFmtId="164" fontId="0" fillId="5" borderId="30" xfId="0" applyNumberFormat="1" applyFill="1" applyBorder="1" applyAlignment="1" applyProtection="1">
      <alignment horizontal="center" vertical="center" wrapText="1"/>
    </xf>
    <xf numFmtId="164" fontId="123" fillId="129" borderId="30" xfId="0" applyNumberFormat="1" applyFont="1" applyFill="1" applyBorder="1" applyAlignment="1" applyProtection="1">
      <alignment horizontal="center" vertical="center" wrapText="1"/>
    </xf>
    <xf numFmtId="0" fontId="123" fillId="8" borderId="29" xfId="0" applyFont="1" applyFill="1" applyBorder="1" applyAlignment="1" applyProtection="1">
      <alignment horizontal="right" vertical="center"/>
    </xf>
    <xf numFmtId="164" fontId="0" fillId="5" borderId="29" xfId="0" applyNumberFormat="1" applyFill="1" applyBorder="1" applyAlignment="1" applyProtection="1">
      <alignment horizontal="center" vertical="center" wrapText="1"/>
    </xf>
    <xf numFmtId="164" fontId="123" fillId="129" borderId="29" xfId="0" applyNumberFormat="1" applyFont="1" applyFill="1" applyBorder="1" applyAlignment="1" applyProtection="1">
      <alignment horizontal="center" vertical="center" wrapText="1"/>
    </xf>
    <xf numFmtId="0" fontId="123" fillId="124" borderId="29" xfId="0" applyFont="1" applyFill="1" applyBorder="1" applyProtection="1"/>
    <xf numFmtId="164" fontId="123" fillId="126" borderId="29" xfId="0" applyNumberFormat="1" applyFont="1" applyFill="1" applyBorder="1" applyAlignment="1" applyProtection="1">
      <alignment horizontal="center" vertical="center" wrapText="1"/>
    </xf>
    <xf numFmtId="164" fontId="123" fillId="127" borderId="29" xfId="0" applyNumberFormat="1" applyFont="1" applyFill="1" applyBorder="1" applyAlignment="1" applyProtection="1">
      <alignment horizontal="center" vertical="center" wrapText="1"/>
    </xf>
    <xf numFmtId="0" fontId="147" fillId="8" borderId="2" xfId="0" applyFont="1" applyFill="1" applyBorder="1" applyAlignment="1" applyProtection="1">
      <alignment horizontal="center" vertical="center" wrapText="1"/>
    </xf>
    <xf numFmtId="0" fontId="147" fillId="8" borderId="2" xfId="0" applyFont="1" applyFill="1" applyBorder="1" applyAlignment="1" applyProtection="1">
      <alignment horizontal="right" vertical="center"/>
    </xf>
    <xf numFmtId="0" fontId="130" fillId="5" borderId="2" xfId="0" applyFont="1" applyFill="1" applyBorder="1" applyAlignment="1" applyProtection="1">
      <alignment horizontal="center" vertical="center" wrapText="1"/>
    </xf>
    <xf numFmtId="164" fontId="130" fillId="5" borderId="2" xfId="0" applyNumberFormat="1" applyFont="1" applyFill="1" applyBorder="1" applyAlignment="1" applyProtection="1">
      <alignment horizontal="center" vertical="center" wrapText="1"/>
    </xf>
    <xf numFmtId="0" fontId="21" fillId="5" borderId="0" xfId="0" applyFont="1" applyFill="1" applyAlignment="1" applyProtection="1">
      <alignment horizontal="center"/>
    </xf>
    <xf numFmtId="0" fontId="1" fillId="34" borderId="0" xfId="0" applyFont="1" applyFill="1" applyAlignment="1" applyProtection="1">
      <alignment horizontal="center" vertical="center" wrapText="1"/>
    </xf>
    <xf numFmtId="0" fontId="18" fillId="33" borderId="0" xfId="0" applyFont="1" applyFill="1" applyProtection="1"/>
    <xf numFmtId="0" fontId="34" fillId="105" borderId="3" xfId="0" applyFont="1" applyFill="1" applyBorder="1" applyAlignment="1" applyProtection="1">
      <alignment horizontal="center" vertical="center" wrapText="1"/>
    </xf>
    <xf numFmtId="0" fontId="34" fillId="105" borderId="4" xfId="0" applyFont="1" applyFill="1" applyBorder="1" applyAlignment="1" applyProtection="1">
      <alignment horizontal="center" vertical="center" wrapText="1"/>
    </xf>
    <xf numFmtId="0" fontId="34" fillId="105" borderId="5" xfId="0" applyFont="1" applyFill="1" applyBorder="1" applyAlignment="1" applyProtection="1">
      <alignment horizontal="center" vertical="center" wrapText="1"/>
    </xf>
    <xf numFmtId="0" fontId="35" fillId="130" borderId="3" xfId="0" applyFont="1" applyFill="1" applyBorder="1" applyAlignment="1" applyProtection="1">
      <alignment horizontal="center" vertical="center" wrapText="1"/>
    </xf>
    <xf numFmtId="0" fontId="35" fillId="130" borderId="4" xfId="0" applyFont="1" applyFill="1" applyBorder="1" applyAlignment="1" applyProtection="1">
      <alignment horizontal="center" vertical="center" wrapText="1"/>
    </xf>
    <xf numFmtId="0" fontId="35" fillId="130" borderId="5" xfId="0" applyFont="1" applyFill="1" applyBorder="1" applyAlignment="1" applyProtection="1">
      <alignment horizontal="center" vertical="center" wrapText="1"/>
    </xf>
    <xf numFmtId="0" fontId="34" fillId="105" borderId="6" xfId="0" applyFont="1" applyFill="1" applyBorder="1" applyAlignment="1" applyProtection="1">
      <alignment horizontal="center" vertical="center" wrapText="1"/>
    </xf>
    <xf numFmtId="0" fontId="34" fillId="105" borderId="7" xfId="0" applyFont="1" applyFill="1" applyBorder="1" applyAlignment="1" applyProtection="1">
      <alignment horizontal="center" vertical="center" wrapText="1"/>
    </xf>
    <xf numFmtId="0" fontId="34" fillId="105" borderId="8" xfId="0" applyFont="1" applyFill="1" applyBorder="1" applyAlignment="1" applyProtection="1">
      <alignment horizontal="center" vertical="center" wrapText="1"/>
    </xf>
    <xf numFmtId="0" fontId="35" fillId="130" borderId="6" xfId="0" applyFont="1" applyFill="1" applyBorder="1" applyAlignment="1" applyProtection="1">
      <alignment horizontal="center" vertical="center" wrapText="1"/>
    </xf>
    <xf numFmtId="0" fontId="35" fillId="130" borderId="7" xfId="0" applyFont="1" applyFill="1" applyBorder="1" applyAlignment="1" applyProtection="1">
      <alignment horizontal="center" vertical="center" wrapText="1"/>
    </xf>
    <xf numFmtId="0" fontId="35" fillId="130" borderId="8" xfId="0" applyFont="1" applyFill="1" applyBorder="1" applyAlignment="1" applyProtection="1">
      <alignment horizontal="center" vertical="center" wrapText="1"/>
    </xf>
    <xf numFmtId="0" fontId="1" fillId="35" borderId="1" xfId="0" applyFont="1" applyFill="1" applyBorder="1" applyAlignment="1" applyProtection="1">
      <alignment horizontal="center" vertical="center" wrapText="1"/>
    </xf>
    <xf numFmtId="0" fontId="17" fillId="33" borderId="1" xfId="0" applyFont="1" applyFill="1" applyBorder="1" applyProtection="1"/>
    <xf numFmtId="0" fontId="35" fillId="34" borderId="3" xfId="0" applyFont="1" applyFill="1" applyBorder="1" applyAlignment="1" applyProtection="1">
      <alignment horizontal="center" vertical="center" wrapText="1"/>
    </xf>
    <xf numFmtId="0" fontId="35" fillId="34" borderId="4" xfId="0" applyFont="1" applyFill="1" applyBorder="1" applyAlignment="1" applyProtection="1">
      <alignment horizontal="center" vertical="center" wrapText="1"/>
    </xf>
    <xf numFmtId="0" fontId="35" fillId="34" borderId="5" xfId="0" applyFont="1" applyFill="1" applyBorder="1" applyAlignment="1" applyProtection="1">
      <alignment horizontal="center" vertical="center" wrapText="1"/>
    </xf>
    <xf numFmtId="0" fontId="35" fillId="34" borderId="6" xfId="0" applyFont="1" applyFill="1" applyBorder="1" applyAlignment="1" applyProtection="1">
      <alignment horizontal="center" vertical="center" wrapText="1"/>
    </xf>
    <xf numFmtId="0" fontId="35" fillId="34" borderId="7" xfId="0" applyFont="1" applyFill="1" applyBorder="1" applyAlignment="1" applyProtection="1">
      <alignment horizontal="center" vertical="center" wrapText="1"/>
    </xf>
    <xf numFmtId="0" fontId="35" fillId="34" borderId="8" xfId="0" applyFont="1" applyFill="1" applyBorder="1" applyAlignment="1" applyProtection="1">
      <alignment horizontal="center" vertical="center" wrapText="1"/>
    </xf>
    <xf numFmtId="0" fontId="60" fillId="5" borderId="0" xfId="0" applyFont="1" applyFill="1" applyProtection="1"/>
    <xf numFmtId="0" fontId="34" fillId="34" borderId="3" xfId="0" applyFont="1" applyFill="1" applyBorder="1" applyAlignment="1" applyProtection="1">
      <alignment horizontal="center" vertical="center" wrapText="1"/>
    </xf>
    <xf numFmtId="0" fontId="34" fillId="34" borderId="4" xfId="0" applyFont="1" applyFill="1" applyBorder="1" applyAlignment="1" applyProtection="1">
      <alignment horizontal="center" vertical="center" wrapText="1"/>
    </xf>
    <xf numFmtId="0" fontId="34" fillId="34" borderId="5" xfId="0" applyFont="1" applyFill="1" applyBorder="1" applyAlignment="1" applyProtection="1">
      <alignment horizontal="center" vertical="center" wrapText="1"/>
    </xf>
    <xf numFmtId="0" fontId="34" fillId="34" borderId="6" xfId="0" applyFont="1" applyFill="1" applyBorder="1" applyAlignment="1" applyProtection="1">
      <alignment horizontal="center" vertical="center" wrapText="1"/>
    </xf>
    <xf numFmtId="0" fontId="34" fillId="34" borderId="7" xfId="0" applyFont="1" applyFill="1" applyBorder="1" applyAlignment="1" applyProtection="1">
      <alignment horizontal="center" vertical="center" wrapText="1"/>
    </xf>
    <xf numFmtId="0" fontId="34" fillId="34" borderId="8" xfId="0" applyFont="1" applyFill="1" applyBorder="1" applyAlignment="1" applyProtection="1">
      <alignment horizontal="center" vertical="center" wrapText="1"/>
    </xf>
    <xf numFmtId="0" fontId="20" fillId="35" borderId="1" xfId="0" applyFont="1" applyFill="1" applyBorder="1" applyAlignment="1" applyProtection="1">
      <alignment horizontal="center" vertical="center" wrapText="1"/>
    </xf>
    <xf numFmtId="0" fontId="14" fillId="33" borderId="1" xfId="0" applyFont="1" applyFill="1" applyBorder="1" applyProtection="1"/>
    <xf numFmtId="0" fontId="34" fillId="6" borderId="3" xfId="0" applyFont="1" applyFill="1" applyBorder="1" applyAlignment="1" applyProtection="1">
      <alignment horizontal="center" vertical="center" wrapText="1"/>
    </xf>
    <xf numFmtId="0" fontId="34" fillId="6" borderId="4" xfId="0" applyFont="1" applyFill="1" applyBorder="1" applyAlignment="1" applyProtection="1">
      <alignment horizontal="center" vertical="center" wrapText="1"/>
    </xf>
    <xf numFmtId="0" fontId="34" fillId="6" borderId="5" xfId="0" applyFont="1" applyFill="1" applyBorder="1" applyAlignment="1" applyProtection="1">
      <alignment horizontal="center" vertical="center" wrapText="1"/>
    </xf>
    <xf numFmtId="0" fontId="34" fillId="6" borderId="6" xfId="0" applyFont="1" applyFill="1" applyBorder="1" applyAlignment="1" applyProtection="1">
      <alignment horizontal="center" vertical="center" wrapText="1"/>
    </xf>
    <xf numFmtId="0" fontId="34" fillId="6" borderId="7" xfId="0" applyFont="1" applyFill="1" applyBorder="1" applyAlignment="1" applyProtection="1">
      <alignment horizontal="center" vertical="center" wrapText="1"/>
    </xf>
    <xf numFmtId="0" fontId="34" fillId="6" borderId="8" xfId="0" applyFont="1" applyFill="1" applyBorder="1" applyAlignment="1" applyProtection="1">
      <alignment horizontal="center" vertical="center" wrapText="1"/>
    </xf>
    <xf numFmtId="0" fontId="24" fillId="6" borderId="3" xfId="0" applyFont="1" applyFill="1" applyBorder="1" applyAlignment="1" applyProtection="1">
      <alignment horizontal="center" vertical="center" wrapText="1"/>
    </xf>
    <xf numFmtId="0" fontId="24" fillId="6" borderId="4" xfId="0" applyFont="1" applyFill="1" applyBorder="1" applyAlignment="1" applyProtection="1">
      <alignment horizontal="center" vertical="center" wrapText="1"/>
    </xf>
    <xf numFmtId="0" fontId="24" fillId="6" borderId="5" xfId="0" applyFont="1" applyFill="1" applyBorder="1" applyAlignment="1" applyProtection="1">
      <alignment horizontal="center" vertical="center" wrapText="1"/>
    </xf>
    <xf numFmtId="0" fontId="24" fillId="6" borderId="6" xfId="0" applyFont="1" applyFill="1" applyBorder="1" applyAlignment="1" applyProtection="1">
      <alignment horizontal="center" vertical="center" wrapText="1"/>
    </xf>
    <xf numFmtId="0" fontId="24" fillId="6" borderId="7" xfId="0" applyFont="1" applyFill="1" applyBorder="1" applyAlignment="1" applyProtection="1">
      <alignment horizontal="center" vertical="center" wrapText="1"/>
    </xf>
    <xf numFmtId="0" fontId="24" fillId="6" borderId="8" xfId="0" applyFont="1" applyFill="1" applyBorder="1" applyAlignment="1" applyProtection="1">
      <alignment horizontal="center" vertical="center" wrapText="1"/>
    </xf>
    <xf numFmtId="0" fontId="132" fillId="77" borderId="0" xfId="0" applyFont="1" applyFill="1" applyAlignment="1" applyProtection="1">
      <alignment horizontal="center" vertical="center" wrapText="1"/>
    </xf>
    <xf numFmtId="0" fontId="21" fillId="0" borderId="0" xfId="0" applyFont="1" applyProtection="1"/>
    <xf numFmtId="0" fontId="4" fillId="31" borderId="0" xfId="0" applyFont="1" applyFill="1" applyAlignment="1" applyProtection="1">
      <alignment horizontal="right" vertical="center" wrapText="1"/>
    </xf>
    <xf numFmtId="0" fontId="21" fillId="33" borderId="31" xfId="0" applyFont="1" applyFill="1" applyBorder="1" applyAlignment="1" applyProtection="1">
      <alignment horizontal="center"/>
    </xf>
    <xf numFmtId="0" fontId="121" fillId="78" borderId="29" xfId="0" applyFont="1" applyFill="1" applyBorder="1" applyAlignment="1" applyProtection="1">
      <alignment horizontal="center" vertical="center" wrapText="1"/>
    </xf>
    <xf numFmtId="0" fontId="130" fillId="79" borderId="29" xfId="0" applyFont="1" applyFill="1" applyBorder="1" applyAlignment="1" applyProtection="1">
      <alignment horizontal="center" vertical="center" wrapText="1"/>
    </xf>
    <xf numFmtId="0" fontId="130" fillId="79" borderId="29" xfId="0" applyFont="1" applyFill="1" applyBorder="1" applyAlignment="1" applyProtection="1">
      <alignment horizontal="right" vertical="center" wrapText="1"/>
    </xf>
    <xf numFmtId="0" fontId="130" fillId="80" borderId="29" xfId="0" applyFont="1" applyFill="1" applyBorder="1" applyAlignment="1" applyProtection="1">
      <alignment horizontal="center" vertical="center" wrapText="1"/>
    </xf>
    <xf numFmtId="0" fontId="130" fillId="80" borderId="29" xfId="0" applyFont="1" applyFill="1" applyBorder="1" applyAlignment="1" applyProtection="1">
      <alignment horizontal="right" vertical="center" wrapText="1"/>
    </xf>
    <xf numFmtId="0" fontId="130" fillId="81" borderId="29" xfId="0" applyFont="1" applyFill="1" applyBorder="1" applyAlignment="1" applyProtection="1">
      <alignment horizontal="center" vertical="center" wrapText="1"/>
    </xf>
    <xf numFmtId="0" fontId="130" fillId="81" borderId="29" xfId="0" applyFont="1" applyFill="1" applyBorder="1" applyAlignment="1" applyProtection="1">
      <alignment horizontal="right" vertical="center" wrapText="1"/>
    </xf>
    <xf numFmtId="0" fontId="130" fillId="82" borderId="29" xfId="0" applyFont="1" applyFill="1" applyBorder="1" applyAlignment="1" applyProtection="1">
      <alignment horizontal="center" vertical="center" wrapText="1"/>
    </xf>
    <xf numFmtId="0" fontId="130" fillId="82" borderId="29" xfId="0" applyFont="1" applyFill="1" applyBorder="1" applyAlignment="1" applyProtection="1">
      <alignment horizontal="right" vertical="center" wrapText="1"/>
    </xf>
    <xf numFmtId="0" fontId="130" fillId="83" borderId="29" xfId="0" applyFont="1" applyFill="1" applyBorder="1" applyAlignment="1" applyProtection="1">
      <alignment horizontal="center" vertical="center" wrapText="1"/>
    </xf>
    <xf numFmtId="0" fontId="130" fillId="83" borderId="29" xfId="0" applyFont="1" applyFill="1" applyBorder="1" applyAlignment="1" applyProtection="1">
      <alignment horizontal="right" vertical="center" wrapText="1"/>
    </xf>
    <xf numFmtId="0" fontId="130" fillId="84" borderId="29" xfId="0" applyFont="1" applyFill="1" applyBorder="1" applyAlignment="1" applyProtection="1">
      <alignment horizontal="center" vertical="center" wrapText="1"/>
    </xf>
    <xf numFmtId="0" fontId="130" fillId="84" borderId="29" xfId="0" applyFont="1" applyFill="1" applyBorder="1" applyAlignment="1" applyProtection="1">
      <alignment horizontal="right" vertical="center" wrapText="1"/>
    </xf>
    <xf numFmtId="0" fontId="118" fillId="85" borderId="0" xfId="0" applyFont="1" applyFill="1" applyAlignment="1" applyProtection="1">
      <alignment horizontal="left" vertical="center"/>
    </xf>
    <xf numFmtId="0" fontId="8" fillId="0" borderId="0" xfId="0" applyFont="1" applyProtection="1"/>
    <xf numFmtId="0" fontId="118" fillId="85" borderId="29" xfId="0" applyFont="1" applyFill="1" applyBorder="1" applyAlignment="1" applyProtection="1">
      <alignment horizontal="center" vertical="center" wrapText="1"/>
    </xf>
    <xf numFmtId="0" fontId="134" fillId="0" borderId="0" xfId="0" applyFont="1" applyAlignment="1" applyProtection="1">
      <alignment horizontal="left" vertical="center"/>
    </xf>
    <xf numFmtId="0" fontId="135" fillId="0" borderId="0" xfId="0" applyFont="1" applyProtection="1"/>
    <xf numFmtId="0" fontId="136" fillId="0" borderId="0" xfId="0" applyFont="1" applyAlignment="1" applyProtection="1">
      <alignment horizontal="center" vertical="center" wrapText="1"/>
    </xf>
    <xf numFmtId="0" fontId="135" fillId="0" borderId="0" xfId="0" applyFont="1" applyProtection="1"/>
    <xf numFmtId="0" fontId="123" fillId="0" borderId="0" xfId="0" applyFont="1" applyProtection="1"/>
    <xf numFmtId="0" fontId="133" fillId="74" borderId="0" xfId="0" applyFont="1" applyFill="1" applyProtection="1"/>
    <xf numFmtId="0" fontId="130" fillId="80" borderId="29" xfId="0" applyFont="1" applyFill="1" applyBorder="1" applyProtection="1"/>
    <xf numFmtId="0" fontId="1" fillId="31" borderId="0" xfId="0" applyFont="1" applyFill="1" applyAlignment="1" applyProtection="1">
      <alignment horizontal="center" vertical="center" wrapText="1"/>
    </xf>
    <xf numFmtId="0" fontId="22" fillId="3" borderId="0" xfId="0" applyFont="1" applyFill="1" applyAlignment="1" applyProtection="1">
      <alignment horizontal="center" vertical="center" wrapText="1"/>
    </xf>
    <xf numFmtId="0" fontId="22" fillId="3" borderId="0" xfId="0" applyFont="1" applyFill="1" applyAlignment="1" applyProtection="1">
      <alignment vertical="center" wrapText="1"/>
    </xf>
    <xf numFmtId="0" fontId="34" fillId="32" borderId="2" xfId="0" applyFont="1" applyFill="1" applyBorder="1" applyAlignment="1" applyProtection="1">
      <alignment horizontal="center" vertical="center" wrapText="1"/>
    </xf>
    <xf numFmtId="0" fontId="22" fillId="9" borderId="10" xfId="0" applyFont="1" applyFill="1" applyBorder="1" applyAlignment="1" applyProtection="1">
      <alignment horizontal="center" vertical="center" wrapText="1"/>
    </xf>
    <xf numFmtId="0" fontId="22" fillId="9" borderId="11" xfId="0" applyFont="1" applyFill="1" applyBorder="1" applyAlignment="1" applyProtection="1">
      <alignment horizontal="center" vertical="center" wrapText="1"/>
    </xf>
    <xf numFmtId="0" fontId="22" fillId="9" borderId="12" xfId="0" applyFont="1" applyFill="1" applyBorder="1" applyAlignment="1" applyProtection="1">
      <alignment horizontal="center" vertical="center" wrapText="1"/>
    </xf>
    <xf numFmtId="0" fontId="11" fillId="10" borderId="2" xfId="0" applyFont="1" applyFill="1" applyBorder="1" applyAlignment="1" applyProtection="1">
      <alignment horizontal="center" vertical="center" wrapText="1"/>
    </xf>
    <xf numFmtId="0" fontId="12" fillId="5" borderId="18" xfId="0" applyFont="1" applyFill="1" applyBorder="1" applyAlignment="1" applyProtection="1">
      <alignment horizontal="center"/>
    </xf>
    <xf numFmtId="0" fontId="12" fillId="5" borderId="23" xfId="0" applyFont="1" applyFill="1" applyBorder="1" applyAlignment="1" applyProtection="1">
      <alignment horizontal="center"/>
    </xf>
    <xf numFmtId="0" fontId="12" fillId="5" borderId="16" xfId="0" applyFont="1" applyFill="1" applyBorder="1" applyAlignment="1" applyProtection="1">
      <alignment horizontal="center"/>
    </xf>
    <xf numFmtId="0" fontId="12" fillId="5" borderId="0" xfId="0" applyFont="1" applyFill="1" applyAlignment="1" applyProtection="1">
      <alignment horizontal="center"/>
    </xf>
    <xf numFmtId="0" fontId="11" fillId="19" borderId="2" xfId="0" applyFont="1" applyFill="1" applyBorder="1" applyAlignment="1" applyProtection="1">
      <alignment horizontal="center" vertical="center" wrapText="1"/>
    </xf>
    <xf numFmtId="0" fontId="76" fillId="5" borderId="0" xfId="0" applyFont="1" applyFill="1" applyAlignment="1" applyProtection="1">
      <alignment horizontal="center"/>
    </xf>
    <xf numFmtId="0" fontId="103" fillId="57" borderId="26" xfId="0" applyFont="1" applyFill="1" applyBorder="1" applyAlignment="1" applyProtection="1">
      <alignment horizontal="center" vertical="center" wrapText="1"/>
    </xf>
    <xf numFmtId="164" fontId="104" fillId="58" borderId="26" xfId="0" applyNumberFormat="1" applyFont="1" applyFill="1" applyBorder="1" applyAlignment="1" applyProtection="1">
      <alignment horizontal="center" vertical="center" wrapText="1"/>
    </xf>
    <xf numFmtId="0" fontId="2" fillId="31" borderId="0" xfId="0" applyFont="1" applyFill="1" applyAlignment="1" applyProtection="1">
      <alignment horizontal="right" vertical="center" wrapText="1"/>
    </xf>
    <xf numFmtId="0" fontId="112" fillId="67" borderId="27" xfId="0" applyFont="1" applyFill="1" applyBorder="1" applyAlignment="1" applyProtection="1">
      <alignment horizontal="right" vertical="center"/>
    </xf>
    <xf numFmtId="0" fontId="102" fillId="66" borderId="0" xfId="0" applyFont="1" applyFill="1" applyAlignment="1" applyProtection="1">
      <alignment horizontal="center" vertical="center" wrapText="1"/>
    </xf>
    <xf numFmtId="0" fontId="114" fillId="69" borderId="27" xfId="0" applyFont="1" applyFill="1" applyBorder="1" applyAlignment="1" applyProtection="1">
      <alignment horizontal="center" vertical="center" wrapText="1"/>
    </xf>
    <xf numFmtId="0" fontId="145" fillId="107" borderId="27" xfId="0" applyFont="1" applyFill="1" applyBorder="1" applyAlignment="1" applyProtection="1">
      <alignment horizontal="center" vertical="center" wrapText="1"/>
    </xf>
    <xf numFmtId="0" fontId="116" fillId="63" borderId="27" xfId="0" applyFont="1" applyFill="1" applyBorder="1" applyAlignment="1" applyProtection="1">
      <alignment horizontal="center" vertical="center" wrapText="1"/>
    </xf>
    <xf numFmtId="0" fontId="116" fillId="0" borderId="27" xfId="0" applyFont="1" applyBorder="1" applyProtection="1"/>
    <xf numFmtId="0" fontId="145" fillId="108" borderId="27" xfId="0" applyFont="1" applyFill="1" applyBorder="1" applyAlignment="1" applyProtection="1">
      <alignment horizontal="center" vertical="center" wrapText="1"/>
    </xf>
    <xf numFmtId="0" fontId="145" fillId="109" borderId="27" xfId="0" applyFont="1" applyFill="1" applyBorder="1" applyAlignment="1" applyProtection="1">
      <alignment horizontal="center" vertical="center" wrapText="1"/>
    </xf>
    <xf numFmtId="0" fontId="145" fillId="110" borderId="27" xfId="0" applyFont="1" applyFill="1" applyBorder="1" applyAlignment="1" applyProtection="1">
      <alignment horizontal="center" vertical="center" wrapText="1"/>
    </xf>
    <xf numFmtId="0" fontId="145" fillId="111" borderId="27" xfId="0" applyFont="1" applyFill="1" applyBorder="1" applyAlignment="1" applyProtection="1">
      <alignment horizontal="center" vertical="center" wrapText="1"/>
    </xf>
    <xf numFmtId="0" fontId="145" fillId="112" borderId="27" xfId="0" applyFont="1" applyFill="1" applyBorder="1" applyAlignment="1" applyProtection="1">
      <alignment horizontal="center" vertical="center" wrapText="1"/>
    </xf>
    <xf numFmtId="0" fontId="145" fillId="113" borderId="27" xfId="0" applyFont="1" applyFill="1" applyBorder="1" applyAlignment="1" applyProtection="1">
      <alignment horizontal="center" vertical="center" wrapText="1"/>
    </xf>
    <xf numFmtId="0" fontId="145" fillId="114" borderId="27" xfId="0" applyFont="1" applyFill="1" applyBorder="1" applyAlignment="1" applyProtection="1">
      <alignment horizontal="center" vertical="center" wrapText="1"/>
    </xf>
    <xf numFmtId="0" fontId="145" fillId="115" borderId="27" xfId="0" applyFont="1" applyFill="1" applyBorder="1" applyAlignment="1" applyProtection="1">
      <alignment horizontal="center" vertical="center" wrapText="1"/>
    </xf>
    <xf numFmtId="0" fontId="146" fillId="116" borderId="27" xfId="0" applyFont="1" applyFill="1" applyBorder="1" applyAlignment="1" applyProtection="1">
      <alignment horizontal="center" vertical="center" wrapText="1"/>
    </xf>
    <xf numFmtId="0" fontId="145" fillId="117" borderId="27" xfId="0" applyFont="1" applyFill="1" applyBorder="1" applyAlignment="1" applyProtection="1">
      <alignment horizontal="center" vertical="center" wrapText="1"/>
    </xf>
    <xf numFmtId="0" fontId="146" fillId="118" borderId="27" xfId="0" applyFont="1" applyFill="1" applyBorder="1" applyAlignment="1" applyProtection="1">
      <alignment horizontal="center" vertical="center" wrapText="1"/>
    </xf>
    <xf numFmtId="0" fontId="103" fillId="70" borderId="0" xfId="0" applyFont="1" applyFill="1" applyAlignment="1" applyProtection="1">
      <alignment horizontal="center" vertical="center" wrapText="1"/>
    </xf>
    <xf numFmtId="0" fontId="114" fillId="71" borderId="27" xfId="0" applyFont="1" applyFill="1" applyBorder="1" applyAlignment="1" applyProtection="1">
      <alignment horizontal="center" vertical="center" wrapText="1"/>
    </xf>
    <xf numFmtId="0" fontId="112" fillId="67" borderId="27" xfId="0" applyFont="1" applyFill="1" applyBorder="1" applyAlignment="1" applyProtection="1">
      <alignment horizontal="center" vertical="center" wrapText="1"/>
    </xf>
    <xf numFmtId="164" fontId="112" fillId="0" borderId="27" xfId="0" applyNumberFormat="1" applyFont="1" applyBorder="1" applyAlignment="1" applyProtection="1">
      <alignment horizontal="center" vertical="center" wrapText="1"/>
    </xf>
    <xf numFmtId="164" fontId="0" fillId="64" borderId="27" xfId="0" applyNumberFormat="1" applyFill="1" applyBorder="1" applyAlignment="1" applyProtection="1">
      <alignment horizontal="center" vertical="center" wrapText="1"/>
    </xf>
    <xf numFmtId="164" fontId="0" fillId="72" borderId="27" xfId="0" applyNumberFormat="1" applyFill="1" applyBorder="1" applyAlignment="1" applyProtection="1">
      <alignment horizontal="center" vertical="center" wrapText="1"/>
    </xf>
    <xf numFmtId="0" fontId="130" fillId="0" borderId="27" xfId="0" applyFont="1" applyBorder="1" applyAlignment="1" applyProtection="1">
      <alignment horizontal="right" vertical="center"/>
    </xf>
    <xf numFmtId="0" fontId="116" fillId="67" borderId="27" xfId="0" applyFont="1" applyFill="1" applyBorder="1" applyAlignment="1" applyProtection="1">
      <alignment horizontal="right" vertical="center"/>
    </xf>
    <xf numFmtId="0" fontId="116" fillId="67" borderId="27" xfId="0" applyFont="1" applyFill="1" applyBorder="1" applyAlignment="1" applyProtection="1">
      <alignment horizontal="center" vertical="center" wrapText="1"/>
    </xf>
    <xf numFmtId="164" fontId="116" fillId="67" borderId="27" xfId="0" applyNumberFormat="1" applyFont="1" applyFill="1" applyBorder="1" applyAlignment="1" applyProtection="1">
      <alignment horizontal="center" vertical="center" wrapText="1"/>
    </xf>
    <xf numFmtId="0" fontId="0" fillId="0" borderId="27" xfId="0" applyBorder="1" applyProtection="1"/>
    <xf numFmtId="0" fontId="130" fillId="0" borderId="27" xfId="0" applyFont="1" applyBorder="1" applyAlignment="1" applyProtection="1">
      <alignment horizontal="center" vertical="center" wrapText="1"/>
    </xf>
    <xf numFmtId="0" fontId="64" fillId="3" borderId="0" xfId="0" applyFont="1" applyFill="1" applyAlignment="1" applyProtection="1">
      <alignment horizontal="center" vertical="center" wrapText="1"/>
    </xf>
    <xf numFmtId="0" fontId="51" fillId="4" borderId="0" xfId="0" applyFont="1" applyFill="1" applyProtection="1"/>
    <xf numFmtId="0" fontId="50" fillId="35" borderId="14" xfId="0" applyFont="1" applyFill="1" applyBorder="1" applyAlignment="1" applyProtection="1">
      <alignment horizontal="center" vertical="center" wrapText="1"/>
    </xf>
    <xf numFmtId="0" fontId="51" fillId="4" borderId="10" xfId="0" applyFont="1" applyFill="1" applyBorder="1" applyAlignment="1" applyProtection="1">
      <alignment horizontal="center"/>
    </xf>
    <xf numFmtId="0" fontId="50" fillId="35" borderId="15" xfId="0" applyFont="1" applyFill="1" applyBorder="1" applyAlignment="1" applyProtection="1">
      <alignment horizontal="center" vertical="center" wrapText="1"/>
    </xf>
    <xf numFmtId="0" fontId="68" fillId="3" borderId="0" xfId="0" applyFont="1" applyFill="1" applyAlignment="1" applyProtection="1">
      <alignment horizontal="center" vertical="center" wrapText="1"/>
    </xf>
    <xf numFmtId="0" fontId="69" fillId="4" borderId="0" xfId="0" applyFont="1" applyFill="1" applyProtection="1"/>
    <xf numFmtId="0" fontId="35" fillId="35" borderId="0" xfId="0" applyFont="1" applyFill="1" applyAlignment="1" applyProtection="1">
      <alignment horizontal="center" vertical="center" wrapText="1"/>
    </xf>
    <xf numFmtId="0" fontId="35" fillId="35" borderId="14" xfId="0" applyFont="1" applyFill="1" applyBorder="1" applyAlignment="1" applyProtection="1">
      <alignment horizontal="center" vertical="center" wrapText="1"/>
    </xf>
    <xf numFmtId="0" fontId="21" fillId="4" borderId="0" xfId="0" applyFont="1" applyFill="1" applyProtection="1"/>
    <xf numFmtId="0" fontId="35" fillId="35" borderId="9" xfId="0" applyFont="1" applyFill="1" applyBorder="1" applyAlignment="1" applyProtection="1">
      <alignment horizontal="center" vertical="center" wrapText="1"/>
    </xf>
    <xf numFmtId="0" fontId="35" fillId="35" borderId="15" xfId="0" applyFont="1" applyFill="1" applyBorder="1" applyAlignment="1" applyProtection="1">
      <alignment horizontal="center" vertical="center" wrapText="1"/>
    </xf>
    <xf numFmtId="0" fontId="35" fillId="4" borderId="2" xfId="0" applyFont="1" applyFill="1" applyBorder="1" applyAlignment="1" applyProtection="1">
      <alignment horizontal="right" vertical="center"/>
    </xf>
    <xf numFmtId="0" fontId="89" fillId="16" borderId="2" xfId="0" applyFont="1" applyFill="1" applyBorder="1" applyAlignment="1" applyProtection="1">
      <alignment horizontal="center" vertical="center" wrapText="1"/>
    </xf>
    <xf numFmtId="0" fontId="89" fillId="14" borderId="2" xfId="0" applyFont="1" applyFill="1" applyBorder="1" applyAlignment="1" applyProtection="1">
      <alignment horizontal="center" vertical="center" wrapText="1"/>
    </xf>
    <xf numFmtId="164" fontId="89" fillId="17" borderId="2" xfId="0" applyNumberFormat="1" applyFont="1" applyFill="1" applyBorder="1" applyAlignment="1" applyProtection="1">
      <alignment horizontal="center" vertical="center" wrapText="1"/>
    </xf>
    <xf numFmtId="0" fontId="21" fillId="0" borderId="0" xfId="0" applyFont="1" applyAlignment="1" applyProtection="1">
      <alignment horizontal="center"/>
    </xf>
    <xf numFmtId="0" fontId="21" fillId="5" borderId="0" xfId="0" applyFont="1" applyFill="1" applyAlignment="1" applyProtection="1">
      <alignment horizontal="center"/>
    </xf>
    <xf numFmtId="0" fontId="56" fillId="4" borderId="2" xfId="0" applyFont="1" applyFill="1" applyBorder="1" applyAlignment="1" applyProtection="1">
      <alignment horizontal="center" vertical="center" wrapText="1"/>
    </xf>
    <xf numFmtId="0" fontId="91" fillId="0" borderId="2" xfId="0" applyFont="1" applyBorder="1" applyAlignment="1" applyProtection="1">
      <alignment horizontal="right" vertical="center"/>
    </xf>
    <xf numFmtId="14" fontId="91" fillId="0" borderId="2" xfId="0" applyNumberFormat="1" applyFont="1" applyBorder="1" applyAlignment="1" applyProtection="1">
      <alignment horizontal="center" vertical="center" wrapText="1"/>
    </xf>
    <xf numFmtId="0" fontId="91" fillId="0" borderId="2" xfId="0" applyFont="1" applyBorder="1" applyAlignment="1" applyProtection="1">
      <alignment horizontal="center" vertical="center" wrapText="1"/>
    </xf>
    <xf numFmtId="0" fontId="91" fillId="0" borderId="2" xfId="0" applyFont="1" applyBorder="1" applyAlignment="1" applyProtection="1">
      <alignment horizontal="right" vertical="center" wrapText="1"/>
    </xf>
    <xf numFmtId="0" fontId="21" fillId="4" borderId="16" xfId="0" applyFont="1" applyFill="1" applyBorder="1" applyAlignment="1" applyProtection="1">
      <alignment horizontal="center"/>
    </xf>
    <xf numFmtId="0" fontId="21" fillId="4" borderId="0" xfId="0" applyFont="1" applyFill="1" applyAlignment="1" applyProtection="1">
      <alignment horizontal="center"/>
    </xf>
    <xf numFmtId="0" fontId="11" fillId="13" borderId="2" xfId="0" applyFont="1" applyFill="1" applyBorder="1" applyAlignment="1" applyProtection="1">
      <alignment horizontal="center" vertical="center" wrapText="1"/>
    </xf>
    <xf numFmtId="0" fontId="21" fillId="4" borderId="17" xfId="0" applyFont="1" applyFill="1" applyBorder="1" applyAlignment="1" applyProtection="1">
      <alignment horizontal="center"/>
    </xf>
    <xf numFmtId="0" fontId="21" fillId="4" borderId="9" xfId="0" applyFont="1" applyFill="1" applyBorder="1" applyAlignment="1" applyProtection="1">
      <alignment horizontal="center"/>
    </xf>
    <xf numFmtId="0" fontId="50" fillId="4" borderId="2" xfId="0" applyFont="1" applyFill="1" applyBorder="1" applyAlignment="1" applyProtection="1">
      <alignment horizontal="center" vertical="center" wrapText="1"/>
    </xf>
    <xf numFmtId="0" fontId="50" fillId="37" borderId="2" xfId="0" applyFont="1" applyFill="1" applyBorder="1" applyAlignment="1" applyProtection="1">
      <alignment horizontal="center" vertical="center" wrapText="1"/>
    </xf>
    <xf numFmtId="0" fontId="66" fillId="3" borderId="0" xfId="0" applyFont="1" applyFill="1" applyAlignment="1" applyProtection="1">
      <alignment horizontal="center" vertical="center" wrapText="1"/>
    </xf>
    <xf numFmtId="0" fontId="67" fillId="4" borderId="0" xfId="0" applyFont="1" applyFill="1" applyProtection="1"/>
    <xf numFmtId="0" fontId="32" fillId="0" borderId="0" xfId="0" applyFont="1" applyProtection="1"/>
    <xf numFmtId="0" fontId="20" fillId="35" borderId="0" xfId="0" applyFont="1" applyFill="1" applyAlignment="1" applyProtection="1">
      <alignment horizontal="center" vertical="center" wrapText="1"/>
    </xf>
    <xf numFmtId="0" fontId="20" fillId="35" borderId="14" xfId="0" applyFont="1" applyFill="1" applyBorder="1" applyAlignment="1" applyProtection="1">
      <alignment horizontal="center" vertical="center" wrapText="1"/>
    </xf>
    <xf numFmtId="0" fontId="20" fillId="35" borderId="9" xfId="0" applyFont="1" applyFill="1" applyBorder="1" applyAlignment="1" applyProtection="1">
      <alignment horizontal="center" vertical="center" wrapText="1"/>
    </xf>
    <xf numFmtId="0" fontId="20" fillId="35" borderId="15" xfId="0" applyFont="1" applyFill="1" applyBorder="1" applyAlignment="1" applyProtection="1">
      <alignment horizontal="center" vertical="center" wrapText="1"/>
    </xf>
    <xf numFmtId="10" fontId="11" fillId="17" borderId="2" xfId="0" applyNumberFormat="1" applyFont="1" applyFill="1" applyBorder="1" applyAlignment="1" applyProtection="1">
      <alignment horizontal="center" vertical="center" wrapText="1"/>
    </xf>
    <xf numFmtId="0" fontId="50" fillId="4" borderId="2" xfId="0" applyFont="1" applyFill="1" applyBorder="1" applyAlignment="1" applyProtection="1">
      <alignment horizontal="center" vertical="top" wrapText="1"/>
    </xf>
    <xf numFmtId="0" fontId="7" fillId="0" borderId="2" xfId="0" applyFont="1" applyBorder="1" applyAlignment="1" applyProtection="1">
      <alignment horizontal="center" vertical="top" wrapText="1"/>
    </xf>
    <xf numFmtId="0" fontId="7" fillId="0" borderId="2" xfId="0" applyFont="1" applyBorder="1" applyAlignment="1" applyProtection="1">
      <alignment horizontal="right" vertical="top"/>
    </xf>
    <xf numFmtId="0" fontId="7" fillId="0" borderId="2" xfId="0" applyFont="1" applyBorder="1" applyAlignment="1" applyProtection="1">
      <alignment horizontal="right" vertical="top" wrapText="1"/>
    </xf>
    <xf numFmtId="0" fontId="3" fillId="35" borderId="0" xfId="0" applyFont="1" applyFill="1" applyAlignment="1" applyProtection="1">
      <alignment horizontal="center" vertical="center" wrapText="1"/>
    </xf>
    <xf numFmtId="0" fontId="3" fillId="35" borderId="14" xfId="0" applyFont="1" applyFill="1" applyBorder="1" applyAlignment="1" applyProtection="1">
      <alignment horizontal="center" vertical="center" wrapText="1"/>
    </xf>
    <xf numFmtId="0" fontId="27" fillId="5" borderId="16" xfId="0" applyFont="1" applyFill="1" applyBorder="1" applyAlignment="1" applyProtection="1">
      <alignment horizontal="center"/>
    </xf>
    <xf numFmtId="0" fontId="27" fillId="5" borderId="0" xfId="0" applyFont="1" applyFill="1" applyAlignment="1" applyProtection="1">
      <alignment horizontal="center"/>
    </xf>
    <xf numFmtId="0" fontId="3" fillId="35" borderId="9" xfId="0" applyFont="1" applyFill="1" applyBorder="1" applyAlignment="1" applyProtection="1">
      <alignment horizontal="center" vertical="center" wrapText="1"/>
    </xf>
    <xf numFmtId="0" fontId="3" fillId="35" borderId="15" xfId="0" applyFont="1" applyFill="1" applyBorder="1" applyAlignment="1" applyProtection="1">
      <alignment horizontal="center" vertical="center" wrapText="1"/>
    </xf>
    <xf numFmtId="0" fontId="27" fillId="5" borderId="17" xfId="0" applyFont="1" applyFill="1" applyBorder="1" applyAlignment="1" applyProtection="1">
      <alignment horizontal="center"/>
    </xf>
    <xf numFmtId="0" fontId="27" fillId="5" borderId="9" xfId="0" applyFont="1" applyFill="1" applyBorder="1" applyAlignment="1" applyProtection="1">
      <alignment horizontal="center"/>
    </xf>
    <xf numFmtId="0" fontId="56" fillId="37" borderId="2" xfId="0" applyFont="1" applyFill="1" applyBorder="1" applyAlignment="1" applyProtection="1">
      <alignment horizontal="center" vertical="center" wrapText="1"/>
    </xf>
    <xf numFmtId="0" fontId="91" fillId="2" borderId="2" xfId="0" applyFont="1" applyFill="1" applyBorder="1" applyAlignment="1" applyProtection="1">
      <alignment horizontal="right" vertical="center"/>
    </xf>
    <xf numFmtId="0" fontId="91" fillId="2" borderId="2" xfId="0" applyFont="1" applyFill="1" applyBorder="1" applyAlignment="1" applyProtection="1">
      <alignment horizontal="right" vertical="top" wrapText="1"/>
    </xf>
    <xf numFmtId="0" fontId="22" fillId="3" borderId="0" xfId="0" applyFont="1" applyFill="1" applyAlignment="1" applyProtection="1">
      <alignment horizontal="right" vertical="center" wrapText="1"/>
    </xf>
    <xf numFmtId="0" fontId="23" fillId="4" borderId="0" xfId="0" applyFont="1" applyFill="1" applyAlignment="1" applyProtection="1">
      <alignment horizontal="right"/>
    </xf>
    <xf numFmtId="0" fontId="2" fillId="55" borderId="2" xfId="0" applyFont="1" applyFill="1" applyBorder="1" applyAlignment="1" applyProtection="1">
      <alignment horizontal="center" vertical="center" wrapText="1"/>
    </xf>
    <xf numFmtId="0" fontId="2" fillId="3" borderId="16" xfId="0" applyFont="1" applyFill="1" applyBorder="1" applyAlignment="1" applyProtection="1">
      <alignment horizontal="center" vertical="center" wrapText="1"/>
    </xf>
    <xf numFmtId="0" fontId="2" fillId="3" borderId="0" xfId="0" applyFont="1" applyFill="1" applyAlignment="1" applyProtection="1">
      <alignment horizontal="center" vertical="center" wrapText="1"/>
    </xf>
    <xf numFmtId="164" fontId="11" fillId="27" borderId="2" xfId="0" applyNumberFormat="1"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90" fillId="3" borderId="2" xfId="0" applyFont="1" applyFill="1" applyBorder="1" applyAlignment="1" applyProtection="1">
      <alignment horizontal="center" vertical="center" wrapText="1"/>
    </xf>
    <xf numFmtId="0" fontId="18" fillId="5" borderId="0" xfId="0" applyFont="1" applyFill="1" applyProtection="1"/>
    <xf numFmtId="0" fontId="91" fillId="5" borderId="2" xfId="0" applyFont="1" applyFill="1" applyBorder="1" applyAlignment="1" applyProtection="1">
      <alignment horizontal="right" vertical="center"/>
    </xf>
    <xf numFmtId="14" fontId="91" fillId="5" borderId="2" xfId="0" applyNumberFormat="1" applyFont="1" applyFill="1" applyBorder="1" applyAlignment="1" applyProtection="1">
      <alignment horizontal="center" vertical="center" wrapText="1"/>
    </xf>
    <xf numFmtId="0" fontId="91" fillId="5" borderId="2" xfId="0" applyFont="1" applyFill="1" applyBorder="1" applyAlignment="1" applyProtection="1">
      <alignment horizontal="center" vertical="center" wrapText="1"/>
    </xf>
    <xf numFmtId="0" fontId="92" fillId="5" borderId="2" xfId="0" applyFont="1" applyFill="1" applyBorder="1" applyAlignment="1" applyProtection="1">
      <alignment horizontal="center" vertical="center" wrapText="1"/>
    </xf>
    <xf numFmtId="0" fontId="92" fillId="5" borderId="2" xfId="0" applyFont="1" applyFill="1" applyBorder="1" applyAlignment="1" applyProtection="1">
      <alignment horizontal="right" vertical="center"/>
    </xf>
    <xf numFmtId="0" fontId="7" fillId="23" borderId="2" xfId="0" applyFont="1" applyFill="1" applyBorder="1" applyAlignment="1" applyProtection="1">
      <alignment horizontal="center" vertical="center" wrapText="1"/>
    </xf>
    <xf numFmtId="0" fontId="7" fillId="16" borderId="2" xfId="0" applyFont="1" applyFill="1" applyBorder="1" applyAlignment="1" applyProtection="1">
      <alignment horizontal="center" vertical="center" wrapText="1"/>
    </xf>
    <xf numFmtId="0" fontId="56" fillId="38" borderId="0" xfId="0" applyFont="1" applyFill="1" applyAlignment="1" applyProtection="1">
      <alignment horizontal="right" vertical="center" wrapText="1"/>
    </xf>
    <xf numFmtId="0" fontId="55" fillId="4" borderId="0" xfId="0" applyFont="1" applyFill="1" applyAlignment="1" applyProtection="1">
      <alignment horizontal="right"/>
    </xf>
    <xf numFmtId="0" fontId="4" fillId="35" borderId="0" xfId="0" applyFont="1" applyFill="1" applyAlignment="1" applyProtection="1">
      <alignment horizontal="center" vertical="center" wrapText="1"/>
    </xf>
    <xf numFmtId="0" fontId="4" fillId="35" borderId="14"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xf>
    <xf numFmtId="0" fontId="24" fillId="4" borderId="12" xfId="0" applyFont="1" applyFill="1" applyBorder="1" applyAlignment="1" applyProtection="1">
      <alignment horizontal="center" vertical="center"/>
    </xf>
    <xf numFmtId="0" fontId="11" fillId="7" borderId="2" xfId="0" applyFont="1" applyFill="1" applyBorder="1" applyAlignment="1" applyProtection="1">
      <alignment horizontal="center" vertical="center" wrapText="1"/>
    </xf>
    <xf numFmtId="0" fontId="18" fillId="4" borderId="16" xfId="0" applyFont="1" applyFill="1" applyBorder="1" applyAlignment="1" applyProtection="1">
      <alignment horizontal="center"/>
    </xf>
    <xf numFmtId="0" fontId="18" fillId="4" borderId="0" xfId="0" applyFont="1" applyFill="1" applyAlignment="1" applyProtection="1">
      <alignment horizontal="center"/>
    </xf>
    <xf numFmtId="0" fontId="4" fillId="35" borderId="9" xfId="0" applyFont="1" applyFill="1" applyBorder="1" applyAlignment="1" applyProtection="1">
      <alignment horizontal="center" vertical="center" wrapText="1"/>
    </xf>
    <xf numFmtId="0" fontId="4" fillId="35" borderId="15" xfId="0" applyFont="1" applyFill="1" applyBorder="1" applyAlignment="1" applyProtection="1">
      <alignment horizontal="center" vertical="center" wrapText="1"/>
    </xf>
    <xf numFmtId="0" fontId="18" fillId="4" borderId="17" xfId="0" applyFont="1" applyFill="1" applyBorder="1" applyAlignment="1" applyProtection="1">
      <alignment horizontal="center"/>
    </xf>
    <xf numFmtId="0" fontId="18" fillId="4" borderId="9" xfId="0" applyFont="1" applyFill="1" applyBorder="1" applyAlignment="1" applyProtection="1">
      <alignment horizontal="center"/>
    </xf>
    <xf numFmtId="0" fontId="4" fillId="3" borderId="2" xfId="0" applyFont="1" applyFill="1" applyBorder="1" applyAlignment="1" applyProtection="1">
      <alignment horizontal="center" vertical="center" wrapText="1"/>
    </xf>
    <xf numFmtId="0" fontId="80" fillId="4" borderId="2" xfId="0" applyFont="1" applyFill="1" applyBorder="1" applyAlignment="1" applyProtection="1">
      <alignment horizontal="center" vertical="center"/>
    </xf>
    <xf numFmtId="0" fontId="63" fillId="4" borderId="2" xfId="0" applyFont="1" applyFill="1" applyBorder="1" applyAlignment="1" applyProtection="1">
      <alignment horizontal="center" vertical="center" wrapText="1"/>
    </xf>
    <xf numFmtId="14" fontId="10" fillId="0" borderId="2" xfId="0" applyNumberFormat="1" applyFont="1" applyBorder="1" applyAlignment="1" applyProtection="1">
      <alignment vertical="center"/>
    </xf>
    <xf numFmtId="0" fontId="10" fillId="0" borderId="2" xfId="0" applyFont="1" applyBorder="1" applyAlignment="1" applyProtection="1">
      <alignment vertical="top"/>
    </xf>
    <xf numFmtId="0" fontId="10" fillId="0" borderId="2" xfId="0" applyFont="1" applyBorder="1" applyAlignment="1" applyProtection="1">
      <alignment horizontal="center" vertical="center"/>
    </xf>
    <xf numFmtId="0" fontId="10" fillId="0" borderId="10" xfId="0" applyFont="1" applyBorder="1" applyAlignment="1" applyProtection="1">
      <alignment vertical="center"/>
    </xf>
    <xf numFmtId="0" fontId="10" fillId="0" borderId="10" xfId="0" applyFont="1" applyBorder="1" applyAlignment="1" applyProtection="1">
      <alignment horizontal="right" vertical="center" wrapText="1"/>
    </xf>
    <xf numFmtId="0" fontId="10" fillId="0" borderId="10" xfId="0" applyFont="1" applyBorder="1" applyAlignment="1" applyProtection="1">
      <alignment horizontal="right" vertical="center"/>
    </xf>
    <xf numFmtId="0" fontId="13" fillId="0" borderId="2" xfId="0" applyFont="1" applyBorder="1" applyAlignment="1" applyProtection="1">
      <alignment vertical="center"/>
      <extLst>
        <ext xmlns:xfpb="http://schemas.microsoft.com/office/spreadsheetml/2022/featurepropertybag" uri="{C7286773-470A-42A8-94C5-96B5CB345126}">
          <xfpb:xfComplement i="0"/>
        </ext>
      </extLst>
    </xf>
    <xf numFmtId="0" fontId="0" fillId="0" borderId="2" xfId="0" applyBorder="1" applyAlignment="1" applyProtection="1">
      <alignment horizontal="center" vertical="center"/>
      <extLst>
        <ext xmlns:xfpb="http://schemas.microsoft.com/office/spreadsheetml/2022/featurepropertybag" uri="{C7286773-470A-42A8-94C5-96B5CB345126}">
          <xfpb:xfComplement i="0"/>
        </ext>
      </extLst>
    </xf>
    <xf numFmtId="0" fontId="7" fillId="0" borderId="2" xfId="0" applyFont="1" applyBorder="1" applyAlignment="1" applyProtection="1">
      <alignment horizontal="center" vertical="center"/>
    </xf>
    <xf numFmtId="0" fontId="52" fillId="4" borderId="0" xfId="0" applyFont="1" applyFill="1" applyProtection="1"/>
    <xf numFmtId="0" fontId="0" fillId="4" borderId="9" xfId="0" applyFill="1" applyBorder="1" applyAlignment="1" applyProtection="1">
      <alignment horizontal="center"/>
    </xf>
    <xf numFmtId="0" fontId="12" fillId="0" borderId="2" xfId="0" applyFont="1" applyBorder="1" applyAlignment="1" applyProtection="1">
      <alignment horizontal="center"/>
    </xf>
    <xf numFmtId="0" fontId="26" fillId="35" borderId="0" xfId="0" applyFont="1" applyFill="1" applyAlignment="1" applyProtection="1">
      <alignment horizontal="center" vertical="center" wrapText="1"/>
    </xf>
    <xf numFmtId="0" fontId="26" fillId="35" borderId="14" xfId="0" applyFont="1" applyFill="1" applyBorder="1" applyAlignment="1" applyProtection="1">
      <alignment horizontal="center" vertical="center" wrapText="1"/>
    </xf>
    <xf numFmtId="0" fontId="73" fillId="4" borderId="16" xfId="0" applyFont="1" applyFill="1" applyBorder="1" applyAlignment="1" applyProtection="1">
      <alignment horizontal="right" vertical="top" wrapText="1"/>
    </xf>
    <xf numFmtId="0" fontId="73" fillId="4" borderId="0" xfId="0" applyFont="1" applyFill="1" applyAlignment="1" applyProtection="1">
      <alignment horizontal="right" vertical="top" wrapText="1"/>
    </xf>
    <xf numFmtId="0" fontId="15" fillId="5" borderId="0" xfId="0" applyFont="1" applyFill="1" applyProtection="1"/>
    <xf numFmtId="0" fontId="15" fillId="5" borderId="0" xfId="0" applyFont="1" applyFill="1" applyAlignment="1" applyProtection="1">
      <alignment vertical="center"/>
    </xf>
    <xf numFmtId="0" fontId="26" fillId="35" borderId="9" xfId="0" applyFont="1" applyFill="1" applyBorder="1" applyAlignment="1" applyProtection="1">
      <alignment horizontal="center" vertical="center" wrapText="1"/>
    </xf>
    <xf numFmtId="0" fontId="26" fillId="35" borderId="15" xfId="0" applyFont="1" applyFill="1" applyBorder="1" applyAlignment="1" applyProtection="1">
      <alignment horizontal="center" vertical="center" wrapText="1"/>
    </xf>
    <xf numFmtId="0" fontId="72" fillId="4" borderId="2" xfId="0" applyFont="1" applyFill="1" applyBorder="1" applyAlignment="1" applyProtection="1">
      <alignment horizontal="center"/>
    </xf>
    <xf numFmtId="0" fontId="71" fillId="4" borderId="13" xfId="0" applyFont="1" applyFill="1" applyBorder="1" applyProtection="1"/>
    <xf numFmtId="0" fontId="53" fillId="4" borderId="2" xfId="0" applyFont="1" applyFill="1" applyBorder="1" applyProtection="1"/>
    <xf numFmtId="0" fontId="71" fillId="4" borderId="2" xfId="0" applyFont="1" applyFill="1" applyBorder="1" applyProtection="1"/>
    <xf numFmtId="0" fontId="36" fillId="5" borderId="0" xfId="0" applyFont="1" applyFill="1" applyProtection="1"/>
    <xf numFmtId="0" fontId="78" fillId="4" borderId="2" xfId="0" applyFont="1" applyFill="1" applyBorder="1" applyAlignment="1" applyProtection="1">
      <alignment vertical="center"/>
    </xf>
    <xf numFmtId="0" fontId="36" fillId="5" borderId="2" xfId="0" applyFont="1" applyFill="1" applyBorder="1" applyAlignment="1" applyProtection="1">
      <alignment horizontal="center" vertical="center"/>
    </xf>
    <xf numFmtId="0" fontId="76" fillId="5" borderId="2" xfId="0" applyFont="1" applyFill="1" applyBorder="1" applyAlignment="1" applyProtection="1">
      <alignment horizontal="center"/>
    </xf>
    <xf numFmtId="0" fontId="36" fillId="5" borderId="0" xfId="0" applyFont="1" applyFill="1" applyAlignment="1" applyProtection="1">
      <alignment horizontal="center" vertical="center"/>
    </xf>
    <xf numFmtId="0" fontId="39" fillId="5" borderId="0" xfId="0" applyFont="1" applyFill="1" applyAlignment="1" applyProtection="1">
      <alignment vertical="center"/>
    </xf>
    <xf numFmtId="0" fontId="76" fillId="5" borderId="14" xfId="0" applyFont="1" applyFill="1" applyBorder="1" applyAlignment="1" applyProtection="1">
      <alignment horizontal="center" vertical="center"/>
    </xf>
    <xf numFmtId="0" fontId="78" fillId="4" borderId="20" xfId="0" applyFont="1" applyFill="1" applyBorder="1" applyAlignment="1" applyProtection="1">
      <alignment vertical="center"/>
    </xf>
    <xf numFmtId="0" fontId="78" fillId="39" borderId="21" xfId="0" applyFont="1" applyFill="1" applyBorder="1" applyAlignment="1" applyProtection="1">
      <alignment vertical="center"/>
    </xf>
    <xf numFmtId="0" fontId="78" fillId="39" borderId="2" xfId="0" applyFont="1" applyFill="1" applyBorder="1" applyAlignment="1" applyProtection="1">
      <alignment vertical="center"/>
    </xf>
    <xf numFmtId="0" fontId="78" fillId="39" borderId="19" xfId="0" applyFont="1" applyFill="1" applyBorder="1" applyAlignment="1" applyProtection="1">
      <alignment vertical="center"/>
    </xf>
    <xf numFmtId="0" fontId="78" fillId="40" borderId="2" xfId="0" applyFont="1" applyFill="1" applyBorder="1" applyAlignment="1" applyProtection="1">
      <alignment vertical="center"/>
    </xf>
    <xf numFmtId="0" fontId="78" fillId="40" borderId="19" xfId="0" applyFont="1" applyFill="1" applyBorder="1" applyAlignment="1" applyProtection="1">
      <alignment vertical="center"/>
    </xf>
    <xf numFmtId="0" fontId="78" fillId="4" borderId="2" xfId="0" applyFont="1" applyFill="1" applyBorder="1" applyAlignment="1" applyProtection="1">
      <alignment horizontal="right"/>
    </xf>
    <xf numFmtId="0" fontId="78" fillId="4" borderId="2" xfId="0" applyFont="1" applyFill="1" applyBorder="1" applyAlignment="1" applyProtection="1">
      <alignment horizontal="right" vertical="center"/>
    </xf>
  </cellXfs>
  <cellStyles count="2">
    <cellStyle name="Hyperlink" xfId="1" builtinId="8"/>
    <cellStyle name="Normal" xfId="0" builtinId="0"/>
  </cellStyles>
  <dxfs count="203">
    <dxf>
      <font>
        <b/>
        <strike val="0"/>
        <outline val="0"/>
        <shadow val="0"/>
        <u val="none"/>
        <vertAlign val="baseline"/>
        <sz val="16"/>
        <family val="2"/>
        <charset val="178"/>
      </font>
      <fill>
        <patternFill patternType="solid">
          <bgColor theme="0"/>
        </patternFill>
      </fill>
      <protection locked="1" hidden="0"/>
    </dxf>
    <dxf>
      <font>
        <b/>
        <i val="0"/>
        <strike val="0"/>
        <condense val="0"/>
        <extend val="0"/>
        <outline val="0"/>
        <shadow val="0"/>
        <u val="none"/>
        <vertAlign val="baseline"/>
        <sz val="24"/>
        <color theme="0"/>
        <name val="Calibri"/>
        <family val="2"/>
        <charset val="178"/>
        <scheme val="minor"/>
      </font>
      <fill>
        <patternFill patternType="solid">
          <fgColor indexed="64"/>
          <bgColor theme="4"/>
        </patternFill>
      </fill>
      <border diagonalUp="0" diagonalDown="0" outline="0">
        <left style="thin">
          <color indexed="64"/>
        </left>
        <right style="thin">
          <color indexed="64"/>
        </right>
        <top/>
        <bottom/>
      </border>
      <protection locked="1" hidden="0"/>
    </dxf>
    <dxf>
      <font>
        <b/>
        <strike val="0"/>
        <outline val="0"/>
        <shadow val="0"/>
        <u val="none"/>
        <vertAlign val="baseline"/>
        <sz val="16"/>
        <charset val="178"/>
      </font>
      <numFmt numFmtId="0" formatCode="General"/>
      <fill>
        <patternFill patternType="solid">
          <bgColor theme="0"/>
        </patternFill>
      </fill>
      <protection locked="1" hidden="0"/>
    </dxf>
    <dxf>
      <font>
        <b/>
        <strike val="0"/>
        <outline val="0"/>
        <shadow val="0"/>
        <u val="none"/>
        <vertAlign val="baseline"/>
        <sz val="16"/>
        <charset val="178"/>
      </font>
      <fill>
        <patternFill patternType="solid">
          <bgColor theme="0"/>
        </patternFill>
      </fill>
      <protection locked="1" hidden="0"/>
    </dxf>
    <dxf>
      <font>
        <b/>
        <strike val="0"/>
        <outline val="0"/>
        <shadow val="0"/>
        <u val="none"/>
        <vertAlign val="baseline"/>
        <sz val="16"/>
        <charset val="178"/>
      </font>
      <fill>
        <patternFill patternType="solid">
          <bgColor theme="0"/>
        </patternFill>
      </fill>
      <protection locked="1" hidden="0"/>
    </dxf>
    <dxf>
      <font>
        <b/>
        <strike val="0"/>
        <outline val="0"/>
        <shadow val="0"/>
        <u val="none"/>
        <vertAlign val="baseline"/>
        <sz val="16"/>
        <charset val="178"/>
      </font>
      <fill>
        <patternFill patternType="solid">
          <bgColor theme="0"/>
        </patternFill>
      </fill>
      <border outline="0">
        <left style="thin">
          <color indexed="64"/>
        </left>
      </border>
      <protection locked="1" hidden="0"/>
    </dxf>
    <dxf>
      <font>
        <b/>
        <strike val="0"/>
        <outline val="0"/>
        <shadow val="0"/>
        <u val="none"/>
        <vertAlign val="baseline"/>
        <sz val="26"/>
        <color theme="0"/>
        <name val="Calibri"/>
        <family val="2"/>
        <charset val="178"/>
        <scheme val="minor"/>
      </font>
      <fill>
        <patternFill patternType="solid">
          <fgColor indexed="64"/>
          <bgColor theme="4"/>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26"/>
        <color theme="0"/>
        <name val="Calibri"/>
        <family val="2"/>
        <charset val="178"/>
        <scheme val="minor"/>
      </font>
      <fill>
        <patternFill patternType="solid">
          <fgColor indexed="64"/>
          <bgColor theme="4"/>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16"/>
        <family val="2"/>
        <charset val="178"/>
      </font>
      <protection locked="1" hidden="0"/>
    </dxf>
    <dxf>
      <font>
        <b/>
        <i val="0"/>
        <strike val="0"/>
        <condense val="0"/>
        <extend val="0"/>
        <outline val="0"/>
        <shadow val="0"/>
        <u val="none"/>
        <vertAlign val="baseline"/>
        <sz val="36"/>
        <color theme="1"/>
        <name val="Calibri"/>
        <family val="2"/>
        <charset val="178"/>
        <scheme val="minor"/>
      </font>
      <fill>
        <patternFill patternType="solid">
          <fgColor indexed="64"/>
          <bgColor theme="6"/>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
      <font>
        <b/>
        <strike val="0"/>
        <outline val="0"/>
        <shadow val="0"/>
        <u val="none"/>
        <vertAlign val="baseline"/>
        <sz val="24"/>
        <color theme="1"/>
        <name val="Calibri"/>
        <family val="2"/>
        <charset val="178"/>
        <scheme val="minor"/>
      </font>
      <numFmt numFmtId="0" formatCode="General"/>
      <fill>
        <patternFill>
          <fgColor indexed="64"/>
          <bgColor theme="0"/>
        </patternFill>
      </fill>
      <border outline="0">
        <left style="thin">
          <color indexed="64"/>
        </left>
      </border>
      <protection locked="1" hidden="0"/>
    </dxf>
    <dxf>
      <font>
        <b/>
        <strike val="0"/>
        <outline val="0"/>
        <shadow val="0"/>
        <u val="none"/>
        <vertAlign val="baseline"/>
        <sz val="36"/>
        <color theme="1"/>
        <name val="Calibri"/>
        <family val="2"/>
        <charset val="178"/>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36"/>
        <color theme="1"/>
        <name val="Calibri"/>
        <family val="2"/>
        <charset val="178"/>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16"/>
        <charset val="178"/>
      </font>
      <border outline="0">
        <left style="thin">
          <color indexed="64"/>
        </left>
        <right style="thin">
          <color indexed="64"/>
        </right>
      </border>
      <protection locked="1" hidden="0"/>
    </dxf>
    <dxf>
      <font>
        <b/>
        <strike val="0"/>
        <outline val="0"/>
        <shadow val="0"/>
        <u val="none"/>
        <vertAlign val="baseline"/>
        <sz val="26"/>
        <color theme="1"/>
        <name val="Calibri"/>
        <family val="2"/>
        <charset val="178"/>
        <scheme val="minor"/>
      </font>
      <fill>
        <patternFill patternType="solid">
          <bgColor theme="6"/>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26"/>
        <color theme="1"/>
        <name val="Calibri"/>
        <family val="2"/>
        <charset val="178"/>
        <scheme val="minor"/>
      </font>
      <fill>
        <patternFill patternType="solid">
          <bgColor theme="6"/>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16"/>
        <family val="2"/>
        <charset val="178"/>
      </font>
      <protection locked="1" hidden="0"/>
    </dxf>
    <dxf>
      <font>
        <b/>
        <i val="0"/>
        <strike val="0"/>
        <condense val="0"/>
        <extend val="0"/>
        <outline val="0"/>
        <shadow val="0"/>
        <u val="none"/>
        <vertAlign val="baseline"/>
        <sz val="36"/>
        <color theme="1"/>
        <name val="Calibri"/>
        <family val="2"/>
        <charset val="178"/>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
      <font>
        <b/>
        <strike val="0"/>
        <outline val="0"/>
        <shadow val="0"/>
        <u val="none"/>
        <vertAlign val="baseline"/>
        <sz val="24"/>
        <color theme="1"/>
        <name val="Calibri"/>
        <family val="2"/>
        <charset val="178"/>
        <scheme val="minor"/>
      </font>
      <numFmt numFmtId="0" formatCode="General"/>
      <fill>
        <patternFill>
          <fgColor indexed="64"/>
          <bgColor theme="0"/>
        </patternFill>
      </fill>
      <border outline="0">
        <left style="thin">
          <color indexed="64"/>
        </left>
      </border>
      <protection locked="1" hidden="0"/>
    </dxf>
    <dxf>
      <font>
        <b/>
        <strike val="0"/>
        <outline val="0"/>
        <shadow val="0"/>
        <u val="none"/>
        <vertAlign val="baseline"/>
        <sz val="36"/>
        <color theme="1"/>
        <name val="Calibri"/>
        <family val="2"/>
        <charset val="178"/>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24"/>
        <color theme="1"/>
        <name val="Calibri"/>
        <family val="2"/>
        <charset val="178"/>
        <scheme val="minor"/>
      </font>
      <numFmt numFmtId="0" formatCode="General"/>
      <fill>
        <patternFill patternType="solid">
          <fgColor indexed="64"/>
          <bgColor theme="0"/>
        </patternFill>
      </fill>
      <border outline="0">
        <right style="thin">
          <color indexed="64"/>
        </right>
      </border>
      <protection locked="1" hidden="0"/>
    </dxf>
    <dxf>
      <font>
        <b/>
        <strike val="0"/>
        <outline val="0"/>
        <shadow val="0"/>
        <u val="none"/>
        <vertAlign val="baseline"/>
        <sz val="16"/>
        <charset val="178"/>
      </font>
      <border outline="0">
        <left style="thin">
          <color indexed="64"/>
        </left>
        <right style="thin">
          <color indexed="64"/>
        </right>
      </border>
      <protection locked="1" hidden="0"/>
    </dxf>
    <dxf>
      <font>
        <b/>
        <strike val="0"/>
        <outline val="0"/>
        <shadow val="0"/>
        <u val="none"/>
        <vertAlign val="baseline"/>
        <sz val="26"/>
        <color theme="1"/>
        <name val="Calibri"/>
        <family val="2"/>
        <charset val="178"/>
        <scheme val="minor"/>
      </font>
      <fill>
        <patternFill patternType="solid">
          <bgColor theme="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strike val="0"/>
        <outline val="0"/>
        <shadow val="0"/>
        <u val="none"/>
        <vertAlign val="baseline"/>
        <sz val="26"/>
        <color theme="1"/>
        <name val="Calibri"/>
        <family val="2"/>
        <charset val="178"/>
        <scheme val="minor"/>
      </font>
      <fill>
        <patternFill patternType="solid">
          <bgColor theme="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bgColor rgb="FF92D050"/>
        </patternFill>
      </fill>
    </dxf>
    <dxf>
      <fill>
        <patternFill>
          <bgColor rgb="FFFF0000"/>
        </patternFill>
      </fill>
    </dxf>
    <dxf>
      <fill>
        <patternFill>
          <bgColor theme="9"/>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ill>
        <patternFill>
          <bgColor theme="9"/>
        </patternFill>
      </fill>
    </dxf>
    <dxf>
      <fill>
        <patternFill>
          <bgColor rgb="FFFFFF00"/>
        </patternFill>
      </fill>
    </dxf>
    <dxf>
      <fill>
        <patternFill>
          <bgColor rgb="FFFFFF00"/>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b/>
        <i val="0"/>
        <color rgb="FF00B050"/>
      </font>
    </dxf>
    <dxf>
      <font>
        <b/>
        <i val="0"/>
        <color rgb="FFFFC000"/>
      </font>
    </dxf>
    <dxf>
      <font>
        <color rgb="FF9C0006"/>
      </font>
      <fill>
        <patternFill>
          <bgColor rgb="FFFFC7CE"/>
        </patternFill>
      </fill>
    </dxf>
    <dxf>
      <font>
        <b/>
        <i val="0"/>
        <color rgb="FFFF0000"/>
      </font>
    </dxf>
    <dxf>
      <font>
        <b/>
        <i val="0"/>
        <color rgb="FFFF0000"/>
      </font>
    </dxf>
    <dxf>
      <fill>
        <patternFill>
          <fgColor rgb="FFFFFF00"/>
          <bgColor theme="0"/>
        </patternFill>
      </fill>
    </dxf>
    <dxf>
      <fill>
        <patternFill patternType="none">
          <fgColor indexed="64"/>
          <bgColor auto="1"/>
        </patternFill>
      </fill>
    </dxf>
    <dxf>
      <fill>
        <patternFill>
          <fgColor rgb="FF6C8814"/>
        </patternFill>
      </fill>
    </dxf>
    <dxf>
      <fill>
        <patternFill patternType="none">
          <fgColor indexed="64"/>
          <bgColor auto="1"/>
        </patternFill>
      </fill>
    </dxf>
    <dxf>
      <fill>
        <patternFill>
          <fgColor theme="9"/>
        </patternFill>
      </fill>
    </dxf>
    <dxf>
      <fill>
        <patternFill>
          <fgColor theme="9"/>
          <bgColor theme="0"/>
        </patternFill>
      </fill>
    </dxf>
    <dxf>
      <fill>
        <patternFill patternType="none">
          <fgColor indexed="64"/>
          <bgColor auto="1"/>
        </patternFill>
      </fill>
    </dxf>
    <dxf>
      <font>
        <color rgb="FF006100"/>
      </font>
      <fill>
        <patternFill>
          <bgColor rgb="FFC6EFCE"/>
        </patternFill>
      </fill>
    </dxf>
    <dxf>
      <font>
        <color rgb="FF9C5700"/>
      </font>
      <fill>
        <patternFill>
          <bgColor rgb="FFFFEB9C"/>
        </patternFill>
      </fill>
    </dxf>
    <dxf>
      <font>
        <color rgb="FF9C0006"/>
      </font>
    </dxf>
    <dxf>
      <fill>
        <patternFill>
          <bgColor theme="9"/>
        </patternFill>
      </fill>
    </dxf>
    <dxf>
      <font>
        <color rgb="FF9C5700"/>
      </font>
      <fill>
        <patternFill>
          <bgColor rgb="FFFFEB9C"/>
        </patternFill>
      </fill>
    </dxf>
    <dxf>
      <fill>
        <patternFill>
          <bgColor theme="0" tint="-4.9989318521683403E-2"/>
        </patternFill>
      </fill>
    </dxf>
    <dxf>
      <fill>
        <patternFill>
          <bgColor theme="9" tint="0.39994506668294322"/>
        </patternFill>
      </fill>
    </dxf>
    <dxf>
      <font>
        <b/>
        <i val="0"/>
        <color rgb="FFFF0000"/>
      </font>
    </dxf>
    <dxf>
      <font>
        <b/>
        <i val="0"/>
        <color rgb="FFFFC000"/>
      </font>
    </dxf>
    <dxf>
      <font>
        <b/>
        <i val="0"/>
        <color rgb="FF00B050"/>
      </font>
    </dxf>
    <dxf>
      <font>
        <b/>
        <sz val="10"/>
        <color rgb="FF006100"/>
        <name val="Arial"/>
      </font>
      <fill>
        <patternFill patternType="solid">
          <fgColor rgb="FFC6EFCE"/>
        </patternFill>
      </fill>
    </dxf>
    <dxf>
      <font>
        <b/>
        <i val="0"/>
        <color rgb="FF00B050"/>
      </font>
    </dxf>
    <dxf>
      <font>
        <b/>
        <i val="0"/>
        <color rgb="FFFFC000"/>
      </font>
    </dxf>
    <dxf>
      <font>
        <color rgb="FF9C0006"/>
      </font>
      <fill>
        <patternFill>
          <bgColor rgb="FFFFC7CE"/>
        </patternFill>
      </fill>
    </dxf>
    <dxf>
      <font>
        <b/>
        <i val="0"/>
        <color rgb="FFFF0000"/>
      </font>
    </dxf>
    <dxf>
      <font>
        <b/>
        <i val="0"/>
        <color rgb="FFFF0000"/>
      </font>
    </dxf>
    <dxf>
      <font>
        <b/>
        <i val="0"/>
        <color rgb="FFFF0000"/>
      </font>
    </dxf>
    <dxf>
      <font>
        <b/>
        <i val="0"/>
        <color rgb="FFFFC000"/>
      </font>
    </dxf>
    <dxf>
      <font>
        <b/>
        <i val="0"/>
        <color rgb="FF00B050"/>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ill>
        <patternFill>
          <bgColor theme="9"/>
        </patternFill>
      </fill>
    </dxf>
    <dxf>
      <fill>
        <patternFill>
          <bgColor rgb="FFFFFF00"/>
        </patternFill>
      </fill>
    </dxf>
    <dxf>
      <fill>
        <patternFill>
          <bgColor rgb="FFFFFF00"/>
        </patternFill>
      </fill>
    </dxf>
    <dxf>
      <border>
        <bottom style="thin">
          <color indexed="64"/>
        </bottom>
      </border>
    </dxf>
    <dxf>
      <fill>
        <patternFill>
          <bgColor rgb="FF92D050"/>
        </patternFill>
      </fill>
    </dxf>
    <dxf>
      <fill>
        <patternFill>
          <bgColor rgb="FFFF0000"/>
        </patternFill>
      </fill>
    </dxf>
    <dxf>
      <fill>
        <patternFill>
          <bgColor theme="9"/>
        </patternFill>
      </fill>
    </dxf>
    <dxf>
      <font>
        <b/>
        <i val="0"/>
        <color rgb="FF00B050"/>
      </font>
    </dxf>
    <dxf>
      <font>
        <b/>
        <i val="0"/>
        <color rgb="FFFFC000"/>
      </font>
    </dxf>
    <dxf>
      <font>
        <color rgb="FF9C0006"/>
      </font>
      <fill>
        <patternFill>
          <bgColor rgb="FFFFC7CE"/>
        </patternFill>
      </fill>
    </dxf>
    <dxf>
      <font>
        <b/>
        <i val="0"/>
        <color rgb="FFFF0000"/>
      </font>
    </dxf>
    <dxf>
      <font>
        <b/>
        <i val="0"/>
        <color rgb="FFFF0000"/>
      </font>
    </dxf>
    <dxf>
      <font>
        <b/>
        <i val="0"/>
        <color rgb="FFFF0000"/>
      </font>
    </dxf>
    <dxf>
      <font>
        <b/>
        <i val="0"/>
        <color rgb="FFFFC000"/>
      </font>
    </dxf>
    <dxf>
      <font>
        <b/>
        <i val="0"/>
        <color rgb="FF00B050"/>
      </font>
    </dxf>
    <dxf>
      <border>
        <bottom style="thin">
          <color rgb="FF000000"/>
        </bottom>
      </border>
    </dxf>
    <dxf>
      <fill>
        <patternFill>
          <bgColor rgb="FF92D050"/>
        </patternFill>
      </fill>
    </dxf>
    <dxf>
      <fill>
        <patternFill>
          <bgColor rgb="FFFF0000"/>
        </patternFill>
      </fill>
    </dxf>
    <dxf>
      <fill>
        <patternFill>
          <bgColor theme="9"/>
        </patternFill>
      </fill>
    </dxf>
    <dxf>
      <font>
        <color rgb="FF006100"/>
      </font>
      <fill>
        <patternFill>
          <bgColor rgb="FFC6EFCE"/>
        </patternFill>
      </fill>
    </dxf>
    <dxf>
      <fill>
        <patternFill>
          <bgColor theme="9"/>
        </patternFill>
      </fill>
    </dxf>
    <dxf>
      <fill>
        <patternFill>
          <bgColor rgb="FFFFFF00"/>
        </patternFill>
      </fill>
    </dxf>
    <dxf>
      <fill>
        <patternFill>
          <bgColor rgb="FFFFFF00"/>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ill>
        <patternFill>
          <bgColor theme="9"/>
        </patternFill>
      </fill>
    </dxf>
    <dxf>
      <fill>
        <patternFill>
          <bgColor rgb="FFFFFF00"/>
        </patternFill>
      </fill>
    </dxf>
    <dxf>
      <fill>
        <patternFill>
          <bgColor rgb="FFFFFF00"/>
        </patternFill>
      </fill>
    </dxf>
  </dxfs>
  <tableStyles count="0" defaultTableStyle="TableStyleMedium9" defaultPivotStyle="PivotStyleLight16"/>
  <colors>
    <mruColors>
      <color rgb="FF6C8814"/>
      <color rgb="FF8A3D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79"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defRPr>
            </a:pPr>
            <a:r>
              <a:rPr lang="ar-AE" sz="1800" b="1" strike="noStrike" spc="-1">
                <a:solidFill>
                  <a:srgbClr val="000000"/>
                </a:solidFill>
                <a:latin typeface="Calibri"/>
              </a:rPr>
              <a:t>نسبة الالتزام الشهرية — كل شهر على مدار السنة</a:t>
            </a:r>
          </a:p>
        </c:rich>
      </c:tx>
      <c:overlay val="0"/>
      <c:spPr>
        <a:noFill/>
        <a:ln w="0">
          <a:noFill/>
        </a:ln>
      </c:spPr>
    </c:title>
    <c:autoTitleDeleted val="0"/>
    <c:plotArea>
      <c:layout>
        <c:manualLayout>
          <c:layoutTarget val="inner"/>
          <c:xMode val="edge"/>
          <c:yMode val="edge"/>
          <c:x val="0.20026394595641209"/>
          <c:y val="0.13076333353147115"/>
          <c:w val="0.79001519292881417"/>
          <c:h val="0.60288488650513861"/>
        </c:manualLayout>
      </c:layout>
      <c:barChart>
        <c:barDir val="col"/>
        <c:grouping val="clustered"/>
        <c:varyColors val="0"/>
        <c:ser>
          <c:idx val="0"/>
          <c:order val="0"/>
          <c:spPr>
            <a:solidFill>
              <a:srgbClr val="4F81BD"/>
            </a:solidFill>
            <a:ln w="9360">
              <a:solidFill>
                <a:srgbClr val="F9F9F9"/>
              </a:solidFill>
              <a:round/>
            </a:ln>
          </c:spPr>
          <c:invertIfNegative val="0"/>
          <c:cat>
            <c:strRef>
              <c:f>'التحليل السنوى النيل'!$A$5:$L$5</c:f>
              <c:strCache>
                <c:ptCount val="12"/>
                <c:pt idx="0">
                  <c:v>يناير</c:v>
                </c:pt>
                <c:pt idx="1">
                  <c:v>فبراير</c:v>
                </c:pt>
                <c:pt idx="2">
                  <c:v>مارس</c:v>
                </c:pt>
                <c:pt idx="3">
                  <c:v>أبريل</c:v>
                </c:pt>
                <c:pt idx="4">
                  <c:v>مايو</c:v>
                </c:pt>
                <c:pt idx="5">
                  <c:v>يونيو</c:v>
                </c:pt>
                <c:pt idx="6">
                  <c:v>يوليو</c:v>
                </c:pt>
                <c:pt idx="7">
                  <c:v>أغسطس</c:v>
                </c:pt>
                <c:pt idx="8">
                  <c:v>سبتمبر</c:v>
                </c:pt>
                <c:pt idx="9">
                  <c:v>أكتوبر</c:v>
                </c:pt>
                <c:pt idx="10">
                  <c:v>نوفمبر</c:v>
                </c:pt>
                <c:pt idx="11">
                  <c:v>ديسمبر</c:v>
                </c:pt>
              </c:strCache>
            </c:strRef>
          </c:cat>
          <c:val>
            <c:numRef>
              <c:f>'التحليل السنوى النيل'!$A$6:$L$6</c:f>
              <c:numCache>
                <c:formatCode>0.0%</c:formatCode>
                <c:ptCount val="12"/>
                <c:pt idx="0">
                  <c:v>0</c:v>
                </c:pt>
                <c:pt idx="1">
                  <c:v>0</c:v>
                </c:pt>
                <c:pt idx="2">
                  <c:v>0</c:v>
                </c:pt>
                <c:pt idx="3">
                  <c:v>0</c:v>
                </c:pt>
                <c:pt idx="4">
                  <c:v>0</c:v>
                </c:pt>
                <c:pt idx="5">
                  <c:v>0</c:v>
                </c:pt>
                <c:pt idx="6">
                  <c:v>0</c:v>
                </c:pt>
                <c:pt idx="7">
                  <c:v>0.49579831932773111</c:v>
                </c:pt>
                <c:pt idx="8">
                  <c:v>0</c:v>
                </c:pt>
                <c:pt idx="9">
                  <c:v>0</c:v>
                </c:pt>
                <c:pt idx="10">
                  <c:v>0</c:v>
                </c:pt>
                <c:pt idx="11">
                  <c:v>0</c:v>
                </c:pt>
              </c:numCache>
            </c:numRef>
          </c:val>
          <c:extLst>
            <c:ext xmlns:c16="http://schemas.microsoft.com/office/drawing/2014/chart" uri="{C3380CC4-5D6E-409C-BE32-E72D297353CC}">
              <c16:uniqueId val="{00000000-DFA4-4D4D-9010-4232B9FB5C73}"/>
            </c:ext>
          </c:extLst>
        </c:ser>
        <c:dLbls>
          <c:showLegendKey val="0"/>
          <c:showVal val="0"/>
          <c:showCatName val="0"/>
          <c:showSerName val="0"/>
          <c:showPercent val="0"/>
          <c:showBubbleSize val="0"/>
        </c:dLbls>
        <c:gapWidth val="150"/>
        <c:axId val="20704874"/>
        <c:axId val="82159599"/>
      </c:barChart>
      <c:catAx>
        <c:axId val="20704874"/>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82159599"/>
        <c:crosses val="autoZero"/>
        <c:auto val="1"/>
        <c:lblAlgn val="ctr"/>
        <c:lblOffset val="100"/>
        <c:noMultiLvlLbl val="0"/>
      </c:catAx>
      <c:valAx>
        <c:axId val="82159599"/>
        <c:scaling>
          <c:orientation val="minMax"/>
          <c:max val="1"/>
          <c:min val="0"/>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ar-AE" sz="1000" b="1" strike="noStrike" spc="-1">
                    <a:solidFill>
                      <a:srgbClr val="000000"/>
                    </a:solidFill>
                    <a:latin typeface="Calibri"/>
                  </a:rPr>
                  <a:t>نسبة الالتزام %</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704874"/>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ar-SA"/>
              <a:t>تحليل نتائج الفحص والمطابقة للمعدات</a:t>
            </a:r>
          </a:p>
        </c:rich>
      </c:tx>
      <c:layout>
        <c:manualLayout>
          <c:xMode val="edge"/>
          <c:yMode val="edge"/>
          <c:x val="1.0468386850642512E-3"/>
          <c:y val="1.2012012012012012E-2"/>
        </c:manualLayout>
      </c:layout>
      <c:overlay val="0"/>
    </c:title>
    <c:autoTitleDeleted val="0"/>
    <c:plotArea>
      <c:layout>
        <c:manualLayout>
          <c:layoutTarget val="inner"/>
          <c:xMode val="edge"/>
          <c:yMode val="edge"/>
          <c:x val="7.8004995014506681E-2"/>
          <c:y val="0.15467781113637405"/>
          <c:w val="0.68447326629757277"/>
          <c:h val="0.51711512961850237"/>
        </c:manualLayout>
      </c:layout>
      <c:barChart>
        <c:barDir val="col"/>
        <c:grouping val="clustered"/>
        <c:varyColors val="0"/>
        <c:ser>
          <c:idx val="0"/>
          <c:order val="0"/>
          <c:tx>
            <c:strRef>
              <c:f>'لوحة التحليل والملخص النيل'!$B$3</c:f>
              <c:strCache>
                <c:ptCount val="1"/>
                <c:pt idx="0">
                  <c:v>حالة المطابقة (مطابق)</c:v>
                </c:pt>
              </c:strCache>
            </c:strRef>
          </c:tx>
          <c:spPr>
            <a:ln>
              <a:prstDash val="solid"/>
            </a:ln>
          </c:spPr>
          <c:invertIfNegative val="0"/>
          <c:cat>
            <c:strRef>
              <c:f>'لوحة التحليل والملخص النيل'!$A$4:$A$11</c:f>
              <c:strCache>
                <c:ptCount val="8"/>
                <c:pt idx="0">
                  <c:v>طفايات الحريق (28طفاية)</c:v>
                </c:pt>
                <c:pt idx="1">
                  <c:v>شبكة الانذار</c:v>
                </c:pt>
                <c:pt idx="2">
                  <c:v>شبكة الحريق والمضخات</c:v>
                </c:pt>
                <c:pt idx="3">
                  <c:v>صناديق الحريق</c:v>
                </c:pt>
                <c:pt idx="4">
                  <c:v>لوح توزيع الكهرباء</c:v>
                </c:pt>
                <c:pt idx="5">
                  <c:v>شبكة الغمر للمحولات</c:v>
                </c:pt>
                <c:pt idx="6">
                  <c:v>ابواب الطوارئ</c:v>
                </c:pt>
                <c:pt idx="7">
                  <c:v>مهمات الوقاية الشخصية</c:v>
                </c:pt>
              </c:strCache>
            </c:strRef>
          </c:cat>
          <c:val>
            <c:numRef>
              <c:f>'لوحة التحليل والملخص النيل'!$B$4:$B$11</c:f>
              <c:numCache>
                <c:formatCode>General</c:formatCode>
                <c:ptCount val="8"/>
                <c:pt idx="0">
                  <c:v>24</c:v>
                </c:pt>
                <c:pt idx="1">
                  <c:v>5</c:v>
                </c:pt>
                <c:pt idx="2">
                  <c:v>2</c:v>
                </c:pt>
                <c:pt idx="3">
                  <c:v>21</c:v>
                </c:pt>
                <c:pt idx="4">
                  <c:v>0</c:v>
                </c:pt>
                <c:pt idx="5">
                  <c:v>0</c:v>
                </c:pt>
                <c:pt idx="6">
                  <c:v>7</c:v>
                </c:pt>
                <c:pt idx="7">
                  <c:v>0</c:v>
                </c:pt>
              </c:numCache>
            </c:numRef>
          </c:val>
          <c:extLst>
            <c:ext xmlns:c16="http://schemas.microsoft.com/office/drawing/2014/chart" uri="{C3380CC4-5D6E-409C-BE32-E72D297353CC}">
              <c16:uniqueId val="{00000000-CAB2-478B-9FBE-8AC4AE06C343}"/>
            </c:ext>
          </c:extLst>
        </c:ser>
        <c:ser>
          <c:idx val="1"/>
          <c:order val="1"/>
          <c:tx>
            <c:strRef>
              <c:f>'لوحة التحليل والملخص النيل'!$C$3</c:f>
              <c:strCache>
                <c:ptCount val="1"/>
                <c:pt idx="0">
                  <c:v>غير مطابق</c:v>
                </c:pt>
              </c:strCache>
            </c:strRef>
          </c:tx>
          <c:spPr>
            <a:ln>
              <a:prstDash val="solid"/>
            </a:ln>
          </c:spPr>
          <c:invertIfNegative val="0"/>
          <c:cat>
            <c:strRef>
              <c:f>'لوحة التحليل والملخص النيل'!$A$4:$A$11</c:f>
              <c:strCache>
                <c:ptCount val="8"/>
                <c:pt idx="0">
                  <c:v>طفايات الحريق (28طفاية)</c:v>
                </c:pt>
                <c:pt idx="1">
                  <c:v>شبكة الانذار</c:v>
                </c:pt>
                <c:pt idx="2">
                  <c:v>شبكة الحريق والمضخات</c:v>
                </c:pt>
                <c:pt idx="3">
                  <c:v>صناديق الحريق</c:v>
                </c:pt>
                <c:pt idx="4">
                  <c:v>لوح توزيع الكهرباء</c:v>
                </c:pt>
                <c:pt idx="5">
                  <c:v>شبكة الغمر للمحولات</c:v>
                </c:pt>
                <c:pt idx="6">
                  <c:v>ابواب الطوارئ</c:v>
                </c:pt>
                <c:pt idx="7">
                  <c:v>مهمات الوقاية الشخصية</c:v>
                </c:pt>
              </c:strCache>
            </c:strRef>
          </c:cat>
          <c:val>
            <c:numRef>
              <c:f>'لوحة التحليل والملخص النيل'!$C$4:$C$11</c:f>
              <c:numCache>
                <c:formatCode>General</c:formatCode>
                <c:ptCount val="8"/>
                <c:pt idx="0">
                  <c:v>4</c:v>
                </c:pt>
                <c:pt idx="1">
                  <c:v>0</c:v>
                </c:pt>
                <c:pt idx="2">
                  <c:v>1</c:v>
                </c:pt>
                <c:pt idx="3">
                  <c:v>4</c:v>
                </c:pt>
                <c:pt idx="4">
                  <c:v>20</c:v>
                </c:pt>
                <c:pt idx="5">
                  <c:v>2</c:v>
                </c:pt>
                <c:pt idx="6">
                  <c:v>0</c:v>
                </c:pt>
                <c:pt idx="7">
                  <c:v>29</c:v>
                </c:pt>
              </c:numCache>
            </c:numRef>
          </c:val>
          <c:extLst>
            <c:ext xmlns:c16="http://schemas.microsoft.com/office/drawing/2014/chart" uri="{C3380CC4-5D6E-409C-BE32-E72D297353CC}">
              <c16:uniqueId val="{00000001-CAB2-478B-9FBE-8AC4AE06C343}"/>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ar-SA"/>
                  <a:t>المعدة / النظام</a:t>
                </a:r>
              </a:p>
            </c:rich>
          </c:tx>
          <c:overlay val="0"/>
        </c:title>
        <c:numFmt formatCode="General" sourceLinked="1"/>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ar-SA"/>
                  <a:t>العدد</a:t>
                </a:r>
              </a:p>
            </c:rich>
          </c:tx>
          <c:overlay val="0"/>
        </c:title>
        <c:numFmt formatCode="General" sourceLinked="1"/>
        <c:majorTickMark val="none"/>
        <c:minorTickMark val="none"/>
        <c:tickLblPos val="nextTo"/>
        <c:crossAx val="1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040994322475943"/>
          <c:y val="4.9597398355510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25941332554124E-2"/>
          <c:y val="0.19247796107266149"/>
          <c:w val="0.92676619973883001"/>
          <c:h val="0.44079324492001126"/>
        </c:manualLayout>
      </c:layout>
      <c:barChart>
        <c:barDir val="col"/>
        <c:grouping val="clustered"/>
        <c:varyColors val="0"/>
        <c:ser>
          <c:idx val="0"/>
          <c:order val="0"/>
          <c:spPr>
            <a:solidFill>
              <a:schemeClr val="accent1"/>
            </a:solidFill>
            <a:ln>
              <a:noFill/>
            </a:ln>
            <a:effectLst/>
          </c:spPr>
          <c:invertIfNegative val="0"/>
          <c:cat>
            <c:strRef>
              <c:f>'لوحة التحليل والملخص النيل'!$A$14:$A$18</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النيل'!$B$14:$B$18</c:f>
              <c:numCache>
                <c:formatCode>General</c:formatCode>
                <c:ptCount val="5"/>
                <c:pt idx="1">
                  <c:v>1</c:v>
                </c:pt>
                <c:pt idx="2">
                  <c:v>0</c:v>
                </c:pt>
                <c:pt idx="3">
                  <c:v>6</c:v>
                </c:pt>
                <c:pt idx="4">
                  <c:v>0</c:v>
                </c:pt>
              </c:numCache>
            </c:numRef>
          </c:val>
          <c:extLst>
            <c:ext xmlns:c16="http://schemas.microsoft.com/office/drawing/2014/chart" uri="{C3380CC4-5D6E-409C-BE32-E72D297353CC}">
              <c16:uniqueId val="{00000000-BAC0-4B6D-8E41-5DFCC5F84FC9}"/>
            </c:ext>
          </c:extLst>
        </c:ser>
        <c:ser>
          <c:idx val="1"/>
          <c:order val="1"/>
          <c:spPr>
            <a:solidFill>
              <a:schemeClr val="accent2"/>
            </a:solidFill>
            <a:ln>
              <a:noFill/>
            </a:ln>
            <a:effectLst/>
          </c:spPr>
          <c:invertIfNegative val="0"/>
          <c:cat>
            <c:strRef>
              <c:f>'لوحة التحليل والملخص النيل'!$A$14:$A$18</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النيل'!$C$14:$C$18</c:f>
              <c:numCache>
                <c:formatCode>General</c:formatCode>
                <c:ptCount val="5"/>
              </c:numCache>
            </c:numRef>
          </c:val>
          <c:extLst>
            <c:ext xmlns:c16="http://schemas.microsoft.com/office/drawing/2014/chart" uri="{C3380CC4-5D6E-409C-BE32-E72D297353CC}">
              <c16:uniqueId val="{00000001-BAC0-4B6D-8E41-5DFCC5F84FC9}"/>
            </c:ext>
          </c:extLst>
        </c:ser>
        <c:ser>
          <c:idx val="2"/>
          <c:order val="2"/>
          <c:spPr>
            <a:solidFill>
              <a:schemeClr val="accent3"/>
            </a:solidFill>
            <a:ln>
              <a:noFill/>
            </a:ln>
            <a:effectLst/>
          </c:spPr>
          <c:invertIfNegative val="0"/>
          <c:cat>
            <c:strRef>
              <c:f>'لوحة التحليل والملخص النيل'!$A$14:$A$18</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النيل'!$D$14:$D$18</c:f>
              <c:numCache>
                <c:formatCode>General</c:formatCode>
                <c:ptCount val="5"/>
              </c:numCache>
            </c:numRef>
          </c:val>
          <c:extLst>
            <c:ext xmlns:c16="http://schemas.microsoft.com/office/drawing/2014/chart" uri="{C3380CC4-5D6E-409C-BE32-E72D297353CC}">
              <c16:uniqueId val="{00000002-BAC0-4B6D-8E41-5DFCC5F84FC9}"/>
            </c:ext>
          </c:extLst>
        </c:ser>
        <c:ser>
          <c:idx val="3"/>
          <c:order val="3"/>
          <c:spPr>
            <a:solidFill>
              <a:schemeClr val="accent4"/>
            </a:solidFill>
            <a:ln>
              <a:noFill/>
            </a:ln>
            <a:effectLst/>
          </c:spPr>
          <c:invertIfNegative val="0"/>
          <c:cat>
            <c:strRef>
              <c:f>'لوحة التحليل والملخص النيل'!$A$14:$A$18</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النيل'!$E$14:$E$18</c:f>
              <c:numCache>
                <c:formatCode>General</c:formatCode>
                <c:ptCount val="5"/>
              </c:numCache>
            </c:numRef>
          </c:val>
          <c:extLst>
            <c:ext xmlns:c16="http://schemas.microsoft.com/office/drawing/2014/chart" uri="{C3380CC4-5D6E-409C-BE32-E72D297353CC}">
              <c16:uniqueId val="{00000003-BAC0-4B6D-8E41-5DFCC5F84FC9}"/>
            </c:ext>
          </c:extLst>
        </c:ser>
        <c:dLbls>
          <c:showLegendKey val="0"/>
          <c:showVal val="0"/>
          <c:showCatName val="0"/>
          <c:showSerName val="0"/>
          <c:showPercent val="0"/>
          <c:showBubbleSize val="0"/>
        </c:dLbls>
        <c:gapWidth val="219"/>
        <c:overlap val="-27"/>
        <c:axId val="1917052591"/>
        <c:axId val="1775959423"/>
      </c:barChart>
      <c:catAx>
        <c:axId val="191705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959423"/>
        <c:crosses val="autoZero"/>
        <c:auto val="1"/>
        <c:lblAlgn val="ctr"/>
        <c:lblOffset val="100"/>
        <c:noMultiLvlLbl val="0"/>
      </c:catAx>
      <c:valAx>
        <c:axId val="1775959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52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defRPr>
            </a:pPr>
            <a:r>
              <a:rPr lang="ar-AE" sz="1800" b="1" strike="noStrike" spc="-1">
                <a:solidFill>
                  <a:srgbClr val="000000"/>
                </a:solidFill>
                <a:latin typeface="Calibri"/>
              </a:rPr>
              <a:t>نسبة الالتزام الشهرية — كل شهر على مدار السنة</a:t>
            </a:r>
          </a:p>
        </c:rich>
      </c:tx>
      <c:overlay val="0"/>
      <c:spPr>
        <a:noFill/>
        <a:ln w="0">
          <a:noFill/>
        </a:ln>
      </c:spPr>
    </c:title>
    <c:autoTitleDeleted val="0"/>
    <c:plotArea>
      <c:layout>
        <c:manualLayout>
          <c:layoutTarget val="inner"/>
          <c:xMode val="edge"/>
          <c:yMode val="edge"/>
          <c:x val="0.20026394595641209"/>
          <c:y val="0.13076333353147115"/>
          <c:w val="0.79001519292881417"/>
          <c:h val="0.60288488650513861"/>
        </c:manualLayout>
      </c:layout>
      <c:barChart>
        <c:barDir val="col"/>
        <c:grouping val="clustered"/>
        <c:varyColors val="0"/>
        <c:ser>
          <c:idx val="0"/>
          <c:order val="0"/>
          <c:spPr>
            <a:solidFill>
              <a:srgbClr val="4F81BD"/>
            </a:solidFill>
            <a:ln w="9360">
              <a:solidFill>
                <a:srgbClr val="F9F9F9"/>
              </a:solidFill>
              <a:round/>
            </a:ln>
          </c:spPr>
          <c:invertIfNegative val="0"/>
          <c:cat>
            <c:strRef>
              <c:f>'التحليل السنوى النيل'!$A$5:$L$5</c:f>
              <c:strCache>
                <c:ptCount val="12"/>
                <c:pt idx="0">
                  <c:v>يناير</c:v>
                </c:pt>
                <c:pt idx="1">
                  <c:v>فبراير</c:v>
                </c:pt>
                <c:pt idx="2">
                  <c:v>مارس</c:v>
                </c:pt>
                <c:pt idx="3">
                  <c:v>أبريل</c:v>
                </c:pt>
                <c:pt idx="4">
                  <c:v>مايو</c:v>
                </c:pt>
                <c:pt idx="5">
                  <c:v>يونيو</c:v>
                </c:pt>
                <c:pt idx="6">
                  <c:v>يوليو</c:v>
                </c:pt>
                <c:pt idx="7">
                  <c:v>أغسطس</c:v>
                </c:pt>
                <c:pt idx="8">
                  <c:v>سبتمبر</c:v>
                </c:pt>
                <c:pt idx="9">
                  <c:v>أكتوبر</c:v>
                </c:pt>
                <c:pt idx="10">
                  <c:v>نوفمبر</c:v>
                </c:pt>
                <c:pt idx="11">
                  <c:v>ديسمبر</c:v>
                </c:pt>
              </c:strCache>
            </c:strRef>
          </c:cat>
          <c:val>
            <c:numRef>
              <c:f>'التحليل السنوى النيل'!$A$6:$L$6</c:f>
              <c:numCache>
                <c:formatCode>0.0%</c:formatCode>
                <c:ptCount val="12"/>
                <c:pt idx="0">
                  <c:v>0</c:v>
                </c:pt>
                <c:pt idx="1">
                  <c:v>0</c:v>
                </c:pt>
                <c:pt idx="2">
                  <c:v>0</c:v>
                </c:pt>
                <c:pt idx="3">
                  <c:v>0</c:v>
                </c:pt>
                <c:pt idx="4">
                  <c:v>0</c:v>
                </c:pt>
                <c:pt idx="5">
                  <c:v>0</c:v>
                </c:pt>
                <c:pt idx="6">
                  <c:v>0</c:v>
                </c:pt>
                <c:pt idx="7">
                  <c:v>0.49579831932773111</c:v>
                </c:pt>
                <c:pt idx="8">
                  <c:v>0</c:v>
                </c:pt>
                <c:pt idx="9">
                  <c:v>0</c:v>
                </c:pt>
                <c:pt idx="10">
                  <c:v>0</c:v>
                </c:pt>
                <c:pt idx="11">
                  <c:v>0</c:v>
                </c:pt>
              </c:numCache>
            </c:numRef>
          </c:val>
          <c:extLst>
            <c:ext xmlns:c16="http://schemas.microsoft.com/office/drawing/2014/chart" uri="{C3380CC4-5D6E-409C-BE32-E72D297353CC}">
              <c16:uniqueId val="{00000000-9BF7-4258-B57A-7D4A63E63E2B}"/>
            </c:ext>
          </c:extLst>
        </c:ser>
        <c:dLbls>
          <c:showLegendKey val="0"/>
          <c:showVal val="0"/>
          <c:showCatName val="0"/>
          <c:showSerName val="0"/>
          <c:showPercent val="0"/>
          <c:showBubbleSize val="0"/>
        </c:dLbls>
        <c:gapWidth val="150"/>
        <c:axId val="20704874"/>
        <c:axId val="82159599"/>
      </c:barChart>
      <c:catAx>
        <c:axId val="20704874"/>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82159599"/>
        <c:crosses val="autoZero"/>
        <c:auto val="1"/>
        <c:lblAlgn val="ctr"/>
        <c:lblOffset val="100"/>
        <c:noMultiLvlLbl val="0"/>
      </c:catAx>
      <c:valAx>
        <c:axId val="82159599"/>
        <c:scaling>
          <c:orientation val="minMax"/>
          <c:max val="1"/>
          <c:min val="0"/>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ar-AE" sz="1000" b="1" strike="noStrike" spc="-1">
                    <a:solidFill>
                      <a:srgbClr val="000000"/>
                    </a:solidFill>
                    <a:latin typeface="Calibri"/>
                  </a:rPr>
                  <a:t>نسبة الالتزام %</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704874"/>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ar-SA"/>
              <a:t>تحليل نتائج الفحص والمطابقة للمعدات</a:t>
            </a:r>
            <a:r>
              <a:rPr lang="ar-EG"/>
              <a:t> الشهرية</a:t>
            </a:r>
            <a:endParaRPr lang="ar-SA"/>
          </a:p>
        </c:rich>
      </c:tx>
      <c:overlay val="0"/>
    </c:title>
    <c:autoTitleDeleted val="0"/>
    <c:plotArea>
      <c:layout/>
      <c:barChart>
        <c:barDir val="col"/>
        <c:grouping val="clustered"/>
        <c:varyColors val="0"/>
        <c:ser>
          <c:idx val="0"/>
          <c:order val="0"/>
          <c:tx>
            <c:strRef>
              <c:f>'لوحة التحليل والملخص تاج'!$B$3</c:f>
              <c:strCache>
                <c:ptCount val="1"/>
                <c:pt idx="0">
                  <c:v>حالة المطابقة (مطابق)</c:v>
                </c:pt>
              </c:strCache>
            </c:strRef>
          </c:tx>
          <c:spPr>
            <a:ln>
              <a:prstDash val="solid"/>
            </a:ln>
          </c:spPr>
          <c:invertIfNegative val="0"/>
          <c:cat>
            <c:strRef>
              <c:f>'لوحة التحليل والملخص تاج'!$A$4:$A$13</c:f>
              <c:strCache>
                <c:ptCount val="10"/>
                <c:pt idx="0">
                  <c:v>طفايات الحريق (40 طفاية)</c:v>
                </c:pt>
                <c:pt idx="1">
                  <c:v>السلالم العمودية</c:v>
                </c:pt>
                <c:pt idx="2">
                  <c:v>الاوناش العلوية</c:v>
                </c:pt>
                <c:pt idx="3">
                  <c:v>شبكة الانذار</c:v>
                </c:pt>
                <c:pt idx="4">
                  <c:v>شبكة الحريق والمضخات</c:v>
                </c:pt>
                <c:pt idx="5">
                  <c:v>صناديق الحريق</c:v>
                </c:pt>
                <c:pt idx="6">
                  <c:v>لوح توزيع الكهرباء</c:v>
                </c:pt>
                <c:pt idx="7">
                  <c:v>شبكة الغمر للمحولات</c:v>
                </c:pt>
                <c:pt idx="8">
                  <c:v>ابواب  وكشافات الطوارئ </c:v>
                </c:pt>
                <c:pt idx="9">
                  <c:v>مهمات الوقاية الشخصية</c:v>
                </c:pt>
              </c:strCache>
            </c:strRef>
          </c:cat>
          <c:val>
            <c:numRef>
              <c:f>'لوحة التحليل والملخص تاج'!$B$4:$B$13</c:f>
              <c:numCache>
                <c:formatCode>General</c:formatCode>
                <c:ptCount val="10"/>
                <c:pt idx="0">
                  <c:v>24</c:v>
                </c:pt>
                <c:pt idx="1">
                  <c:v>2</c:v>
                </c:pt>
                <c:pt idx="2">
                  <c:v>1</c:v>
                </c:pt>
                <c:pt idx="3">
                  <c:v>6</c:v>
                </c:pt>
                <c:pt idx="4">
                  <c:v>0</c:v>
                </c:pt>
                <c:pt idx="5">
                  <c:v>20</c:v>
                </c:pt>
                <c:pt idx="6">
                  <c:v>0</c:v>
                </c:pt>
                <c:pt idx="7">
                  <c:v>1</c:v>
                </c:pt>
                <c:pt idx="8">
                  <c:v>7</c:v>
                </c:pt>
                <c:pt idx="9">
                  <c:v>11</c:v>
                </c:pt>
              </c:numCache>
            </c:numRef>
          </c:val>
          <c:extLst>
            <c:ext xmlns:c16="http://schemas.microsoft.com/office/drawing/2014/chart" uri="{C3380CC4-5D6E-409C-BE32-E72D297353CC}">
              <c16:uniqueId val="{00000000-93A7-4EC4-AA2E-04CEB0929D45}"/>
            </c:ext>
          </c:extLst>
        </c:ser>
        <c:ser>
          <c:idx val="1"/>
          <c:order val="1"/>
          <c:tx>
            <c:strRef>
              <c:f>'لوحة التحليل والملخص تاج'!$C$3</c:f>
              <c:strCache>
                <c:ptCount val="1"/>
                <c:pt idx="0">
                  <c:v>غير مطابق</c:v>
                </c:pt>
              </c:strCache>
            </c:strRef>
          </c:tx>
          <c:spPr>
            <a:ln>
              <a:prstDash val="solid"/>
            </a:ln>
          </c:spPr>
          <c:invertIfNegative val="0"/>
          <c:cat>
            <c:strRef>
              <c:f>'لوحة التحليل والملخص تاج'!$A$4:$A$13</c:f>
              <c:strCache>
                <c:ptCount val="10"/>
                <c:pt idx="0">
                  <c:v>طفايات الحريق (40 طفاية)</c:v>
                </c:pt>
                <c:pt idx="1">
                  <c:v>السلالم العمودية</c:v>
                </c:pt>
                <c:pt idx="2">
                  <c:v>الاوناش العلوية</c:v>
                </c:pt>
                <c:pt idx="3">
                  <c:v>شبكة الانذار</c:v>
                </c:pt>
                <c:pt idx="4">
                  <c:v>شبكة الحريق والمضخات</c:v>
                </c:pt>
                <c:pt idx="5">
                  <c:v>صناديق الحريق</c:v>
                </c:pt>
                <c:pt idx="6">
                  <c:v>لوح توزيع الكهرباء</c:v>
                </c:pt>
                <c:pt idx="7">
                  <c:v>شبكة الغمر للمحولات</c:v>
                </c:pt>
                <c:pt idx="8">
                  <c:v>ابواب  وكشافات الطوارئ </c:v>
                </c:pt>
                <c:pt idx="9">
                  <c:v>مهمات الوقاية الشخصية</c:v>
                </c:pt>
              </c:strCache>
            </c:strRef>
          </c:cat>
          <c:val>
            <c:numRef>
              <c:f>'لوحة التحليل والملخص تاج'!$C$4:$C$13</c:f>
              <c:numCache>
                <c:formatCode>General</c:formatCode>
                <c:ptCount val="10"/>
                <c:pt idx="0">
                  <c:v>16</c:v>
                </c:pt>
                <c:pt idx="1">
                  <c:v>1</c:v>
                </c:pt>
                <c:pt idx="2">
                  <c:v>0</c:v>
                </c:pt>
                <c:pt idx="3">
                  <c:v>10</c:v>
                </c:pt>
                <c:pt idx="4">
                  <c:v>3</c:v>
                </c:pt>
                <c:pt idx="5">
                  <c:v>0</c:v>
                </c:pt>
                <c:pt idx="6">
                  <c:v>30</c:v>
                </c:pt>
                <c:pt idx="7">
                  <c:v>1</c:v>
                </c:pt>
                <c:pt idx="8">
                  <c:v>5</c:v>
                </c:pt>
                <c:pt idx="9">
                  <c:v>17</c:v>
                </c:pt>
              </c:numCache>
            </c:numRef>
          </c:val>
          <c:extLst>
            <c:ext xmlns:c16="http://schemas.microsoft.com/office/drawing/2014/chart" uri="{C3380CC4-5D6E-409C-BE32-E72D297353CC}">
              <c16:uniqueId val="{00000001-93A7-4EC4-AA2E-04CEB0929D45}"/>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ar-SA"/>
                  <a:t>المعدة / النظام</a:t>
                </a:r>
              </a:p>
            </c:rich>
          </c:tx>
          <c:overlay val="0"/>
        </c:title>
        <c:numFmt formatCode="General" sourceLinked="1"/>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ar-SA"/>
                  <a:t>العدد</a:t>
                </a:r>
              </a:p>
            </c:rich>
          </c:tx>
          <c:overlay val="0"/>
        </c:title>
        <c:numFmt formatCode="General" sourceLinked="1"/>
        <c:majorTickMark val="none"/>
        <c:minorTickMark val="none"/>
        <c:tickLblPos val="nextTo"/>
        <c:crossAx val="1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3.8364938926145217E-2"/>
          <c:y val="0.1624179386823527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'لوحة التحليل والملخص تاج'!$A$16:$A$20</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تاج'!$B$16:$B$20</c:f>
              <c:numCache>
                <c:formatCode>General</c:formatCode>
                <c:ptCount val="5"/>
                <c:pt idx="1">
                  <c:v>1</c:v>
                </c:pt>
                <c:pt idx="2">
                  <c:v>1</c:v>
                </c:pt>
                <c:pt idx="3">
                  <c:v>11</c:v>
                </c:pt>
                <c:pt idx="4">
                  <c:v>0</c:v>
                </c:pt>
              </c:numCache>
            </c:numRef>
          </c:val>
          <c:extLst>
            <c:ext xmlns:c16="http://schemas.microsoft.com/office/drawing/2014/chart" uri="{C3380CC4-5D6E-409C-BE32-E72D297353CC}">
              <c16:uniqueId val="{00000000-28F7-4E07-AB5A-151F6284063E}"/>
            </c:ext>
          </c:extLst>
        </c:ser>
        <c:ser>
          <c:idx val="1"/>
          <c:order val="1"/>
          <c:spPr>
            <a:solidFill>
              <a:schemeClr val="accent2"/>
            </a:solidFill>
            <a:ln>
              <a:noFill/>
            </a:ln>
            <a:effectLst/>
          </c:spPr>
          <c:invertIfNegative val="0"/>
          <c:cat>
            <c:strRef>
              <c:f>'لوحة التحليل والملخص تاج'!$A$16:$A$20</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تاج'!$C$16:$C$20</c:f>
              <c:numCache>
                <c:formatCode>General</c:formatCode>
                <c:ptCount val="5"/>
              </c:numCache>
            </c:numRef>
          </c:val>
          <c:extLst>
            <c:ext xmlns:c16="http://schemas.microsoft.com/office/drawing/2014/chart" uri="{C3380CC4-5D6E-409C-BE32-E72D297353CC}">
              <c16:uniqueId val="{00000001-28F7-4E07-AB5A-151F6284063E}"/>
            </c:ext>
          </c:extLst>
        </c:ser>
        <c:ser>
          <c:idx val="2"/>
          <c:order val="2"/>
          <c:spPr>
            <a:solidFill>
              <a:schemeClr val="accent3"/>
            </a:solidFill>
            <a:ln>
              <a:noFill/>
            </a:ln>
            <a:effectLst/>
          </c:spPr>
          <c:invertIfNegative val="0"/>
          <c:cat>
            <c:strRef>
              <c:f>'لوحة التحليل والملخص تاج'!$A$16:$A$20</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تاج'!$D$16:$D$20</c:f>
              <c:numCache>
                <c:formatCode>General</c:formatCode>
                <c:ptCount val="5"/>
              </c:numCache>
            </c:numRef>
          </c:val>
          <c:extLst>
            <c:ext xmlns:c16="http://schemas.microsoft.com/office/drawing/2014/chart" uri="{C3380CC4-5D6E-409C-BE32-E72D297353CC}">
              <c16:uniqueId val="{00000002-28F7-4E07-AB5A-151F6284063E}"/>
            </c:ext>
          </c:extLst>
        </c:ser>
        <c:ser>
          <c:idx val="3"/>
          <c:order val="3"/>
          <c:spPr>
            <a:solidFill>
              <a:schemeClr val="accent4"/>
            </a:solidFill>
            <a:ln>
              <a:noFill/>
            </a:ln>
            <a:effectLst/>
          </c:spPr>
          <c:invertIfNegative val="0"/>
          <c:cat>
            <c:strRef>
              <c:f>'لوحة التحليل والملخص تاج'!$A$16:$A$20</c:f>
              <c:strCache>
                <c:ptCount val="5"/>
                <c:pt idx="0">
                  <c:v>ملخص المخاطر الوشيكة وإصابات العمل</c:v>
                </c:pt>
                <c:pt idx="1">
                  <c:v>إجمالي المخاطر الوشيكة المسجلة</c:v>
                </c:pt>
                <c:pt idx="2">
                  <c:v>مخاطر وشيكة تم إغلاقها</c:v>
                </c:pt>
                <c:pt idx="3">
                  <c:v>إجمالي إصابات العمل المسجلة</c:v>
                </c:pt>
                <c:pt idx="4">
                  <c:v>إجمالي أيام العمل الضائعة</c:v>
                </c:pt>
              </c:strCache>
            </c:strRef>
          </c:cat>
          <c:val>
            <c:numRef>
              <c:f>'لوحة التحليل والملخص تاج'!$E$16:$E$20</c:f>
              <c:numCache>
                <c:formatCode>General</c:formatCode>
                <c:ptCount val="5"/>
              </c:numCache>
            </c:numRef>
          </c:val>
          <c:extLst>
            <c:ext xmlns:c16="http://schemas.microsoft.com/office/drawing/2014/chart" uri="{C3380CC4-5D6E-409C-BE32-E72D297353CC}">
              <c16:uniqueId val="{00000003-28F7-4E07-AB5A-151F6284063E}"/>
            </c:ext>
          </c:extLst>
        </c:ser>
        <c:dLbls>
          <c:showLegendKey val="0"/>
          <c:showVal val="0"/>
          <c:showCatName val="0"/>
          <c:showSerName val="0"/>
          <c:showPercent val="0"/>
          <c:showBubbleSize val="0"/>
        </c:dLbls>
        <c:gapWidth val="219"/>
        <c:overlap val="-27"/>
        <c:axId val="1917052591"/>
        <c:axId val="1775959423"/>
      </c:barChart>
      <c:catAx>
        <c:axId val="191705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959423"/>
        <c:crosses val="autoZero"/>
        <c:auto val="1"/>
        <c:lblAlgn val="ctr"/>
        <c:lblOffset val="100"/>
        <c:noMultiLvlLbl val="0"/>
      </c:catAx>
      <c:valAx>
        <c:axId val="1775959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52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defRPr>
            </a:pPr>
            <a:r>
              <a:rPr lang="ar-AE" sz="1800" b="1" strike="noStrike" spc="-1">
                <a:solidFill>
                  <a:srgbClr val="000000"/>
                </a:solidFill>
                <a:latin typeface="Calibri"/>
              </a:rPr>
              <a:t>نسبة الالتزام الشهرية — كل شهر على مدار السنة</a:t>
            </a:r>
          </a:p>
        </c:rich>
      </c:tx>
      <c:overlay val="0"/>
      <c:spPr>
        <a:noFill/>
        <a:ln w="0">
          <a:noFill/>
        </a:ln>
      </c:spPr>
    </c:title>
    <c:autoTitleDeleted val="0"/>
    <c:plotArea>
      <c:layout/>
      <c:barChart>
        <c:barDir val="col"/>
        <c:grouping val="clustered"/>
        <c:varyColors val="0"/>
        <c:ser>
          <c:idx val="0"/>
          <c:order val="0"/>
          <c:tx>
            <c:strRef>
              <c:f>'لوحة التحليل والملخص تاج'!$A$25</c:f>
              <c:strCache>
                <c:ptCount val="1"/>
                <c:pt idx="0">
                  <c:v>نسبة الالتزام</c:v>
                </c:pt>
              </c:strCache>
            </c:strRef>
          </c:tx>
          <c:spPr>
            <a:solidFill>
              <a:srgbClr val="4F81BD"/>
            </a:solidFill>
            <a:ln w="9360">
              <a:solidFill>
                <a:srgbClr val="F9F9F9"/>
              </a:solidFill>
              <a:round/>
            </a:ln>
          </c:spPr>
          <c:invertIfNegative val="0"/>
          <c:cat>
            <c:strRef>
              <c:f>'لوحة التحليل والملخص تاج'!$B$24:$N$24</c:f>
              <c:strCache>
                <c:ptCount val="13"/>
                <c:pt idx="0">
                  <c:v>يناير</c:v>
                </c:pt>
                <c:pt idx="1">
                  <c:v>فبراير</c:v>
                </c:pt>
                <c:pt idx="2">
                  <c:v>مارس</c:v>
                </c:pt>
                <c:pt idx="3">
                  <c:v>أبريل</c:v>
                </c:pt>
                <c:pt idx="4">
                  <c:v>مايو</c:v>
                </c:pt>
                <c:pt idx="5">
                  <c:v>يونيو</c:v>
                </c:pt>
                <c:pt idx="6">
                  <c:v>يوليو</c:v>
                </c:pt>
                <c:pt idx="7">
                  <c:v>أغسطس</c:v>
                </c:pt>
                <c:pt idx="8">
                  <c:v>سبتمبر</c:v>
                </c:pt>
                <c:pt idx="9">
                  <c:v>أكتوبر</c:v>
                </c:pt>
                <c:pt idx="10">
                  <c:v>نوفمبر</c:v>
                </c:pt>
                <c:pt idx="11">
                  <c:v>ديسمبر</c:v>
                </c:pt>
                <c:pt idx="12">
                  <c:v>المتوسط السنوي</c:v>
                </c:pt>
              </c:strCache>
            </c:strRef>
          </c:cat>
          <c:val>
            <c:numRef>
              <c:f>'لوحة التحليل والملخص تاج'!$B$25:$N$25</c:f>
              <c:numCache>
                <c:formatCode>0.0%</c:formatCode>
                <c:ptCount val="13"/>
                <c:pt idx="0">
                  <c:v>0.47619047619047616</c:v>
                </c:pt>
                <c:pt idx="1">
                  <c:v>0.47619047619047616</c:v>
                </c:pt>
                <c:pt idx="2">
                  <c:v>0.47619047619047616</c:v>
                </c:pt>
                <c:pt idx="3">
                  <c:v>0</c:v>
                </c:pt>
                <c:pt idx="4">
                  <c:v>0</c:v>
                </c:pt>
                <c:pt idx="5">
                  <c:v>0</c:v>
                </c:pt>
                <c:pt idx="6">
                  <c:v>0</c:v>
                </c:pt>
                <c:pt idx="7">
                  <c:v>0.4935064935064935</c:v>
                </c:pt>
                <c:pt idx="8">
                  <c:v>0</c:v>
                </c:pt>
                <c:pt idx="9">
                  <c:v>0</c:v>
                </c:pt>
                <c:pt idx="10">
                  <c:v>0</c:v>
                </c:pt>
                <c:pt idx="11">
                  <c:v>0</c:v>
                </c:pt>
                <c:pt idx="12">
                  <c:v>0.16017316017316016</c:v>
                </c:pt>
              </c:numCache>
            </c:numRef>
          </c:val>
          <c:extLst>
            <c:ext xmlns:c16="http://schemas.microsoft.com/office/drawing/2014/chart" uri="{C3380CC4-5D6E-409C-BE32-E72D297353CC}">
              <c16:uniqueId val="{00000000-A68F-4FF6-9DC8-9985C45A1443}"/>
            </c:ext>
          </c:extLst>
        </c:ser>
        <c:dLbls>
          <c:showLegendKey val="0"/>
          <c:showVal val="0"/>
          <c:showCatName val="0"/>
          <c:showSerName val="0"/>
          <c:showPercent val="0"/>
          <c:showBubbleSize val="0"/>
        </c:dLbls>
        <c:gapWidth val="150"/>
        <c:axId val="20704874"/>
        <c:axId val="82159599"/>
      </c:barChart>
      <c:catAx>
        <c:axId val="20704874"/>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82159599"/>
        <c:crosses val="autoZero"/>
        <c:auto val="1"/>
        <c:lblAlgn val="ctr"/>
        <c:lblOffset val="100"/>
        <c:noMultiLvlLbl val="0"/>
      </c:catAx>
      <c:valAx>
        <c:axId val="82159599"/>
        <c:scaling>
          <c:orientation val="minMax"/>
          <c:max val="1"/>
          <c:min val="0"/>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ar-AE" sz="1000" b="1" strike="noStrike" spc="-1">
                    <a:solidFill>
                      <a:srgbClr val="000000"/>
                    </a:solidFill>
                    <a:latin typeface="Calibri"/>
                  </a:rPr>
                  <a:t>نسبة الالتزام %</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704874"/>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defRPr>
            </a:pPr>
            <a:r>
              <a:rPr lang="ar-AE" sz="1800" b="1" strike="noStrike" spc="-1">
                <a:solidFill>
                  <a:srgbClr val="000000"/>
                </a:solidFill>
                <a:latin typeface="Calibri"/>
              </a:rPr>
              <a:t>نسبة الالتزام الشهرية — كل شهر على مدار السنة</a:t>
            </a:r>
          </a:p>
        </c:rich>
      </c:tx>
      <c:overlay val="0"/>
      <c:spPr>
        <a:noFill/>
        <a:ln w="0">
          <a:noFill/>
        </a:ln>
      </c:spPr>
    </c:title>
    <c:autoTitleDeleted val="0"/>
    <c:plotArea>
      <c:layout/>
      <c:barChart>
        <c:barDir val="col"/>
        <c:grouping val="clustered"/>
        <c:varyColors val="0"/>
        <c:ser>
          <c:idx val="0"/>
          <c:order val="0"/>
          <c:tx>
            <c:strRef>
              <c:f>'لوحة التحليل والملخص تاج'!$A$25</c:f>
              <c:strCache>
                <c:ptCount val="1"/>
                <c:pt idx="0">
                  <c:v>نسبة الالتزام</c:v>
                </c:pt>
              </c:strCache>
            </c:strRef>
          </c:tx>
          <c:spPr>
            <a:solidFill>
              <a:srgbClr val="4F81BD"/>
            </a:solidFill>
            <a:ln w="9360">
              <a:solidFill>
                <a:srgbClr val="F9F9F9"/>
              </a:solidFill>
              <a:round/>
            </a:ln>
          </c:spPr>
          <c:invertIfNegative val="0"/>
          <c:cat>
            <c:strRef>
              <c:f>'لوحة التحليل والملخص تاج'!$B$24:$N$24</c:f>
              <c:strCache>
                <c:ptCount val="13"/>
                <c:pt idx="0">
                  <c:v>يناير</c:v>
                </c:pt>
                <c:pt idx="1">
                  <c:v>فبراير</c:v>
                </c:pt>
                <c:pt idx="2">
                  <c:v>مارس</c:v>
                </c:pt>
                <c:pt idx="3">
                  <c:v>أبريل</c:v>
                </c:pt>
                <c:pt idx="4">
                  <c:v>مايو</c:v>
                </c:pt>
                <c:pt idx="5">
                  <c:v>يونيو</c:v>
                </c:pt>
                <c:pt idx="6">
                  <c:v>يوليو</c:v>
                </c:pt>
                <c:pt idx="7">
                  <c:v>أغسطس</c:v>
                </c:pt>
                <c:pt idx="8">
                  <c:v>سبتمبر</c:v>
                </c:pt>
                <c:pt idx="9">
                  <c:v>أكتوبر</c:v>
                </c:pt>
                <c:pt idx="10">
                  <c:v>نوفمبر</c:v>
                </c:pt>
                <c:pt idx="11">
                  <c:v>ديسمبر</c:v>
                </c:pt>
                <c:pt idx="12">
                  <c:v>المتوسط السنوي</c:v>
                </c:pt>
              </c:strCache>
            </c:strRef>
          </c:cat>
          <c:val>
            <c:numRef>
              <c:f>'لوحة التحليل والملخص تاج'!$B$25:$N$25</c:f>
              <c:numCache>
                <c:formatCode>0.0%</c:formatCode>
                <c:ptCount val="13"/>
                <c:pt idx="0">
                  <c:v>0.47619047619047616</c:v>
                </c:pt>
                <c:pt idx="1">
                  <c:v>0.47619047619047616</c:v>
                </c:pt>
                <c:pt idx="2">
                  <c:v>0.47619047619047616</c:v>
                </c:pt>
                <c:pt idx="3">
                  <c:v>0</c:v>
                </c:pt>
                <c:pt idx="4">
                  <c:v>0</c:v>
                </c:pt>
                <c:pt idx="5">
                  <c:v>0</c:v>
                </c:pt>
                <c:pt idx="6">
                  <c:v>0</c:v>
                </c:pt>
                <c:pt idx="7">
                  <c:v>0.4935064935064935</c:v>
                </c:pt>
                <c:pt idx="8">
                  <c:v>0</c:v>
                </c:pt>
                <c:pt idx="9">
                  <c:v>0</c:v>
                </c:pt>
                <c:pt idx="10">
                  <c:v>0</c:v>
                </c:pt>
                <c:pt idx="11">
                  <c:v>0</c:v>
                </c:pt>
                <c:pt idx="12">
                  <c:v>0.16017316017316016</c:v>
                </c:pt>
              </c:numCache>
            </c:numRef>
          </c:val>
          <c:extLst>
            <c:ext xmlns:c16="http://schemas.microsoft.com/office/drawing/2014/chart" uri="{C3380CC4-5D6E-409C-BE32-E72D297353CC}">
              <c16:uniqueId val="{00000000-A4CA-43E7-A587-1C788CEB7B6E}"/>
            </c:ext>
          </c:extLst>
        </c:ser>
        <c:dLbls>
          <c:showLegendKey val="0"/>
          <c:showVal val="0"/>
          <c:showCatName val="0"/>
          <c:showSerName val="0"/>
          <c:showPercent val="0"/>
          <c:showBubbleSize val="0"/>
        </c:dLbls>
        <c:gapWidth val="150"/>
        <c:axId val="20704874"/>
        <c:axId val="82159599"/>
      </c:barChart>
      <c:catAx>
        <c:axId val="20704874"/>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82159599"/>
        <c:crosses val="autoZero"/>
        <c:auto val="1"/>
        <c:lblAlgn val="ctr"/>
        <c:lblOffset val="100"/>
        <c:noMultiLvlLbl val="0"/>
      </c:catAx>
      <c:valAx>
        <c:axId val="82159599"/>
        <c:scaling>
          <c:orientation val="minMax"/>
          <c:max val="1"/>
          <c:min val="0"/>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ar-AE" sz="1000" b="1" strike="noStrike" spc="-1">
                    <a:solidFill>
                      <a:srgbClr val="000000"/>
                    </a:solidFill>
                    <a:latin typeface="Calibri"/>
                  </a:rPr>
                  <a:t>نسبة الالتزام %</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704874"/>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ar-SA"/>
              <a:t>تحليل نتائج الفحص والمطابقة للمعدات</a:t>
            </a:r>
            <a:r>
              <a:rPr lang="ar-EG" baseline="0"/>
              <a:t> الشهرى</a:t>
            </a:r>
            <a:endParaRPr lang="ar-SA"/>
          </a:p>
        </c:rich>
      </c:tx>
      <c:overlay val="0"/>
    </c:title>
    <c:autoTitleDeleted val="0"/>
    <c:plotArea>
      <c:layout/>
      <c:barChart>
        <c:barDir val="col"/>
        <c:grouping val="clustered"/>
        <c:varyColors val="0"/>
        <c:ser>
          <c:idx val="0"/>
          <c:order val="0"/>
          <c:tx>
            <c:strRef>
              <c:f>'لوحة التحليل والملخص'!$B$3</c:f>
              <c:strCache>
                <c:ptCount val="1"/>
                <c:pt idx="0">
                  <c:v>حالة المطابقة (مطابق)</c:v>
                </c:pt>
              </c:strCache>
            </c:strRef>
          </c:tx>
          <c:spPr>
            <a:ln>
              <a:prstDash val="solid"/>
            </a:ln>
          </c:spPr>
          <c:invertIfNegative val="0"/>
          <c:cat>
            <c:strRef>
              <c:f>'لوحة التحليل والملخص'!$A$4:$A$14</c:f>
              <c:strCache>
                <c:ptCount val="11"/>
                <c:pt idx="0">
                  <c:v>طفايات الحريق (77 طفاية)</c:v>
                </c:pt>
                <c:pt idx="1">
                  <c:v>السلالم العمودية</c:v>
                </c:pt>
                <c:pt idx="2">
                  <c:v>الاوناش العلوية</c:v>
                </c:pt>
                <c:pt idx="3">
                  <c:v>شبكة الانذار</c:v>
                </c:pt>
                <c:pt idx="4">
                  <c:v>شبكة الحريق والمضخات</c:v>
                </c:pt>
                <c:pt idx="5">
                  <c:v>صناديق الحريق</c:v>
                </c:pt>
                <c:pt idx="6">
                  <c:v>لوح توزيع الكهرباء</c:v>
                </c:pt>
                <c:pt idx="7">
                  <c:v>شبكة الغمر للمحولات</c:v>
                </c:pt>
                <c:pt idx="8">
                  <c:v>مهمات الوقاية الشخصية</c:v>
                </c:pt>
                <c:pt idx="9">
                  <c:v>ابواب الطوارئ</c:v>
                </c:pt>
                <c:pt idx="10">
                  <c:v>الكلاركات</c:v>
                </c:pt>
              </c:strCache>
            </c:strRef>
          </c:cat>
          <c:val>
            <c:numRef>
              <c:f>'لوحة التحليل والملخص'!$B$4:$B$14</c:f>
              <c:numCache>
                <c:formatCode>General</c:formatCode>
                <c:ptCount val="11"/>
                <c:pt idx="0">
                  <c:v>65</c:v>
                </c:pt>
                <c:pt idx="1">
                  <c:v>18</c:v>
                </c:pt>
                <c:pt idx="2">
                  <c:v>3</c:v>
                </c:pt>
                <c:pt idx="3">
                  <c:v>10</c:v>
                </c:pt>
                <c:pt idx="4">
                  <c:v>2</c:v>
                </c:pt>
                <c:pt idx="5">
                  <c:v>27</c:v>
                </c:pt>
                <c:pt idx="6">
                  <c:v>0</c:v>
                </c:pt>
                <c:pt idx="7">
                  <c:v>2</c:v>
                </c:pt>
                <c:pt idx="8">
                  <c:v>20</c:v>
                </c:pt>
                <c:pt idx="9">
                  <c:v>18</c:v>
                </c:pt>
                <c:pt idx="10">
                  <c:v>4</c:v>
                </c:pt>
              </c:numCache>
            </c:numRef>
          </c:val>
          <c:extLst>
            <c:ext xmlns:c16="http://schemas.microsoft.com/office/drawing/2014/chart" uri="{C3380CC4-5D6E-409C-BE32-E72D297353CC}">
              <c16:uniqueId val="{00000000-4469-4774-B14B-8BAECC701D36}"/>
            </c:ext>
          </c:extLst>
        </c:ser>
        <c:ser>
          <c:idx val="1"/>
          <c:order val="1"/>
          <c:tx>
            <c:strRef>
              <c:f>'لوحة التحليل والملخص'!$C$3</c:f>
              <c:strCache>
                <c:ptCount val="1"/>
                <c:pt idx="0">
                  <c:v>غير مطابق</c:v>
                </c:pt>
              </c:strCache>
            </c:strRef>
          </c:tx>
          <c:spPr>
            <a:ln>
              <a:prstDash val="solid"/>
            </a:ln>
          </c:spPr>
          <c:invertIfNegative val="0"/>
          <c:cat>
            <c:strRef>
              <c:f>'لوحة التحليل والملخص'!$A$4:$A$14</c:f>
              <c:strCache>
                <c:ptCount val="11"/>
                <c:pt idx="0">
                  <c:v>طفايات الحريق (77 طفاية)</c:v>
                </c:pt>
                <c:pt idx="1">
                  <c:v>السلالم العمودية</c:v>
                </c:pt>
                <c:pt idx="2">
                  <c:v>الاوناش العلوية</c:v>
                </c:pt>
                <c:pt idx="3">
                  <c:v>شبكة الانذار</c:v>
                </c:pt>
                <c:pt idx="4">
                  <c:v>شبكة الحريق والمضخات</c:v>
                </c:pt>
                <c:pt idx="5">
                  <c:v>صناديق الحريق</c:v>
                </c:pt>
                <c:pt idx="6">
                  <c:v>لوح توزيع الكهرباء</c:v>
                </c:pt>
                <c:pt idx="7">
                  <c:v>شبكة الغمر للمحولات</c:v>
                </c:pt>
                <c:pt idx="8">
                  <c:v>مهمات الوقاية الشخصية</c:v>
                </c:pt>
                <c:pt idx="9">
                  <c:v>ابواب الطوارئ</c:v>
                </c:pt>
                <c:pt idx="10">
                  <c:v>الكلاركات</c:v>
                </c:pt>
              </c:strCache>
            </c:strRef>
          </c:cat>
          <c:val>
            <c:numRef>
              <c:f>'لوحة التحليل والملخص'!$C$4:$C$14</c:f>
              <c:numCache>
                <c:formatCode>General</c:formatCode>
                <c:ptCount val="11"/>
                <c:pt idx="0">
                  <c:v>14</c:v>
                </c:pt>
                <c:pt idx="1">
                  <c:v>10</c:v>
                </c:pt>
                <c:pt idx="2">
                  <c:v>1</c:v>
                </c:pt>
                <c:pt idx="3">
                  <c:v>9</c:v>
                </c:pt>
                <c:pt idx="4">
                  <c:v>1</c:v>
                </c:pt>
                <c:pt idx="5">
                  <c:v>1</c:v>
                </c:pt>
                <c:pt idx="6">
                  <c:v>51</c:v>
                </c:pt>
                <c:pt idx="7">
                  <c:v>6</c:v>
                </c:pt>
                <c:pt idx="8">
                  <c:v>9</c:v>
                </c:pt>
                <c:pt idx="9">
                  <c:v>3</c:v>
                </c:pt>
                <c:pt idx="10">
                  <c:v>16</c:v>
                </c:pt>
              </c:numCache>
            </c:numRef>
          </c:val>
          <c:extLst>
            <c:ext xmlns:c16="http://schemas.microsoft.com/office/drawing/2014/chart" uri="{C3380CC4-5D6E-409C-BE32-E72D297353CC}">
              <c16:uniqueId val="{00000001-4469-4774-B14B-8BAECC701D36}"/>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ar-SA"/>
                  <a:t>المعدة / النظام</a:t>
                </a:r>
              </a:p>
            </c:rich>
          </c:tx>
          <c:overlay val="0"/>
        </c:title>
        <c:numFmt formatCode="General" sourceLinked="1"/>
        <c:majorTickMark val="none"/>
        <c:minorTickMark val="none"/>
        <c:tickLblPos val="nextTo"/>
        <c:txPr>
          <a:bodyPr/>
          <a:lstStyle/>
          <a:p>
            <a:pPr>
              <a:defRPr sz="1400" b="1"/>
            </a:pPr>
            <a:endParaRPr lang="en-US"/>
          </a:p>
        </c:txPr>
        <c:crossAx val="100"/>
        <c:crosses val="autoZero"/>
        <c:auto val="0"/>
        <c:lblAlgn val="ctr"/>
        <c:lblOffset val="100"/>
        <c:noMultiLvlLbl val="0"/>
      </c:catAx>
      <c:valAx>
        <c:axId val="100"/>
        <c:scaling>
          <c:orientation val="minMax"/>
        </c:scaling>
        <c:delete val="0"/>
        <c:axPos val="l"/>
        <c:majorGridlines/>
        <c:title>
          <c:tx>
            <c:rich>
              <a:bodyPr/>
              <a:lstStyle/>
              <a:p>
                <a:pPr>
                  <a:defRPr sz="1800"/>
                </a:pPr>
                <a:r>
                  <a:rPr lang="ar-SA" sz="1800"/>
                  <a:t>العدد</a:t>
                </a:r>
              </a:p>
            </c:rich>
          </c:tx>
          <c:overlay val="0"/>
        </c:title>
        <c:numFmt formatCode="General" sourceLinked="1"/>
        <c:majorTickMark val="none"/>
        <c:minorTickMark val="none"/>
        <c:tickLblPos val="nextTo"/>
        <c:crossAx val="10"/>
        <c:crosses val="autoZero"/>
        <c:crossBetween val="between"/>
      </c:valAx>
    </c:plotArea>
    <c:legend>
      <c:legendPos val="r"/>
      <c:overlay val="0"/>
      <c:txPr>
        <a:bodyPr/>
        <a:lstStyle/>
        <a:p>
          <a:pPr>
            <a:defRPr sz="1400" b="1"/>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sz="1600" b="1"/>
              <a:t>المخاطر الوشيكة واصابات العمل </a:t>
            </a:r>
            <a:endParaRPr lang="en-US" sz="1600" b="1"/>
          </a:p>
        </c:rich>
      </c:tx>
      <c:layout>
        <c:manualLayout>
          <c:xMode val="edge"/>
          <c:yMode val="edge"/>
          <c:x val="0.32245179906036181"/>
          <c:y val="5.5618747063333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dPt>
            <c:idx val="1"/>
            <c:invertIfNegative val="0"/>
            <c:bubble3D val="0"/>
            <c:spPr>
              <a:solidFill>
                <a:schemeClr val="accent1"/>
              </a:solidFill>
              <a:ln>
                <a:noFill/>
              </a:ln>
              <a:effectLst/>
            </c:spPr>
            <c:extLst>
              <c:ext xmlns:c16="http://schemas.microsoft.com/office/drawing/2014/chart" uri="{C3380CC4-5D6E-409C-BE32-E72D297353CC}">
                <c16:uniqueId val="{00000003-F7E2-4E80-8B13-D40B84DD865C}"/>
              </c:ext>
            </c:extLst>
          </c:dPt>
          <c:dPt>
            <c:idx val="2"/>
            <c:invertIfNegative val="0"/>
            <c:bubble3D val="0"/>
            <c:spPr>
              <a:solidFill>
                <a:srgbClr val="92D050"/>
              </a:solidFill>
              <a:ln>
                <a:noFill/>
              </a:ln>
              <a:effectLst/>
            </c:spPr>
            <c:extLst>
              <c:ext xmlns:c16="http://schemas.microsoft.com/office/drawing/2014/chart" uri="{C3380CC4-5D6E-409C-BE32-E72D297353CC}">
                <c16:uniqueId val="{00000000-F7E2-4E80-8B13-D40B84DD865C}"/>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2-F7E2-4E80-8B13-D40B84DD865C}"/>
              </c:ext>
            </c:extLst>
          </c:dPt>
          <c:dPt>
            <c:idx val="4"/>
            <c:invertIfNegative val="0"/>
            <c:bubble3D val="0"/>
            <c:spPr>
              <a:solidFill>
                <a:schemeClr val="accent4"/>
              </a:solidFill>
              <a:ln>
                <a:noFill/>
              </a:ln>
              <a:effectLst/>
            </c:spPr>
            <c:extLst>
              <c:ext xmlns:c16="http://schemas.microsoft.com/office/drawing/2014/chart" uri="{C3380CC4-5D6E-409C-BE32-E72D297353CC}">
                <c16:uniqueId val="{00000001-F7E2-4E80-8B13-D40B84DD865C}"/>
              </c:ext>
            </c:extLst>
          </c:dPt>
          <c:cat>
            <c:strRef>
              <c:f>'لوحة التحليل والملخص'!$A$18:$A$23</c:f>
              <c:strCache>
                <c:ptCount val="6"/>
                <c:pt idx="0">
                  <c:v>إجمالي المخاطر الوشيكة المسجلة</c:v>
                </c:pt>
                <c:pt idx="1">
                  <c:v>مخاطر وشيكة تم إغلاقها</c:v>
                </c:pt>
                <c:pt idx="2">
                  <c:v>إجمالي إصابات العمل المسجلة</c:v>
                </c:pt>
                <c:pt idx="3">
                  <c:v>إجمالي أيام العمل الضائعة</c:v>
                </c:pt>
                <c:pt idx="4">
                  <c:v>إجمالي المخالفات NCR</c:v>
                </c:pt>
                <c:pt idx="5">
                  <c:v>إجمالي المخالفات التى تم اغلاقها </c:v>
                </c:pt>
              </c:strCache>
            </c:strRef>
          </c:cat>
          <c:val>
            <c:numRef>
              <c:f>'لوحة التحليل والملخص'!$B$18:$B$23</c:f>
              <c:numCache>
                <c:formatCode>General</c:formatCode>
                <c:ptCount val="6"/>
                <c:pt idx="0">
                  <c:v>44</c:v>
                </c:pt>
                <c:pt idx="1">
                  <c:v>39</c:v>
                </c:pt>
                <c:pt idx="2">
                  <c:v>21</c:v>
                </c:pt>
                <c:pt idx="3">
                  <c:v>0</c:v>
                </c:pt>
                <c:pt idx="4">
                  <c:v>1</c:v>
                </c:pt>
                <c:pt idx="5">
                  <c:v>1</c:v>
                </c:pt>
              </c:numCache>
            </c:numRef>
          </c:val>
          <c:extLst>
            <c:ext xmlns:c16="http://schemas.microsoft.com/office/drawing/2014/chart" uri="{C3380CC4-5D6E-409C-BE32-E72D297353CC}">
              <c16:uniqueId val="{00000000-23B6-4991-BCB9-F059432B1126}"/>
            </c:ext>
          </c:extLst>
        </c:ser>
        <c:dLbls>
          <c:showLegendKey val="0"/>
          <c:showVal val="0"/>
          <c:showCatName val="0"/>
          <c:showSerName val="0"/>
          <c:showPercent val="0"/>
          <c:showBubbleSize val="0"/>
        </c:dLbls>
        <c:gapWidth val="219"/>
        <c:overlap val="-27"/>
        <c:axId val="1917052591"/>
        <c:axId val="1775959423"/>
      </c:barChart>
      <c:catAx>
        <c:axId val="191705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75959423"/>
        <c:crosses val="autoZero"/>
        <c:auto val="1"/>
        <c:lblAlgn val="ctr"/>
        <c:lblOffset val="100"/>
        <c:noMultiLvlLbl val="0"/>
      </c:catAx>
      <c:valAx>
        <c:axId val="1775959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52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defRPr>
            </a:pPr>
            <a:r>
              <a:rPr lang="ar-AE" sz="1800" b="1" strike="noStrike" spc="-1">
                <a:solidFill>
                  <a:srgbClr val="000000"/>
                </a:solidFill>
                <a:latin typeface="Calibri"/>
              </a:rPr>
              <a:t>نسبة الالتزام الشهرية — كل شهر على مدار السنة</a:t>
            </a:r>
          </a:p>
        </c:rich>
      </c:tx>
      <c:overlay val="0"/>
      <c:spPr>
        <a:noFill/>
        <a:ln w="0">
          <a:noFill/>
        </a:ln>
      </c:spPr>
    </c:title>
    <c:autoTitleDeleted val="0"/>
    <c:plotArea>
      <c:layout/>
      <c:barChart>
        <c:barDir val="col"/>
        <c:grouping val="clustered"/>
        <c:varyColors val="0"/>
        <c:ser>
          <c:idx val="0"/>
          <c:order val="0"/>
          <c:spPr>
            <a:solidFill>
              <a:srgbClr val="4F81BD"/>
            </a:solidFill>
            <a:ln w="9360">
              <a:solidFill>
                <a:srgbClr val="F9F9F9"/>
              </a:solidFill>
              <a:round/>
            </a:ln>
          </c:spPr>
          <c:invertIfNegative val="0"/>
          <c:cat>
            <c:strRef>
              <c:f>'تحليل البيانات السنوية '!$A$5:$L$5</c:f>
              <c:strCache>
                <c:ptCount val="12"/>
                <c:pt idx="0">
                  <c:v>يناير</c:v>
                </c:pt>
                <c:pt idx="1">
                  <c:v>فبراير</c:v>
                </c:pt>
                <c:pt idx="2">
                  <c:v>مارس</c:v>
                </c:pt>
                <c:pt idx="3">
                  <c:v>أبريل</c:v>
                </c:pt>
                <c:pt idx="4">
                  <c:v>مايو</c:v>
                </c:pt>
                <c:pt idx="5">
                  <c:v>يونيو</c:v>
                </c:pt>
                <c:pt idx="6">
                  <c:v>يوليو</c:v>
                </c:pt>
                <c:pt idx="7">
                  <c:v>أغسطس</c:v>
                </c:pt>
                <c:pt idx="8">
                  <c:v>سبتمبر</c:v>
                </c:pt>
                <c:pt idx="9">
                  <c:v>أكتوبر</c:v>
                </c:pt>
                <c:pt idx="10">
                  <c:v>نوفمبر</c:v>
                </c:pt>
                <c:pt idx="11">
                  <c:v>ديسمبر</c:v>
                </c:pt>
              </c:strCache>
            </c:strRef>
          </c:cat>
          <c:val>
            <c:numRef>
              <c:f>'تحليل البيانات السنوية '!$A$6:$L$6</c:f>
              <c:numCache>
                <c:formatCode>0.0%</c:formatCode>
                <c:ptCount val="12"/>
                <c:pt idx="0">
                  <c:v>0</c:v>
                </c:pt>
                <c:pt idx="1">
                  <c:v>0</c:v>
                </c:pt>
                <c:pt idx="2">
                  <c:v>0</c:v>
                </c:pt>
                <c:pt idx="3">
                  <c:v>0</c:v>
                </c:pt>
                <c:pt idx="4">
                  <c:v>0</c:v>
                </c:pt>
                <c:pt idx="5">
                  <c:v>0</c:v>
                </c:pt>
                <c:pt idx="6">
                  <c:v>0</c:v>
                </c:pt>
                <c:pt idx="7">
                  <c:v>0.58275862068965523</c:v>
                </c:pt>
                <c:pt idx="8">
                  <c:v>0</c:v>
                </c:pt>
                <c:pt idx="9">
                  <c:v>0</c:v>
                </c:pt>
                <c:pt idx="10">
                  <c:v>0</c:v>
                </c:pt>
                <c:pt idx="11">
                  <c:v>0</c:v>
                </c:pt>
              </c:numCache>
            </c:numRef>
          </c:val>
          <c:extLst>
            <c:ext xmlns:c16="http://schemas.microsoft.com/office/drawing/2014/chart" uri="{C3380CC4-5D6E-409C-BE32-E72D297353CC}">
              <c16:uniqueId val="{00000000-D9B9-467A-85FC-5CB712DFF878}"/>
            </c:ext>
          </c:extLst>
        </c:ser>
        <c:dLbls>
          <c:showLegendKey val="0"/>
          <c:showVal val="0"/>
          <c:showCatName val="0"/>
          <c:showSerName val="0"/>
          <c:showPercent val="0"/>
          <c:showBubbleSize val="0"/>
        </c:dLbls>
        <c:gapWidth val="150"/>
        <c:axId val="20704874"/>
        <c:axId val="82159599"/>
      </c:barChart>
      <c:catAx>
        <c:axId val="20704874"/>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82159599"/>
        <c:crosses val="autoZero"/>
        <c:auto val="1"/>
        <c:lblAlgn val="ctr"/>
        <c:lblOffset val="100"/>
        <c:noMultiLvlLbl val="0"/>
      </c:catAx>
      <c:valAx>
        <c:axId val="82159599"/>
        <c:scaling>
          <c:orientation val="minMax"/>
          <c:max val="1"/>
          <c:min val="0"/>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ar-AE" sz="1000" b="1" strike="noStrike" spc="-1">
                    <a:solidFill>
                      <a:srgbClr val="000000"/>
                    </a:solidFill>
                    <a:latin typeface="Calibri"/>
                  </a:rPr>
                  <a:t>نسبة الالتزام %</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704874"/>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defRPr>
            </a:pPr>
            <a:r>
              <a:rPr lang="ar-AE" sz="1800" b="1" strike="noStrike" spc="-1">
                <a:solidFill>
                  <a:srgbClr val="000000"/>
                </a:solidFill>
                <a:latin typeface="Calibri"/>
              </a:rPr>
              <a:t>نسبة الالتزام الشهرية — كل شهر على مدار السنة</a:t>
            </a:r>
          </a:p>
        </c:rich>
      </c:tx>
      <c:overlay val="0"/>
      <c:spPr>
        <a:noFill/>
        <a:ln w="0">
          <a:noFill/>
        </a:ln>
      </c:spPr>
    </c:title>
    <c:autoTitleDeleted val="0"/>
    <c:plotArea>
      <c:layout>
        <c:manualLayout>
          <c:layoutTarget val="inner"/>
          <c:xMode val="edge"/>
          <c:yMode val="edge"/>
          <c:x val="0.20026394595641209"/>
          <c:y val="0.13076333353147115"/>
          <c:w val="0.79001519292881417"/>
          <c:h val="0.60288488650513861"/>
        </c:manualLayout>
      </c:layout>
      <c:barChart>
        <c:barDir val="col"/>
        <c:grouping val="clustered"/>
        <c:varyColors val="0"/>
        <c:ser>
          <c:idx val="0"/>
          <c:order val="0"/>
          <c:spPr>
            <a:solidFill>
              <a:srgbClr val="4F81BD"/>
            </a:solidFill>
            <a:ln w="9360">
              <a:solidFill>
                <a:srgbClr val="F9F9F9"/>
              </a:solidFill>
              <a:round/>
            </a:ln>
          </c:spPr>
          <c:invertIfNegative val="0"/>
          <c:cat>
            <c:strRef>
              <c:f>'تحليل البيانات السنوية '!$A$5:$L$5</c:f>
              <c:strCache>
                <c:ptCount val="12"/>
                <c:pt idx="0">
                  <c:v>يناير</c:v>
                </c:pt>
                <c:pt idx="1">
                  <c:v>فبراير</c:v>
                </c:pt>
                <c:pt idx="2">
                  <c:v>مارس</c:v>
                </c:pt>
                <c:pt idx="3">
                  <c:v>أبريل</c:v>
                </c:pt>
                <c:pt idx="4">
                  <c:v>مايو</c:v>
                </c:pt>
                <c:pt idx="5">
                  <c:v>يونيو</c:v>
                </c:pt>
                <c:pt idx="6">
                  <c:v>يوليو</c:v>
                </c:pt>
                <c:pt idx="7">
                  <c:v>أغسطس</c:v>
                </c:pt>
                <c:pt idx="8">
                  <c:v>سبتمبر</c:v>
                </c:pt>
                <c:pt idx="9">
                  <c:v>أكتوبر</c:v>
                </c:pt>
                <c:pt idx="10">
                  <c:v>نوفمبر</c:v>
                </c:pt>
                <c:pt idx="11">
                  <c:v>ديسمبر</c:v>
                </c:pt>
              </c:strCache>
            </c:strRef>
          </c:cat>
          <c:val>
            <c:numRef>
              <c:f>'تحليل البيانات السنوية '!$A$6:$L$6</c:f>
              <c:numCache>
                <c:formatCode>0.0%</c:formatCode>
                <c:ptCount val="12"/>
                <c:pt idx="0">
                  <c:v>0</c:v>
                </c:pt>
                <c:pt idx="1">
                  <c:v>0</c:v>
                </c:pt>
                <c:pt idx="2">
                  <c:v>0</c:v>
                </c:pt>
                <c:pt idx="3">
                  <c:v>0</c:v>
                </c:pt>
                <c:pt idx="4">
                  <c:v>0</c:v>
                </c:pt>
                <c:pt idx="5">
                  <c:v>0</c:v>
                </c:pt>
                <c:pt idx="6">
                  <c:v>0</c:v>
                </c:pt>
                <c:pt idx="7">
                  <c:v>0.58275862068965523</c:v>
                </c:pt>
                <c:pt idx="8">
                  <c:v>0</c:v>
                </c:pt>
                <c:pt idx="9">
                  <c:v>0</c:v>
                </c:pt>
                <c:pt idx="10">
                  <c:v>0</c:v>
                </c:pt>
                <c:pt idx="11">
                  <c:v>0</c:v>
                </c:pt>
              </c:numCache>
            </c:numRef>
          </c:val>
          <c:extLst>
            <c:ext xmlns:c16="http://schemas.microsoft.com/office/drawing/2014/chart" uri="{C3380CC4-5D6E-409C-BE32-E72D297353CC}">
              <c16:uniqueId val="{00000000-F5D6-47DC-98F3-9AA8869402EB}"/>
            </c:ext>
          </c:extLst>
        </c:ser>
        <c:dLbls>
          <c:showLegendKey val="0"/>
          <c:showVal val="0"/>
          <c:showCatName val="0"/>
          <c:showSerName val="0"/>
          <c:showPercent val="0"/>
          <c:showBubbleSize val="0"/>
        </c:dLbls>
        <c:gapWidth val="150"/>
        <c:axId val="20704874"/>
        <c:axId val="82159599"/>
      </c:barChart>
      <c:catAx>
        <c:axId val="20704874"/>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82159599"/>
        <c:crosses val="autoZero"/>
        <c:auto val="1"/>
        <c:lblAlgn val="ctr"/>
        <c:lblOffset val="100"/>
        <c:noMultiLvlLbl val="0"/>
      </c:catAx>
      <c:valAx>
        <c:axId val="82159599"/>
        <c:scaling>
          <c:orientation val="minMax"/>
          <c:max val="1"/>
          <c:min val="0"/>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ar-AE" sz="1000" b="1" strike="noStrike" spc="-1">
                    <a:solidFill>
                      <a:srgbClr val="000000"/>
                    </a:solidFill>
                    <a:latin typeface="Calibri"/>
                  </a:rPr>
                  <a:t>نسبة الالتزام %</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704874"/>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hyperlink" Target="#'&#1575;&#1604;&#1602;&#1575;&#1574;&#1605;&#1577; &#1575;&#1604;&#1585;&#1574;&#1610;&#1587;&#1610;&#1577; '!A1"/><Relationship Id="rId1" Type="http://schemas.openxmlformats.org/officeDocument/2006/relationships/image" Target="../media/image15.jpeg"/><Relationship Id="rId4" Type="http://schemas.openxmlformats.org/officeDocument/2006/relationships/image" Target="../media/image1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6.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7.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8.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9.png"/></Relationships>
</file>

<file path=xl/drawings/_rels/drawing33.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31.png"/></Relationships>
</file>

<file path=xl/drawings/_rels/drawing35.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hyperlink" Target="#'&#1575;&#1604;&#1602;&#1575;&#1574;&#1605;&#1577; &#1575;&#1604;&#1585;&#1574;&#1610;&#1587;&#1610;&#1577; '!A1"/><Relationship Id="rId1" Type="http://schemas.openxmlformats.org/officeDocument/2006/relationships/image" Target="../media/image15.jpeg"/><Relationship Id="rId4" Type="http://schemas.openxmlformats.org/officeDocument/2006/relationships/image" Target="../media/image33.png"/></Relationships>
</file>

<file path=xl/drawings/_rels/drawing38.xml.rels><?xml version="1.0" encoding="UTF-8" standalone="yes"?>
<Relationships xmlns="http://schemas.openxmlformats.org/package/2006/relationships"><Relationship Id="rId1" Type="http://schemas.openxmlformats.org/officeDocument/2006/relationships/image" Target="../media/image36.png"/></Relationships>
</file>

<file path=xl/drawings/_rels/drawing39.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13.jpeg"/><Relationship Id="rId2" Type="http://schemas.openxmlformats.org/officeDocument/2006/relationships/hyperlink" Target="#&#1575;&#1604;&#1585;&#1574;&#1610;&#1587;&#1610;&#1577;!A1"/><Relationship Id="rId1" Type="http://schemas.openxmlformats.org/officeDocument/2006/relationships/image" Target="../media/image37.jfif"/><Relationship Id="rId6" Type="http://schemas.openxmlformats.org/officeDocument/2006/relationships/hyperlink" Target="#'&#1575;&#1604;&#1585;&#1574;&#1610;&#1587;&#1610;&#1577; &#1575;&#1604;&#1606;&#1610;&#1604;'!A1"/><Relationship Id="rId5" Type="http://schemas.openxmlformats.org/officeDocument/2006/relationships/image" Target="../media/image28.png"/><Relationship Id="rId4" Type="http://schemas.openxmlformats.org/officeDocument/2006/relationships/hyperlink" Target="#'&#1575;&#1604;&#1585;&#1574;&#1610;&#1587;&#1610;&#1577; &#1578;&#1575;&#1580; '!A1"/></Relationships>
</file>

<file path=xl/drawings/_rels/drawing40.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chart" Target="../charts/chart8.xml"/></Relationships>
</file>

<file path=xl/drawings/_rels/drawing41.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hyperlink" Target="#'&#1575;&#1604;&#1602;&#1575;&#1574;&#1605;&#1577; &#1575;&#1604;&#1585;&#1574;&#1610;&#1587;&#1610;&#1577; '!A1"/><Relationship Id="rId1" Type="http://schemas.openxmlformats.org/officeDocument/2006/relationships/image" Target="../media/image15.jpeg"/><Relationship Id="rId4" Type="http://schemas.openxmlformats.org/officeDocument/2006/relationships/image" Target="../media/image39.png"/></Relationships>
</file>

<file path=xl/drawings/_rels/drawing43.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1.xml"/></Relationships>
</file>

<file path=xl/drawings/_rels/drawing44.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chart" Target="../charts/chart12.xml"/></Relationships>
</file>

<file path=xl/drawings/_rels/drawing45.xml.rels><?xml version="1.0" encoding="UTF-8" standalone="yes"?>
<Relationships xmlns="http://schemas.openxmlformats.org/package/2006/relationships"><Relationship Id="rId1" Type="http://schemas.openxmlformats.org/officeDocument/2006/relationships/image" Target="../media/image43.jpg"/></Relationships>
</file>

<file path=xl/drawings/_rels/drawing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5.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6.png"/></Relationships>
</file>

<file path=xl/drawings/_rels/drawing51.xml.rels><?xml version="1.0" encoding="UTF-8" standalone="yes"?>
<Relationships xmlns="http://schemas.openxmlformats.org/package/2006/relationships"><Relationship Id="rId1" Type="http://schemas.openxmlformats.org/officeDocument/2006/relationships/image" Target="../media/image3.png"/></Relationships>
</file>

<file path=xl/drawings/_rels/drawing5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3.xml.rels><?xml version="1.0" encoding="UTF-8" standalone="yes"?>
<Relationships xmlns="http://schemas.openxmlformats.org/package/2006/relationships"><Relationship Id="rId1" Type="http://schemas.openxmlformats.org/officeDocument/2006/relationships/image" Target="../media/image47.png"/></Relationships>
</file>

<file path=xl/drawings/_rels/drawing54.xml.rels><?xml version="1.0" encoding="UTF-8" standalone="yes"?>
<Relationships xmlns="http://schemas.openxmlformats.org/package/2006/relationships"><Relationship Id="rId1" Type="http://schemas.openxmlformats.org/officeDocument/2006/relationships/image" Target="../media/image48.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png"/></Relationships>
</file>

<file path=xl/drawings/_rels/drawing56.xml.rels><?xml version="1.0" encoding="UTF-8" standalone="yes"?>
<Relationships xmlns="http://schemas.openxmlformats.org/package/2006/relationships"><Relationship Id="rId1" Type="http://schemas.openxmlformats.org/officeDocument/2006/relationships/image" Target="../media/image49.png"/></Relationships>
</file>

<file path=xl/drawings/_rels/drawing57.xml.rels><?xml version="1.0" encoding="UTF-8" standalone="yes"?>
<Relationships xmlns="http://schemas.openxmlformats.org/package/2006/relationships"><Relationship Id="rId1" Type="http://schemas.openxmlformats.org/officeDocument/2006/relationships/image" Target="../media/image3.png"/></Relationships>
</file>

<file path=xl/drawings/_rels/drawing58.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3</xdr:colOff>
      <xdr:row>1</xdr:row>
      <xdr:rowOff>40699</xdr:rowOff>
    </xdr:from>
    <xdr:to>
      <xdr:col>4</xdr:col>
      <xdr:colOff>1605644</xdr:colOff>
      <xdr:row>2</xdr:row>
      <xdr:rowOff>449035</xdr:rowOff>
    </xdr:to>
    <xdr:pic>
      <xdr:nvPicPr>
        <xdr:cNvPr id="2" name="Picture 1">
          <a:extLst>
            <a:ext uri="{FF2B5EF4-FFF2-40B4-BE49-F238E27FC236}">
              <a16:creationId xmlns:a16="http://schemas.microsoft.com/office/drawing/2014/main" id="{9489F4EB-B8A0-464D-AD52-31BFF7C92A2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96262981" y="850324"/>
          <a:ext cx="1605641" cy="894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1246909</xdr:colOff>
      <xdr:row>1</xdr:row>
      <xdr:rowOff>0</xdr:rowOff>
    </xdr:from>
    <xdr:to>
      <xdr:col>10</xdr:col>
      <xdr:colOff>17318</xdr:colOff>
      <xdr:row>2</xdr:row>
      <xdr:rowOff>554182</xdr:rowOff>
    </xdr:to>
    <xdr:pic>
      <xdr:nvPicPr>
        <xdr:cNvPr id="4" name="Picture 3">
          <a:extLst>
            <a:ext uri="{FF2B5EF4-FFF2-40B4-BE49-F238E27FC236}">
              <a16:creationId xmlns:a16="http://schemas.microsoft.com/office/drawing/2014/main" id="{1A014F6E-01DE-AC14-B5C8-337977325A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8357773" y="398318"/>
          <a:ext cx="1541318" cy="952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28575</xdr:colOff>
      <xdr:row>7</xdr:row>
      <xdr:rowOff>85726</xdr:rowOff>
    </xdr:from>
    <xdr:to>
      <xdr:col>9</xdr:col>
      <xdr:colOff>580170</xdr:colOff>
      <xdr:row>16</xdr:row>
      <xdr:rowOff>152400</xdr:rowOff>
    </xdr:to>
    <xdr:graphicFrame macro="">
      <xdr:nvGraphicFramePr>
        <xdr:cNvPr id="2" name="Chart 1">
          <a:extLst>
            <a:ext uri="{FF2B5EF4-FFF2-40B4-BE49-F238E27FC236}">
              <a16:creationId xmlns:a16="http://schemas.microsoft.com/office/drawing/2014/main" id="{8F643303-BEE5-4DF4-9013-456EDFDAE8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467595</xdr:colOff>
      <xdr:row>0</xdr:row>
      <xdr:rowOff>69272</xdr:rowOff>
    </xdr:from>
    <xdr:to>
      <xdr:col>11</xdr:col>
      <xdr:colOff>627041</xdr:colOff>
      <xdr:row>3</xdr:row>
      <xdr:rowOff>17318</xdr:rowOff>
    </xdr:to>
    <xdr:pic>
      <xdr:nvPicPr>
        <xdr:cNvPr id="2" name="Picture 1">
          <a:extLst>
            <a:ext uri="{FF2B5EF4-FFF2-40B4-BE49-F238E27FC236}">
              <a16:creationId xmlns:a16="http://schemas.microsoft.com/office/drawing/2014/main" id="{3F273CB3-3A1D-4D77-A931-3FB5407506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26882141" y="69272"/>
          <a:ext cx="2532037" cy="13335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242456</xdr:colOff>
      <xdr:row>0</xdr:row>
      <xdr:rowOff>17318</xdr:rowOff>
    </xdr:from>
    <xdr:to>
      <xdr:col>8</xdr:col>
      <xdr:colOff>1147133</xdr:colOff>
      <xdr:row>3</xdr:row>
      <xdr:rowOff>191943</xdr:rowOff>
    </xdr:to>
    <xdr:pic>
      <xdr:nvPicPr>
        <xdr:cNvPr id="2" name="Picture 1">
          <a:extLst>
            <a:ext uri="{FF2B5EF4-FFF2-40B4-BE49-F238E27FC236}">
              <a16:creationId xmlns:a16="http://schemas.microsoft.com/office/drawing/2014/main" id="{6FA0FDD0-70BB-4074-918E-6C705EA3B0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5513458" y="17318"/>
          <a:ext cx="2913586" cy="16986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4</xdr:col>
      <xdr:colOff>539750</xdr:colOff>
      <xdr:row>0</xdr:row>
      <xdr:rowOff>0</xdr:rowOff>
    </xdr:from>
    <xdr:ext cx="1730375" cy="1127126"/>
    <xdr:pic>
      <xdr:nvPicPr>
        <xdr:cNvPr id="3" name="Picture 2">
          <a:extLst>
            <a:ext uri="{FF2B5EF4-FFF2-40B4-BE49-F238E27FC236}">
              <a16:creationId xmlns:a16="http://schemas.microsoft.com/office/drawing/2014/main" id="{43583241-0DB5-454D-950A-B4F0725A8D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4949750" y="0"/>
          <a:ext cx="1730375" cy="1127126"/>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7</xdr:col>
      <xdr:colOff>952283</xdr:colOff>
      <xdr:row>0</xdr:row>
      <xdr:rowOff>0</xdr:rowOff>
    </xdr:from>
    <xdr:to>
      <xdr:col>9</xdr:col>
      <xdr:colOff>1</xdr:colOff>
      <xdr:row>2</xdr:row>
      <xdr:rowOff>517511</xdr:rowOff>
    </xdr:to>
    <xdr:pic>
      <xdr:nvPicPr>
        <xdr:cNvPr id="2" name="Picture 1">
          <a:extLst>
            <a:ext uri="{FF2B5EF4-FFF2-40B4-BE49-F238E27FC236}">
              <a16:creationId xmlns:a16="http://schemas.microsoft.com/office/drawing/2014/main" id="{7FB2A3FA-105D-4194-843B-9A4C6C0D2C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77615500" y="0"/>
          <a:ext cx="1921092" cy="153351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312964</xdr:colOff>
      <xdr:row>2</xdr:row>
      <xdr:rowOff>299356</xdr:rowOff>
    </xdr:from>
    <xdr:ext cx="6098478" cy="2939144"/>
    <xdr:graphicFrame macro="">
      <xdr:nvGraphicFramePr>
        <xdr:cNvPr id="2" name="Chart 1">
          <a:extLst>
            <a:ext uri="{FF2B5EF4-FFF2-40B4-BE49-F238E27FC236}">
              <a16:creationId xmlns:a16="http://schemas.microsoft.com/office/drawing/2014/main" id="{030DC2C8-E461-4B2B-883E-F9F02A88FE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xdr:from>
      <xdr:col>5</xdr:col>
      <xdr:colOff>2</xdr:colOff>
      <xdr:row>12</xdr:row>
      <xdr:rowOff>314324</xdr:rowOff>
    </xdr:from>
    <xdr:to>
      <xdr:col>12</xdr:col>
      <xdr:colOff>149679</xdr:colOff>
      <xdr:row>18</xdr:row>
      <xdr:rowOff>28575</xdr:rowOff>
    </xdr:to>
    <xdr:graphicFrame macro="">
      <xdr:nvGraphicFramePr>
        <xdr:cNvPr id="3" name="Chart 2">
          <a:extLst>
            <a:ext uri="{FF2B5EF4-FFF2-40B4-BE49-F238E27FC236}">
              <a16:creationId xmlns:a16="http://schemas.microsoft.com/office/drawing/2014/main" id="{9A73F0F6-82CE-4F6D-9D96-FA7E3F30A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442231</xdr:colOff>
      <xdr:row>0</xdr:row>
      <xdr:rowOff>0</xdr:rowOff>
    </xdr:from>
    <xdr:to>
      <xdr:col>10</xdr:col>
      <xdr:colOff>210912</xdr:colOff>
      <xdr:row>2</xdr:row>
      <xdr:rowOff>13607</xdr:rowOff>
    </xdr:to>
    <xdr:pic>
      <xdr:nvPicPr>
        <xdr:cNvPr id="6" name="Picture 5">
          <a:extLst>
            <a:ext uri="{FF2B5EF4-FFF2-40B4-BE49-F238E27FC236}">
              <a16:creationId xmlns:a16="http://schemas.microsoft.com/office/drawing/2014/main" id="{95F95516-081A-7B54-D0F6-2E62D3CCC33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26021803" y="0"/>
          <a:ext cx="1360716" cy="748393"/>
        </a:xfrm>
        <a:prstGeom prst="rect">
          <a:avLst/>
        </a:prstGeom>
      </xdr:spPr>
    </xdr:pic>
    <xdr:clientData/>
  </xdr:twoCellAnchor>
  <xdr:twoCellAnchor editAs="oneCell">
    <xdr:from>
      <xdr:col>0</xdr:col>
      <xdr:colOff>0</xdr:colOff>
      <xdr:row>25</xdr:row>
      <xdr:rowOff>-1</xdr:rowOff>
    </xdr:from>
    <xdr:to>
      <xdr:col>5</xdr:col>
      <xdr:colOff>721179</xdr:colOff>
      <xdr:row>43</xdr:row>
      <xdr:rowOff>163284</xdr:rowOff>
    </xdr:to>
    <xdr:graphicFrame macro="">
      <xdr:nvGraphicFramePr>
        <xdr:cNvPr id="4" name="Chart 3">
          <a:extLst>
            <a:ext uri="{FF2B5EF4-FFF2-40B4-BE49-F238E27FC236}">
              <a16:creationId xmlns:a16="http://schemas.microsoft.com/office/drawing/2014/main" id="{86E41AD1-EA56-4C94-8A86-FEF02DDEB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1166380</xdr:colOff>
      <xdr:row>0</xdr:row>
      <xdr:rowOff>900545</xdr:rowOff>
    </xdr:from>
    <xdr:to>
      <xdr:col>11</xdr:col>
      <xdr:colOff>69273</xdr:colOff>
      <xdr:row>3</xdr:row>
      <xdr:rowOff>34636</xdr:rowOff>
    </xdr:to>
    <xdr:pic>
      <xdr:nvPicPr>
        <xdr:cNvPr id="4" name="Picture 3">
          <a:extLst>
            <a:ext uri="{FF2B5EF4-FFF2-40B4-BE49-F238E27FC236}">
              <a16:creationId xmlns:a16="http://schemas.microsoft.com/office/drawing/2014/main" id="{D95487CE-AAC4-8102-494B-F138B84EED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7058909" y="900545"/>
          <a:ext cx="1760393" cy="103909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7</xdr:col>
      <xdr:colOff>1643063</xdr:colOff>
      <xdr:row>2</xdr:row>
      <xdr:rowOff>642937</xdr:rowOff>
    </xdr:to>
    <xdr:pic>
      <xdr:nvPicPr>
        <xdr:cNvPr id="4" name="Picture 3">
          <a:extLst>
            <a:ext uri="{FF2B5EF4-FFF2-40B4-BE49-F238E27FC236}">
              <a16:creationId xmlns:a16="http://schemas.microsoft.com/office/drawing/2014/main" id="{D3C54F7B-7E69-0044-420D-2A056258B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7945718" y="464344"/>
          <a:ext cx="1643063" cy="117871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1510393</xdr:colOff>
      <xdr:row>1</xdr:row>
      <xdr:rowOff>0</xdr:rowOff>
    </xdr:from>
    <xdr:to>
      <xdr:col>8</xdr:col>
      <xdr:colOff>13607</xdr:colOff>
      <xdr:row>2</xdr:row>
      <xdr:rowOff>122465</xdr:rowOff>
    </xdr:to>
    <xdr:pic>
      <xdr:nvPicPr>
        <xdr:cNvPr id="3" name="Picture 2">
          <a:extLst>
            <a:ext uri="{FF2B5EF4-FFF2-40B4-BE49-F238E27FC236}">
              <a16:creationId xmlns:a16="http://schemas.microsoft.com/office/drawing/2014/main" id="{FA0B69E6-3209-0330-75B5-CFFBD038229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6424464" y="435429"/>
          <a:ext cx="1442357" cy="92528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1645226</xdr:colOff>
      <xdr:row>0</xdr:row>
      <xdr:rowOff>519545</xdr:rowOff>
    </xdr:from>
    <xdr:to>
      <xdr:col>8</xdr:col>
      <xdr:colOff>-1</xdr:colOff>
      <xdr:row>3</xdr:row>
      <xdr:rowOff>0</xdr:rowOff>
    </xdr:to>
    <xdr:pic>
      <xdr:nvPicPr>
        <xdr:cNvPr id="4" name="Picture 3">
          <a:extLst>
            <a:ext uri="{FF2B5EF4-FFF2-40B4-BE49-F238E27FC236}">
              <a16:creationId xmlns:a16="http://schemas.microsoft.com/office/drawing/2014/main" id="{9D386752-CF80-0596-2E08-76BA017AE9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9829819" y="519545"/>
          <a:ext cx="1679864" cy="98713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1455964</xdr:colOff>
      <xdr:row>1</xdr:row>
      <xdr:rowOff>0</xdr:rowOff>
    </xdr:from>
    <xdr:to>
      <xdr:col>8</xdr:col>
      <xdr:colOff>13607</xdr:colOff>
      <xdr:row>2</xdr:row>
      <xdr:rowOff>598713</xdr:rowOff>
    </xdr:to>
    <xdr:pic>
      <xdr:nvPicPr>
        <xdr:cNvPr id="4" name="Picture 3">
          <a:extLst>
            <a:ext uri="{FF2B5EF4-FFF2-40B4-BE49-F238E27FC236}">
              <a16:creationId xmlns:a16="http://schemas.microsoft.com/office/drawing/2014/main" id="{3BC688AF-45CE-6700-8D28-DE738D8282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5730500" y="517071"/>
          <a:ext cx="1687286" cy="111578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6</xdr:col>
      <xdr:colOff>1420091</xdr:colOff>
      <xdr:row>1</xdr:row>
      <xdr:rowOff>-1</xdr:rowOff>
    </xdr:from>
    <xdr:to>
      <xdr:col>8</xdr:col>
      <xdr:colOff>190500</xdr:colOff>
      <xdr:row>2</xdr:row>
      <xdr:rowOff>536863</xdr:rowOff>
    </xdr:to>
    <xdr:pic>
      <xdr:nvPicPr>
        <xdr:cNvPr id="4" name="Picture 3">
          <a:extLst>
            <a:ext uri="{FF2B5EF4-FFF2-40B4-BE49-F238E27FC236}">
              <a16:creationId xmlns:a16="http://schemas.microsoft.com/office/drawing/2014/main" id="{C114094B-D345-889C-6661-67B2C3C1F7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33102954" y="467590"/>
          <a:ext cx="1783773" cy="126422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23380</xdr:colOff>
      <xdr:row>1</xdr:row>
      <xdr:rowOff>0</xdr:rowOff>
    </xdr:from>
    <xdr:to>
      <xdr:col>4</xdr:col>
      <xdr:colOff>2805545</xdr:colOff>
      <xdr:row>2</xdr:row>
      <xdr:rowOff>432954</xdr:rowOff>
    </xdr:to>
    <xdr:pic>
      <xdr:nvPicPr>
        <xdr:cNvPr id="4" name="Picture 3">
          <a:extLst>
            <a:ext uri="{FF2B5EF4-FFF2-40B4-BE49-F238E27FC236}">
              <a16:creationId xmlns:a16="http://schemas.microsoft.com/office/drawing/2014/main" id="{42AC6FC9-E670-D4F4-F83C-FFF5D7D1F7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38350364" y="813955"/>
          <a:ext cx="2782165" cy="91786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3694834</xdr:colOff>
      <xdr:row>0</xdr:row>
      <xdr:rowOff>519545</xdr:rowOff>
    </xdr:from>
    <xdr:to>
      <xdr:col>5</xdr:col>
      <xdr:colOff>578427</xdr:colOff>
      <xdr:row>2</xdr:row>
      <xdr:rowOff>554181</xdr:rowOff>
    </xdr:to>
    <xdr:pic>
      <xdr:nvPicPr>
        <xdr:cNvPr id="4" name="Picture 3">
          <a:extLst>
            <a:ext uri="{FF2B5EF4-FFF2-40B4-BE49-F238E27FC236}">
              <a16:creationId xmlns:a16="http://schemas.microsoft.com/office/drawing/2014/main" id="{29DF4F72-45E3-F18C-525E-0878AF70563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1658136" y="519545"/>
          <a:ext cx="1691121" cy="110836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6</xdr:col>
      <xdr:colOff>1095374</xdr:colOff>
      <xdr:row>0</xdr:row>
      <xdr:rowOff>0</xdr:rowOff>
    </xdr:from>
    <xdr:to>
      <xdr:col>7</xdr:col>
      <xdr:colOff>0</xdr:colOff>
      <xdr:row>2</xdr:row>
      <xdr:rowOff>0</xdr:rowOff>
    </xdr:to>
    <xdr:pic>
      <xdr:nvPicPr>
        <xdr:cNvPr id="4" name="Picture 3">
          <a:extLst>
            <a:ext uri="{FF2B5EF4-FFF2-40B4-BE49-F238E27FC236}">
              <a16:creationId xmlns:a16="http://schemas.microsoft.com/office/drawing/2014/main" id="{E9E6A6DF-AC3B-9F2B-4F3B-ED5A2416D2A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36814563" y="0"/>
          <a:ext cx="2476500" cy="214312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2016125</xdr:colOff>
      <xdr:row>0</xdr:row>
      <xdr:rowOff>1127125</xdr:rowOff>
    </xdr:from>
    <xdr:to>
      <xdr:col>7</xdr:col>
      <xdr:colOff>1698625</xdr:colOff>
      <xdr:row>3</xdr:row>
      <xdr:rowOff>31751</xdr:rowOff>
    </xdr:to>
    <xdr:pic>
      <xdr:nvPicPr>
        <xdr:cNvPr id="4" name="Picture 3">
          <a:extLst>
            <a:ext uri="{FF2B5EF4-FFF2-40B4-BE49-F238E27FC236}">
              <a16:creationId xmlns:a16="http://schemas.microsoft.com/office/drawing/2014/main" id="{282C69FE-38BE-640A-3730-B575FDAA87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4013125" y="1127125"/>
          <a:ext cx="1730375" cy="112712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1416845</xdr:colOff>
      <xdr:row>0</xdr:row>
      <xdr:rowOff>180975</xdr:rowOff>
    </xdr:from>
    <xdr:to>
      <xdr:col>2</xdr:col>
      <xdr:colOff>38100</xdr:colOff>
      <xdr:row>4</xdr:row>
      <xdr:rowOff>47625</xdr:rowOff>
    </xdr:to>
    <xdr:pic>
      <xdr:nvPicPr>
        <xdr:cNvPr id="3" name="Picture 2">
          <a:extLst>
            <a:ext uri="{FF2B5EF4-FFF2-40B4-BE49-F238E27FC236}">
              <a16:creationId xmlns:a16="http://schemas.microsoft.com/office/drawing/2014/main" id="{BBB51CD0-C42E-4BF5-9B23-ADFD2208BB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89772375" y="180975"/>
          <a:ext cx="1402555" cy="1123950"/>
        </a:xfrm>
        <a:prstGeom prst="rect">
          <a:avLst/>
        </a:prstGeom>
      </xdr:spPr>
    </xdr:pic>
    <xdr:clientData/>
  </xdr:twoCellAnchor>
  <xdr:twoCellAnchor>
    <xdr:from>
      <xdr:col>0</xdr:col>
      <xdr:colOff>71439</xdr:colOff>
      <xdr:row>1</xdr:row>
      <xdr:rowOff>23813</xdr:rowOff>
    </xdr:from>
    <xdr:to>
      <xdr:col>0</xdr:col>
      <xdr:colOff>1102180</xdr:colOff>
      <xdr:row>3</xdr:row>
      <xdr:rowOff>340180</xdr:rowOff>
    </xdr:to>
    <xdr:sp macro="" textlink="">
      <xdr:nvSpPr>
        <xdr:cNvPr id="4" name="Rectangle: Beveled 3">
          <a:hlinkClick xmlns:r="http://schemas.openxmlformats.org/officeDocument/2006/relationships" r:id="rId2"/>
          <a:extLst>
            <a:ext uri="{FF2B5EF4-FFF2-40B4-BE49-F238E27FC236}">
              <a16:creationId xmlns:a16="http://schemas.microsoft.com/office/drawing/2014/main" id="{8A389947-31EE-4E37-8FE3-3498AD0E0450}"/>
            </a:ext>
          </a:extLst>
        </xdr:cNvPr>
        <xdr:cNvSpPr/>
      </xdr:nvSpPr>
      <xdr:spPr>
        <a:xfrm>
          <a:off x="9991489595" y="214313"/>
          <a:ext cx="1030741" cy="811667"/>
        </a:xfrm>
        <a:prstGeom prst="bevel">
          <a:avLst/>
        </a:prstGeom>
        <a:blipFill dpi="0" rotWithShape="1">
          <a:blip xmlns:r="http://schemas.openxmlformats.org/officeDocument/2006/relationships" r:embed="rId3"/>
          <a:srcRect/>
          <a:stretch>
            <a:fillRect/>
          </a:stretch>
        </a:bli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endParaRPr lang="en-US" sz="1100"/>
        </a:p>
      </xdr:txBody>
    </xdr:sp>
    <xdr:clientData/>
  </xdr:twoCellAnchor>
  <xdr:twoCellAnchor editAs="oneCell">
    <xdr:from>
      <xdr:col>6</xdr:col>
      <xdr:colOff>1306284</xdr:colOff>
      <xdr:row>1</xdr:row>
      <xdr:rowOff>1</xdr:rowOff>
    </xdr:from>
    <xdr:to>
      <xdr:col>7</xdr:col>
      <xdr:colOff>1321252</xdr:colOff>
      <xdr:row>4</xdr:row>
      <xdr:rowOff>13608</xdr:rowOff>
    </xdr:to>
    <xdr:pic>
      <xdr:nvPicPr>
        <xdr:cNvPr id="6" name="Picture 5">
          <a:extLst>
            <a:ext uri="{FF2B5EF4-FFF2-40B4-BE49-F238E27FC236}">
              <a16:creationId xmlns:a16="http://schemas.microsoft.com/office/drawing/2014/main" id="{E19A0548-4B02-C766-6D99-2C961A89306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027387962" y="190501"/>
          <a:ext cx="1348468" cy="1074964"/>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2514601</xdr:colOff>
      <xdr:row>0</xdr:row>
      <xdr:rowOff>0</xdr:rowOff>
    </xdr:from>
    <xdr:to>
      <xdr:col>3</xdr:col>
      <xdr:colOff>1059656</xdr:colOff>
      <xdr:row>2</xdr:row>
      <xdr:rowOff>133349</xdr:rowOff>
    </xdr:to>
    <xdr:pic>
      <xdr:nvPicPr>
        <xdr:cNvPr id="2" name="Picture 1">
          <a:extLst>
            <a:ext uri="{FF2B5EF4-FFF2-40B4-BE49-F238E27FC236}">
              <a16:creationId xmlns:a16="http://schemas.microsoft.com/office/drawing/2014/main" id="{1786A035-3290-4C1D-9C4D-8B6FCD9F32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87836419" y="0"/>
          <a:ext cx="1383505" cy="100964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7</xdr:col>
      <xdr:colOff>18960</xdr:colOff>
      <xdr:row>1</xdr:row>
      <xdr:rowOff>0</xdr:rowOff>
    </xdr:from>
    <xdr:to>
      <xdr:col>8</xdr:col>
      <xdr:colOff>1206500</xdr:colOff>
      <xdr:row>3</xdr:row>
      <xdr:rowOff>206375</xdr:rowOff>
    </xdr:to>
    <xdr:pic>
      <xdr:nvPicPr>
        <xdr:cNvPr id="4" name="Picture 3">
          <a:extLst>
            <a:ext uri="{FF2B5EF4-FFF2-40B4-BE49-F238E27FC236}">
              <a16:creationId xmlns:a16="http://schemas.microsoft.com/office/drawing/2014/main" id="{3E7ABA07-ED88-1478-8A87-09471B9BB1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2774875" y="508000"/>
          <a:ext cx="2917915" cy="12382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6</xdr:col>
      <xdr:colOff>1214437</xdr:colOff>
      <xdr:row>0</xdr:row>
      <xdr:rowOff>0</xdr:rowOff>
    </xdr:from>
    <xdr:to>
      <xdr:col>6</xdr:col>
      <xdr:colOff>3541711</xdr:colOff>
      <xdr:row>2</xdr:row>
      <xdr:rowOff>357187</xdr:rowOff>
    </xdr:to>
    <xdr:pic>
      <xdr:nvPicPr>
        <xdr:cNvPr id="4" name="Picture 3">
          <a:extLst>
            <a:ext uri="{FF2B5EF4-FFF2-40B4-BE49-F238E27FC236}">
              <a16:creationId xmlns:a16="http://schemas.microsoft.com/office/drawing/2014/main" id="{2A570FA5-EA24-4D22-BFDF-C2AAF871999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37463851" y="0"/>
          <a:ext cx="2327274" cy="250031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4</xdr:col>
      <xdr:colOff>1137426</xdr:colOff>
      <xdr:row>0</xdr:row>
      <xdr:rowOff>710048</xdr:rowOff>
    </xdr:from>
    <xdr:to>
      <xdr:col>5</xdr:col>
      <xdr:colOff>2926774</xdr:colOff>
      <xdr:row>3</xdr:row>
      <xdr:rowOff>155864</xdr:rowOff>
    </xdr:to>
    <xdr:pic>
      <xdr:nvPicPr>
        <xdr:cNvPr id="4" name="Picture 3">
          <a:extLst>
            <a:ext uri="{FF2B5EF4-FFF2-40B4-BE49-F238E27FC236}">
              <a16:creationId xmlns:a16="http://schemas.microsoft.com/office/drawing/2014/main" id="{A7F99913-CDEC-C84D-CEA3-2D46D284ED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37657635" y="710048"/>
          <a:ext cx="2949666" cy="12642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1295763</xdr:colOff>
      <xdr:row>0</xdr:row>
      <xdr:rowOff>748394</xdr:rowOff>
    </xdr:from>
    <xdr:to>
      <xdr:col>4</xdr:col>
      <xdr:colOff>2803070</xdr:colOff>
      <xdr:row>3</xdr:row>
      <xdr:rowOff>176893</xdr:rowOff>
    </xdr:to>
    <xdr:pic>
      <xdr:nvPicPr>
        <xdr:cNvPr id="4" name="Picture 3">
          <a:extLst>
            <a:ext uri="{FF2B5EF4-FFF2-40B4-BE49-F238E27FC236}">
              <a16:creationId xmlns:a16="http://schemas.microsoft.com/office/drawing/2014/main" id="{AED32D39-B9FD-BDD0-28CE-84CBF31088E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9622144" y="748394"/>
          <a:ext cx="2827200" cy="121103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6</xdr:col>
      <xdr:colOff>1431836</xdr:colOff>
      <xdr:row>1</xdr:row>
      <xdr:rowOff>1</xdr:rowOff>
    </xdr:from>
    <xdr:to>
      <xdr:col>8</xdr:col>
      <xdr:colOff>1194956</xdr:colOff>
      <xdr:row>3</xdr:row>
      <xdr:rowOff>225135</xdr:rowOff>
    </xdr:to>
    <xdr:pic>
      <xdr:nvPicPr>
        <xdr:cNvPr id="4" name="Picture 3">
          <a:extLst>
            <a:ext uri="{FF2B5EF4-FFF2-40B4-BE49-F238E27FC236}">
              <a16:creationId xmlns:a16="http://schemas.microsoft.com/office/drawing/2014/main" id="{25D2F136-6AEE-4D21-B7EB-B8B231AA3E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36774409" y="935183"/>
          <a:ext cx="2776483" cy="143740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6</xdr:col>
      <xdr:colOff>1180556</xdr:colOff>
      <xdr:row>0</xdr:row>
      <xdr:rowOff>757464</xdr:rowOff>
    </xdr:from>
    <xdr:to>
      <xdr:col>8</xdr:col>
      <xdr:colOff>1354365</xdr:colOff>
      <xdr:row>3</xdr:row>
      <xdr:rowOff>161017</xdr:rowOff>
    </xdr:to>
    <xdr:pic>
      <xdr:nvPicPr>
        <xdr:cNvPr id="4" name="Picture 3">
          <a:extLst>
            <a:ext uri="{FF2B5EF4-FFF2-40B4-BE49-F238E27FC236}">
              <a16:creationId xmlns:a16="http://schemas.microsoft.com/office/drawing/2014/main" id="{5FE52825-F09C-BEA5-72A7-E40081E61B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9834260" y="757464"/>
          <a:ext cx="3078934" cy="1292678"/>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8</xdr:col>
      <xdr:colOff>1237</xdr:colOff>
      <xdr:row>0</xdr:row>
      <xdr:rowOff>513359</xdr:rowOff>
    </xdr:from>
    <xdr:to>
      <xdr:col>9</xdr:col>
      <xdr:colOff>572126</xdr:colOff>
      <xdr:row>3</xdr:row>
      <xdr:rowOff>186789</xdr:rowOff>
    </xdr:to>
    <xdr:pic>
      <xdr:nvPicPr>
        <xdr:cNvPr id="4" name="Picture 3">
          <a:extLst>
            <a:ext uri="{FF2B5EF4-FFF2-40B4-BE49-F238E27FC236}">
              <a16:creationId xmlns:a16="http://schemas.microsoft.com/office/drawing/2014/main" id="{5F01C92E-825A-99C0-29DF-9EF0CF48DF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7595148" y="513359"/>
          <a:ext cx="2233434" cy="1180112"/>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6</xdr:col>
      <xdr:colOff>1527085</xdr:colOff>
      <xdr:row>0</xdr:row>
      <xdr:rowOff>0</xdr:rowOff>
    </xdr:from>
    <xdr:to>
      <xdr:col>9</xdr:col>
      <xdr:colOff>517071</xdr:colOff>
      <xdr:row>3</xdr:row>
      <xdr:rowOff>196304</xdr:rowOff>
    </xdr:to>
    <xdr:pic>
      <xdr:nvPicPr>
        <xdr:cNvPr id="3" name="Picture 2">
          <a:extLst>
            <a:ext uri="{FF2B5EF4-FFF2-40B4-BE49-F238E27FC236}">
              <a16:creationId xmlns:a16="http://schemas.microsoft.com/office/drawing/2014/main" id="{A4F1136D-6B31-29DC-B0A0-299CE5922B3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4519464" y="0"/>
          <a:ext cx="3330665" cy="154341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6</xdr:col>
      <xdr:colOff>1649838</xdr:colOff>
      <xdr:row>0</xdr:row>
      <xdr:rowOff>404812</xdr:rowOff>
    </xdr:from>
    <xdr:to>
      <xdr:col>8</xdr:col>
      <xdr:colOff>988219</xdr:colOff>
      <xdr:row>3</xdr:row>
      <xdr:rowOff>190501</xdr:rowOff>
    </xdr:to>
    <xdr:pic>
      <xdr:nvPicPr>
        <xdr:cNvPr id="4" name="Picture 3">
          <a:extLst>
            <a:ext uri="{FF2B5EF4-FFF2-40B4-BE49-F238E27FC236}">
              <a16:creationId xmlns:a16="http://schemas.microsoft.com/office/drawing/2014/main" id="{EC0156A4-ACBE-37F6-73F9-392C707AD7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4814375" y="404812"/>
          <a:ext cx="2672131" cy="146447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6</xdr:col>
      <xdr:colOff>1154906</xdr:colOff>
      <xdr:row>1</xdr:row>
      <xdr:rowOff>-1</xdr:rowOff>
    </xdr:from>
    <xdr:to>
      <xdr:col>9</xdr:col>
      <xdr:colOff>714375</xdr:colOff>
      <xdr:row>3</xdr:row>
      <xdr:rowOff>178593</xdr:rowOff>
    </xdr:to>
    <xdr:pic>
      <xdr:nvPicPr>
        <xdr:cNvPr id="4" name="Picture 3">
          <a:extLst>
            <a:ext uri="{FF2B5EF4-FFF2-40B4-BE49-F238E27FC236}">
              <a16:creationId xmlns:a16="http://schemas.microsoft.com/office/drawing/2014/main" id="{85477718-E565-6A4A-C74D-F7D01DA242F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3873781" y="500062"/>
          <a:ext cx="2631281" cy="13692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6</xdr:col>
      <xdr:colOff>-1</xdr:colOff>
      <xdr:row>1</xdr:row>
      <xdr:rowOff>19050</xdr:rowOff>
    </xdr:from>
    <xdr:to>
      <xdr:col>8</xdr:col>
      <xdr:colOff>-1</xdr:colOff>
      <xdr:row>3</xdr:row>
      <xdr:rowOff>285750</xdr:rowOff>
    </xdr:to>
    <xdr:pic>
      <xdr:nvPicPr>
        <xdr:cNvPr id="4" name="Picture 3">
          <a:extLst>
            <a:ext uri="{FF2B5EF4-FFF2-40B4-BE49-F238E27FC236}">
              <a16:creationId xmlns:a16="http://schemas.microsoft.com/office/drawing/2014/main" id="{BBB86CD1-DA27-C504-63D8-20D94F8B5A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90239101" y="685800"/>
          <a:ext cx="3238500" cy="18288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10</xdr:col>
      <xdr:colOff>0</xdr:colOff>
      <xdr:row>0</xdr:row>
      <xdr:rowOff>892969</xdr:rowOff>
    </xdr:from>
    <xdr:to>
      <xdr:col>13</xdr:col>
      <xdr:colOff>107159</xdr:colOff>
      <xdr:row>3</xdr:row>
      <xdr:rowOff>166687</xdr:rowOff>
    </xdr:to>
    <xdr:pic>
      <xdr:nvPicPr>
        <xdr:cNvPr id="4" name="Picture 3">
          <a:extLst>
            <a:ext uri="{FF2B5EF4-FFF2-40B4-BE49-F238E27FC236}">
              <a16:creationId xmlns:a16="http://schemas.microsoft.com/office/drawing/2014/main" id="{115D59A3-BC42-F32B-FBDA-1B6F3A881A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77746467" y="892969"/>
          <a:ext cx="2647158" cy="1178718"/>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oneCellAnchor>
    <xdr:from>
      <xdr:col>4</xdr:col>
      <xdr:colOff>1177020</xdr:colOff>
      <xdr:row>2</xdr:row>
      <xdr:rowOff>27215</xdr:rowOff>
    </xdr:from>
    <xdr:ext cx="6091674" cy="4229100"/>
    <xdr:graphicFrame macro="">
      <xdr:nvGraphicFramePr>
        <xdr:cNvPr id="2" name="Chart 1">
          <a:extLst>
            <a:ext uri="{FF2B5EF4-FFF2-40B4-BE49-F238E27FC236}">
              <a16:creationId xmlns:a16="http://schemas.microsoft.com/office/drawing/2014/main" id="{7EBA3DEC-B874-40F0-BD11-135421078C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xdr:from>
      <xdr:col>5</xdr:col>
      <xdr:colOff>155864</xdr:colOff>
      <xdr:row>15</xdr:row>
      <xdr:rowOff>210414</xdr:rowOff>
    </xdr:from>
    <xdr:to>
      <xdr:col>13</xdr:col>
      <xdr:colOff>349251</xdr:colOff>
      <xdr:row>21</xdr:row>
      <xdr:rowOff>63211</xdr:rowOff>
    </xdr:to>
    <xdr:graphicFrame macro="">
      <xdr:nvGraphicFramePr>
        <xdr:cNvPr id="3" name="Chart 2">
          <a:extLst>
            <a:ext uri="{FF2B5EF4-FFF2-40B4-BE49-F238E27FC236}">
              <a16:creationId xmlns:a16="http://schemas.microsoft.com/office/drawing/2014/main" id="{FFA0B0FE-495E-44F2-88AE-7F4DE17DF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875551</xdr:colOff>
      <xdr:row>0</xdr:row>
      <xdr:rowOff>0</xdr:rowOff>
    </xdr:from>
    <xdr:to>
      <xdr:col>11</xdr:col>
      <xdr:colOff>382361</xdr:colOff>
      <xdr:row>2</xdr:row>
      <xdr:rowOff>123825</xdr:rowOff>
    </xdr:to>
    <xdr:pic>
      <xdr:nvPicPr>
        <xdr:cNvPr id="5" name="Picture 4">
          <a:extLst>
            <a:ext uri="{FF2B5EF4-FFF2-40B4-BE49-F238E27FC236}">
              <a16:creationId xmlns:a16="http://schemas.microsoft.com/office/drawing/2014/main" id="{0BF28F15-8D4C-4068-4FDD-7C0C955F72F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4078821" y="0"/>
          <a:ext cx="1654265" cy="868507"/>
        </a:xfrm>
        <a:prstGeom prst="rect">
          <a:avLst/>
        </a:prstGeom>
      </xdr:spPr>
    </xdr:pic>
    <xdr:clientData/>
  </xdr:twoCellAnchor>
  <xdr:twoCellAnchor editAs="oneCell">
    <xdr:from>
      <xdr:col>0</xdr:col>
      <xdr:colOff>0</xdr:colOff>
      <xdr:row>26</xdr:row>
      <xdr:rowOff>0</xdr:rowOff>
    </xdr:from>
    <xdr:to>
      <xdr:col>8</xdr:col>
      <xdr:colOff>190500</xdr:colOff>
      <xdr:row>44</xdr:row>
      <xdr:rowOff>108720</xdr:rowOff>
    </xdr:to>
    <xdr:graphicFrame macro="">
      <xdr:nvGraphicFramePr>
        <xdr:cNvPr id="6" name="Chart 5">
          <a:extLst>
            <a:ext uri="{FF2B5EF4-FFF2-40B4-BE49-F238E27FC236}">
              <a16:creationId xmlns:a16="http://schemas.microsoft.com/office/drawing/2014/main" id="{37D2D523-C2A7-4971-8BB3-BD8B734DA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9</xdr:col>
      <xdr:colOff>975902</xdr:colOff>
      <xdr:row>0</xdr:row>
      <xdr:rowOff>69271</xdr:rowOff>
    </xdr:from>
    <xdr:to>
      <xdr:col>11</xdr:col>
      <xdr:colOff>2984302</xdr:colOff>
      <xdr:row>3</xdr:row>
      <xdr:rowOff>277090</xdr:rowOff>
    </xdr:to>
    <xdr:pic>
      <xdr:nvPicPr>
        <xdr:cNvPr id="3" name="Picture 2">
          <a:extLst>
            <a:ext uri="{FF2B5EF4-FFF2-40B4-BE49-F238E27FC236}">
              <a16:creationId xmlns:a16="http://schemas.microsoft.com/office/drawing/2014/main" id="{DE0F2B35-58D0-1630-FB7F-FE60BE4C7E1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4524880" y="69271"/>
          <a:ext cx="4380991" cy="209550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1416845</xdr:colOff>
      <xdr:row>0</xdr:row>
      <xdr:rowOff>180975</xdr:rowOff>
    </xdr:from>
    <xdr:to>
      <xdr:col>2</xdr:col>
      <xdr:colOff>38100</xdr:colOff>
      <xdr:row>3</xdr:row>
      <xdr:rowOff>469446</xdr:rowOff>
    </xdr:to>
    <xdr:pic>
      <xdr:nvPicPr>
        <xdr:cNvPr id="3" name="Picture 2">
          <a:extLst>
            <a:ext uri="{FF2B5EF4-FFF2-40B4-BE49-F238E27FC236}">
              <a16:creationId xmlns:a16="http://schemas.microsoft.com/office/drawing/2014/main" id="{2C9121BA-04CE-4C9F-B878-0663D8AF95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50777025" y="180975"/>
          <a:ext cx="1407318" cy="1128713"/>
        </a:xfrm>
        <a:prstGeom prst="rect">
          <a:avLst/>
        </a:prstGeom>
      </xdr:spPr>
    </xdr:pic>
    <xdr:clientData/>
  </xdr:twoCellAnchor>
  <xdr:twoCellAnchor>
    <xdr:from>
      <xdr:col>0</xdr:col>
      <xdr:colOff>71439</xdr:colOff>
      <xdr:row>1</xdr:row>
      <xdr:rowOff>23813</xdr:rowOff>
    </xdr:from>
    <xdr:to>
      <xdr:col>0</xdr:col>
      <xdr:colOff>1012032</xdr:colOff>
      <xdr:row>3</xdr:row>
      <xdr:rowOff>214312</xdr:rowOff>
    </xdr:to>
    <xdr:sp macro="" textlink="">
      <xdr:nvSpPr>
        <xdr:cNvPr id="4" name="Rectangle: Beveled 3">
          <a:hlinkClick xmlns:r="http://schemas.openxmlformats.org/officeDocument/2006/relationships" r:id="rId2"/>
          <a:extLst>
            <a:ext uri="{FF2B5EF4-FFF2-40B4-BE49-F238E27FC236}">
              <a16:creationId xmlns:a16="http://schemas.microsoft.com/office/drawing/2014/main" id="{E3847472-E93B-4197-891E-9D7E5B48FE71}"/>
            </a:ext>
          </a:extLst>
        </xdr:cNvPr>
        <xdr:cNvSpPr/>
      </xdr:nvSpPr>
      <xdr:spPr>
        <a:xfrm>
          <a:off x="9952589156" y="214313"/>
          <a:ext cx="940593" cy="690562"/>
        </a:xfrm>
        <a:prstGeom prst="bevel">
          <a:avLst>
            <a:gd name="adj" fmla="val 2894"/>
          </a:avLst>
        </a:prstGeom>
        <a:blipFill>
          <a:blip xmlns:r="http://schemas.openxmlformats.org/officeDocument/2006/relationships" r:embed="rId3"/>
          <a:stretch>
            <a:fillRect/>
          </a:stretch>
        </a:bli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endParaRPr lang="en-US" sz="1100"/>
        </a:p>
      </xdr:txBody>
    </xdr:sp>
    <xdr:clientData/>
  </xdr:twoCellAnchor>
  <xdr:twoCellAnchor editAs="oneCell">
    <xdr:from>
      <xdr:col>7</xdr:col>
      <xdr:colOff>27214</xdr:colOff>
      <xdr:row>1</xdr:row>
      <xdr:rowOff>5103</xdr:rowOff>
    </xdr:from>
    <xdr:to>
      <xdr:col>7</xdr:col>
      <xdr:colOff>1304674</xdr:colOff>
      <xdr:row>4</xdr:row>
      <xdr:rowOff>123265</xdr:rowOff>
    </xdr:to>
    <xdr:pic>
      <xdr:nvPicPr>
        <xdr:cNvPr id="6" name="Picture 5">
          <a:extLst>
            <a:ext uri="{FF2B5EF4-FFF2-40B4-BE49-F238E27FC236}">
              <a16:creationId xmlns:a16="http://schemas.microsoft.com/office/drawing/2014/main" id="{D272D879-98D1-BBF1-6F75-149FAB1EAE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9435415" y="195603"/>
          <a:ext cx="1277460" cy="118272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0</xdr:row>
          <xdr:rowOff>0</xdr:rowOff>
        </xdr:from>
        <xdr:to>
          <xdr:col>8</xdr:col>
          <xdr:colOff>314325</xdr:colOff>
          <xdr:row>7</xdr:row>
          <xdr:rowOff>57150</xdr:rowOff>
        </xdr:to>
        <xdr:sp macro="" textlink="">
          <xdr:nvSpPr>
            <xdr:cNvPr id="58369" name="Object 1" hidden="1">
              <a:extLst>
                <a:ext uri="{63B3BB69-23CF-44E3-9099-C40C66FF867C}">
                  <a14:compatExt spid="_x0000_s58369"/>
                </a:ext>
                <a:ext uri="{FF2B5EF4-FFF2-40B4-BE49-F238E27FC236}">
                  <a16:creationId xmlns:a16="http://schemas.microsoft.com/office/drawing/2014/main" id="{00000000-0008-0000-2900-000001E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428625</xdr:colOff>
          <xdr:row>0</xdr:row>
          <xdr:rowOff>28575</xdr:rowOff>
        </xdr:from>
        <xdr:to>
          <xdr:col>7</xdr:col>
          <xdr:colOff>152400</xdr:colOff>
          <xdr:row>6</xdr:row>
          <xdr:rowOff>47625</xdr:rowOff>
        </xdr:to>
        <xdr:sp macro="" textlink="">
          <xdr:nvSpPr>
            <xdr:cNvPr id="59393" name="Object 1" hidden="1">
              <a:extLst>
                <a:ext uri="{63B3BB69-23CF-44E3-9099-C40C66FF867C}">
                  <a14:compatExt spid="_x0000_s59393"/>
                </a:ext>
                <a:ext uri="{FF2B5EF4-FFF2-40B4-BE49-F238E27FC236}">
                  <a16:creationId xmlns:a16="http://schemas.microsoft.com/office/drawing/2014/main" id="{00000000-0008-0000-2A00-000001E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2</xdr:col>
      <xdr:colOff>1809749</xdr:colOff>
      <xdr:row>0</xdr:row>
      <xdr:rowOff>0</xdr:rowOff>
    </xdr:from>
    <xdr:to>
      <xdr:col>3</xdr:col>
      <xdr:colOff>796923</xdr:colOff>
      <xdr:row>2</xdr:row>
      <xdr:rowOff>161925</xdr:rowOff>
    </xdr:to>
    <xdr:pic>
      <xdr:nvPicPr>
        <xdr:cNvPr id="2" name="Picture 1">
          <a:extLst>
            <a:ext uri="{FF2B5EF4-FFF2-40B4-BE49-F238E27FC236}">
              <a16:creationId xmlns:a16="http://schemas.microsoft.com/office/drawing/2014/main" id="{881FD2C0-46E8-42E7-A0AB-D624D18F7F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88099152" y="0"/>
          <a:ext cx="1825624" cy="1038225"/>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592666</xdr:colOff>
      <xdr:row>25</xdr:row>
      <xdr:rowOff>13606</xdr:rowOff>
    </xdr:to>
    <xdr:sp macro="" textlink="">
      <xdr:nvSpPr>
        <xdr:cNvPr id="6" name="Rectangle 5">
          <a:extLst>
            <a:ext uri="{FF2B5EF4-FFF2-40B4-BE49-F238E27FC236}">
              <a16:creationId xmlns:a16="http://schemas.microsoft.com/office/drawing/2014/main" id="{EA8AA300-DBFC-7A10-513C-8CEBDDC19405}"/>
            </a:ext>
          </a:extLst>
        </xdr:cNvPr>
        <xdr:cNvSpPr/>
      </xdr:nvSpPr>
      <xdr:spPr>
        <a:xfrm>
          <a:off x="10021884477" y="0"/>
          <a:ext cx="10389809" cy="4776106"/>
        </a:xfrm>
        <a:prstGeom prst="rect">
          <a:avLst/>
        </a:prstGeom>
        <a:blipFill>
          <a:blip xmlns:r="http://schemas.openxmlformats.org/officeDocument/2006/relationships" r:embed="rId1"/>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0</xdr:col>
      <xdr:colOff>0</xdr:colOff>
      <xdr:row>24</xdr:row>
      <xdr:rowOff>40821</xdr:rowOff>
    </xdr:from>
    <xdr:to>
      <xdr:col>19</xdr:col>
      <xdr:colOff>122465</xdr:colOff>
      <xdr:row>53</xdr:row>
      <xdr:rowOff>68036</xdr:rowOff>
    </xdr:to>
    <xdr:sp macro="" textlink="">
      <xdr:nvSpPr>
        <xdr:cNvPr id="5" name="Rectangle 4">
          <a:extLst>
            <a:ext uri="{FF2B5EF4-FFF2-40B4-BE49-F238E27FC236}">
              <a16:creationId xmlns:a16="http://schemas.microsoft.com/office/drawing/2014/main" id="{BD63DAF0-E564-8C5B-8CB0-405AAF303702}"/>
            </a:ext>
          </a:extLst>
        </xdr:cNvPr>
        <xdr:cNvSpPr/>
      </xdr:nvSpPr>
      <xdr:spPr>
        <a:xfrm>
          <a:off x="10020517714" y="4612821"/>
          <a:ext cx="11756572" cy="555171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6</xdr:col>
      <xdr:colOff>545042</xdr:colOff>
      <xdr:row>16</xdr:row>
      <xdr:rowOff>138641</xdr:rowOff>
    </xdr:from>
    <xdr:to>
      <xdr:col>9</xdr:col>
      <xdr:colOff>563532</xdr:colOff>
      <xdr:row>23</xdr:row>
      <xdr:rowOff>79250</xdr:rowOff>
    </xdr:to>
    <xdr:sp macro="" textlink="">
      <xdr:nvSpPr>
        <xdr:cNvPr id="3" name="Rectangle: Beveled 2">
          <a:hlinkClick xmlns:r="http://schemas.openxmlformats.org/officeDocument/2006/relationships" r:id="rId2"/>
          <a:extLst>
            <a:ext uri="{FF2B5EF4-FFF2-40B4-BE49-F238E27FC236}">
              <a16:creationId xmlns:a16="http://schemas.microsoft.com/office/drawing/2014/main" id="{465A9C79-ED5B-467F-B2AE-CD0260BB5ABB}"/>
            </a:ext>
          </a:extLst>
        </xdr:cNvPr>
        <xdr:cNvSpPr/>
      </xdr:nvSpPr>
      <xdr:spPr>
        <a:xfrm>
          <a:off x="10050957301" y="3186641"/>
          <a:ext cx="1859990" cy="1274109"/>
        </a:xfrm>
        <a:prstGeom prst="bevel">
          <a:avLst>
            <a:gd name="adj" fmla="val 27215"/>
          </a:avLst>
        </a:prstGeom>
        <a:blipFill dpi="0" rotWithShape="1">
          <a:blip xmlns:r="http://schemas.openxmlformats.org/officeDocument/2006/relationships" r:embed="rId3"/>
          <a:srcRect/>
          <a:stretch>
            <a:fillRect/>
          </a:stretch>
        </a:bli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endParaRPr lang="ar-EG" sz="2400" b="1">
            <a:solidFill>
              <a:schemeClr val="tx1"/>
            </a:solidFill>
          </a:endParaRPr>
        </a:p>
      </xdr:txBody>
    </xdr:sp>
    <xdr:clientData/>
  </xdr:twoCellAnchor>
  <xdr:twoCellAnchor>
    <xdr:from>
      <xdr:col>1</xdr:col>
      <xdr:colOff>319616</xdr:colOff>
      <xdr:row>16</xdr:row>
      <xdr:rowOff>120214</xdr:rowOff>
    </xdr:from>
    <xdr:to>
      <xdr:col>4</xdr:col>
      <xdr:colOff>186266</xdr:colOff>
      <xdr:row>24</xdr:row>
      <xdr:rowOff>51858</xdr:rowOff>
    </xdr:to>
    <xdr:sp macro="" textlink="">
      <xdr:nvSpPr>
        <xdr:cNvPr id="8" name="Rectangle: Beveled 7">
          <a:hlinkClick xmlns:r="http://schemas.openxmlformats.org/officeDocument/2006/relationships" r:id="rId4"/>
          <a:extLst>
            <a:ext uri="{FF2B5EF4-FFF2-40B4-BE49-F238E27FC236}">
              <a16:creationId xmlns:a16="http://schemas.microsoft.com/office/drawing/2014/main" id="{D10C6284-9E7A-404B-AC54-F1271F3F999C}"/>
            </a:ext>
          </a:extLst>
        </xdr:cNvPr>
        <xdr:cNvSpPr/>
      </xdr:nvSpPr>
      <xdr:spPr>
        <a:xfrm>
          <a:off x="10054403734" y="3168214"/>
          <a:ext cx="1708150" cy="1455644"/>
        </a:xfrm>
        <a:prstGeom prst="bevel">
          <a:avLst>
            <a:gd name="adj" fmla="val 27042"/>
          </a:avLst>
        </a:prstGeom>
        <a:blipFill dpi="0" rotWithShape="1">
          <a:blip xmlns:r="http://schemas.openxmlformats.org/officeDocument/2006/relationships" r:embed="rId5"/>
          <a:srcRect/>
          <a:stretch>
            <a:fillRect/>
          </a:stretch>
        </a:bli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rtlCol="0" anchor="t"/>
        <a:lstStyle/>
        <a:p>
          <a:pPr algn="ctr" rtl="1"/>
          <a:endParaRPr lang="ar-EG" sz="2400" b="1">
            <a:solidFill>
              <a:schemeClr val="tx1"/>
            </a:solidFill>
          </a:endParaRPr>
        </a:p>
      </xdr:txBody>
    </xdr:sp>
    <xdr:clientData/>
  </xdr:twoCellAnchor>
  <xdr:twoCellAnchor>
    <xdr:from>
      <xdr:col>12</xdr:col>
      <xdr:colOff>267759</xdr:colOff>
      <xdr:row>16</xdr:row>
      <xdr:rowOff>130177</xdr:rowOff>
    </xdr:from>
    <xdr:to>
      <xdr:col>14</xdr:col>
      <xdr:colOff>610658</xdr:colOff>
      <xdr:row>23</xdr:row>
      <xdr:rowOff>82551</xdr:rowOff>
    </xdr:to>
    <xdr:sp macro="" textlink="">
      <xdr:nvSpPr>
        <xdr:cNvPr id="9" name="Rectangle: Beveled 8">
          <a:hlinkClick xmlns:r="http://schemas.openxmlformats.org/officeDocument/2006/relationships" r:id="rId6"/>
          <a:extLst>
            <a:ext uri="{FF2B5EF4-FFF2-40B4-BE49-F238E27FC236}">
              <a16:creationId xmlns:a16="http://schemas.microsoft.com/office/drawing/2014/main" id="{C27073E9-4694-4ABC-A33C-C59D6B3C6BC3}"/>
            </a:ext>
          </a:extLst>
        </xdr:cNvPr>
        <xdr:cNvSpPr/>
      </xdr:nvSpPr>
      <xdr:spPr>
        <a:xfrm>
          <a:off x="10047841008" y="3178177"/>
          <a:ext cx="1570566" cy="1285874"/>
        </a:xfrm>
        <a:prstGeom prst="bevel">
          <a:avLst>
            <a:gd name="adj" fmla="val 37885"/>
          </a:avLst>
        </a:prstGeom>
        <a:blipFill>
          <a:blip xmlns:r="http://schemas.openxmlformats.org/officeDocument/2006/relationships" r:embed="rId7"/>
          <a:stretch>
            <a:fillRect/>
          </a:stretch>
        </a:bli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endParaRPr lang="ar-EG" sz="2400" b="1">
            <a:solidFill>
              <a:schemeClr val="tx1"/>
            </a:solidFill>
          </a:endParaRPr>
        </a:p>
      </xdr:txBody>
    </xdr:sp>
    <xdr:clientData/>
  </xdr:twoCellAnchor>
  <xdr:twoCellAnchor>
    <xdr:from>
      <xdr:col>16</xdr:col>
      <xdr:colOff>222249</xdr:colOff>
      <xdr:row>0</xdr:row>
      <xdr:rowOff>31749</xdr:rowOff>
    </xdr:from>
    <xdr:to>
      <xdr:col>17</xdr:col>
      <xdr:colOff>148165</xdr:colOff>
      <xdr:row>34</xdr:row>
      <xdr:rowOff>148166</xdr:rowOff>
    </xdr:to>
    <xdr:sp macro="" textlink="">
      <xdr:nvSpPr>
        <xdr:cNvPr id="2" name="Rectangle 1">
          <a:extLst>
            <a:ext uri="{FF2B5EF4-FFF2-40B4-BE49-F238E27FC236}">
              <a16:creationId xmlns:a16="http://schemas.microsoft.com/office/drawing/2014/main" id="{AE211333-6CD1-1322-9F6A-F3DA1631F612}"/>
            </a:ext>
          </a:extLst>
        </xdr:cNvPr>
        <xdr:cNvSpPr/>
      </xdr:nvSpPr>
      <xdr:spPr>
        <a:xfrm>
          <a:off x="10046462001" y="31749"/>
          <a:ext cx="539750" cy="659341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17</xdr:col>
      <xdr:colOff>40822</xdr:colOff>
      <xdr:row>0</xdr:row>
      <xdr:rowOff>10583</xdr:rowOff>
    </xdr:from>
    <xdr:to>
      <xdr:col>25</xdr:col>
      <xdr:colOff>285750</xdr:colOff>
      <xdr:row>52</xdr:row>
      <xdr:rowOff>40821</xdr:rowOff>
    </xdr:to>
    <xdr:sp macro="" textlink="">
      <xdr:nvSpPr>
        <xdr:cNvPr id="7" name="Rectangle 6">
          <a:extLst>
            <a:ext uri="{FF2B5EF4-FFF2-40B4-BE49-F238E27FC236}">
              <a16:creationId xmlns:a16="http://schemas.microsoft.com/office/drawing/2014/main" id="{C0D56C2C-6867-9347-5681-D27785B04011}"/>
            </a:ext>
          </a:extLst>
        </xdr:cNvPr>
        <xdr:cNvSpPr/>
      </xdr:nvSpPr>
      <xdr:spPr>
        <a:xfrm>
          <a:off x="10016680500" y="10583"/>
          <a:ext cx="5143500" cy="9936238"/>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0</xdr:col>
      <xdr:colOff>0</xdr:colOff>
      <xdr:row>1</xdr:row>
      <xdr:rowOff>10583</xdr:rowOff>
    </xdr:from>
    <xdr:to>
      <xdr:col>0</xdr:col>
      <xdr:colOff>148166</xdr:colOff>
      <xdr:row>29</xdr:row>
      <xdr:rowOff>169333</xdr:rowOff>
    </xdr:to>
    <xdr:sp macro="" textlink="">
      <xdr:nvSpPr>
        <xdr:cNvPr id="10" name="Rectangle 9">
          <a:extLst>
            <a:ext uri="{FF2B5EF4-FFF2-40B4-BE49-F238E27FC236}">
              <a16:creationId xmlns:a16="http://schemas.microsoft.com/office/drawing/2014/main" id="{2A2B6D59-C865-AA07-6D36-64A73CFBA6AC}"/>
            </a:ext>
          </a:extLst>
        </xdr:cNvPr>
        <xdr:cNvSpPr/>
      </xdr:nvSpPr>
      <xdr:spPr>
        <a:xfrm>
          <a:off x="10056897167" y="201083"/>
          <a:ext cx="148166" cy="549275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12</xdr:col>
      <xdr:colOff>57150</xdr:colOff>
      <xdr:row>15</xdr:row>
      <xdr:rowOff>145676</xdr:rowOff>
    </xdr:to>
    <xdr:graphicFrame macro="">
      <xdr:nvGraphicFramePr>
        <xdr:cNvPr id="4" name="Chart 3">
          <a:extLst>
            <a:ext uri="{FF2B5EF4-FFF2-40B4-BE49-F238E27FC236}">
              <a16:creationId xmlns:a16="http://schemas.microsoft.com/office/drawing/2014/main" id="{FBB58072-C7EE-406D-B673-6612E17BE9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430616</xdr:colOff>
      <xdr:row>0</xdr:row>
      <xdr:rowOff>0</xdr:rowOff>
    </xdr:from>
    <xdr:to>
      <xdr:col>13</xdr:col>
      <xdr:colOff>574018</xdr:colOff>
      <xdr:row>2</xdr:row>
      <xdr:rowOff>123264</xdr:rowOff>
    </xdr:to>
    <xdr:pic>
      <xdr:nvPicPr>
        <xdr:cNvPr id="3" name="Picture 2">
          <a:extLst>
            <a:ext uri="{FF2B5EF4-FFF2-40B4-BE49-F238E27FC236}">
              <a16:creationId xmlns:a16="http://schemas.microsoft.com/office/drawing/2014/main" id="{B91E5356-9C02-F58D-4847-9D8025F40C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05806982" y="0"/>
          <a:ext cx="1958755" cy="907676"/>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1416845</xdr:colOff>
      <xdr:row>0</xdr:row>
      <xdr:rowOff>0</xdr:rowOff>
    </xdr:from>
    <xdr:to>
      <xdr:col>2</xdr:col>
      <xdr:colOff>38100</xdr:colOff>
      <xdr:row>3</xdr:row>
      <xdr:rowOff>57150</xdr:rowOff>
    </xdr:to>
    <xdr:pic>
      <xdr:nvPicPr>
        <xdr:cNvPr id="6" name="Picture 5">
          <a:extLst>
            <a:ext uri="{FF2B5EF4-FFF2-40B4-BE49-F238E27FC236}">
              <a16:creationId xmlns:a16="http://schemas.microsoft.com/office/drawing/2014/main" id="{8528FAA0-7D3B-76D9-7301-E4F46E3733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50777025" y="180975"/>
          <a:ext cx="1407318" cy="1128713"/>
        </a:xfrm>
        <a:prstGeom prst="rect">
          <a:avLst/>
        </a:prstGeom>
      </xdr:spPr>
    </xdr:pic>
    <xdr:clientData/>
  </xdr:twoCellAnchor>
  <xdr:twoCellAnchor>
    <xdr:from>
      <xdr:col>0</xdr:col>
      <xdr:colOff>71439</xdr:colOff>
      <xdr:row>0</xdr:row>
      <xdr:rowOff>23813</xdr:rowOff>
    </xdr:from>
    <xdr:to>
      <xdr:col>0</xdr:col>
      <xdr:colOff>1102180</xdr:colOff>
      <xdr:row>2</xdr:row>
      <xdr:rowOff>340180</xdr:rowOff>
    </xdr:to>
    <xdr:sp macro="" textlink="">
      <xdr:nvSpPr>
        <xdr:cNvPr id="2" name="Rectangle: Beveled 1">
          <a:hlinkClick xmlns:r="http://schemas.openxmlformats.org/officeDocument/2006/relationships" r:id="rId2"/>
          <a:extLst>
            <a:ext uri="{FF2B5EF4-FFF2-40B4-BE49-F238E27FC236}">
              <a16:creationId xmlns:a16="http://schemas.microsoft.com/office/drawing/2014/main" id="{9EF56A4C-1CB7-A538-BB9F-270BEF720AD5}"/>
            </a:ext>
          </a:extLst>
        </xdr:cNvPr>
        <xdr:cNvSpPr/>
      </xdr:nvSpPr>
      <xdr:spPr>
        <a:xfrm>
          <a:off x="10036057070" y="214313"/>
          <a:ext cx="1030741" cy="806224"/>
        </a:xfrm>
        <a:prstGeom prst="bevel">
          <a:avLst/>
        </a:prstGeom>
        <a:blipFill dpi="0" rotWithShape="1">
          <a:blip xmlns:r="http://schemas.openxmlformats.org/officeDocument/2006/relationships" r:embed="rId3"/>
          <a:srcRect/>
          <a:stretch>
            <a:fillRect/>
          </a:stretch>
        </a:bli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endParaRPr lang="en-US" sz="1100"/>
        </a:p>
      </xdr:txBody>
    </xdr:sp>
    <xdr:clientData/>
  </xdr:twoCellAnchor>
  <xdr:twoCellAnchor editAs="oneCell">
    <xdr:from>
      <xdr:col>7</xdr:col>
      <xdr:colOff>122464</xdr:colOff>
      <xdr:row>0</xdr:row>
      <xdr:rowOff>0</xdr:rowOff>
    </xdr:from>
    <xdr:to>
      <xdr:col>8</xdr:col>
      <xdr:colOff>8334</xdr:colOff>
      <xdr:row>3</xdr:row>
      <xdr:rowOff>62750</xdr:rowOff>
    </xdr:to>
    <xdr:pic>
      <xdr:nvPicPr>
        <xdr:cNvPr id="3" name="Picture 2">
          <a:extLst>
            <a:ext uri="{FF2B5EF4-FFF2-40B4-BE49-F238E27FC236}">
              <a16:creationId xmlns:a16="http://schemas.microsoft.com/office/drawing/2014/main" id="{BD4C79DF-5A6C-82A2-B4A0-5C9E6F43FA77}"/>
            </a:ext>
          </a:extLst>
        </xdr:cNvPr>
        <xdr:cNvPicPr>
          <a:picLocks noChangeAspect="1"/>
        </xdr:cNvPicPr>
      </xdr:nvPicPr>
      <xdr:blipFill>
        <a:blip xmlns:r="http://schemas.openxmlformats.org/officeDocument/2006/relationships" r:embed="rId4"/>
        <a:stretch>
          <a:fillRect/>
        </a:stretch>
      </xdr:blipFill>
      <xdr:spPr>
        <a:xfrm>
          <a:off x="10027367380" y="149678"/>
          <a:ext cx="1219370" cy="1124107"/>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0</xdr:rowOff>
        </xdr:from>
        <xdr:to>
          <xdr:col>6</xdr:col>
          <xdr:colOff>276225</xdr:colOff>
          <xdr:row>5</xdr:row>
          <xdr:rowOff>9525</xdr:rowOff>
        </xdr:to>
        <xdr:sp macro="" textlink="">
          <xdr:nvSpPr>
            <xdr:cNvPr id="57345" name="Object 1"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oneCellAnchor>
    <xdr:from>
      <xdr:col>5</xdr:col>
      <xdr:colOff>34636</xdr:colOff>
      <xdr:row>0</xdr:row>
      <xdr:rowOff>710046</xdr:rowOff>
    </xdr:from>
    <xdr:ext cx="8953500" cy="3740728"/>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xdr:from>
      <xdr:col>5</xdr:col>
      <xdr:colOff>1</xdr:colOff>
      <xdr:row>15</xdr:row>
      <xdr:rowOff>311728</xdr:rowOff>
    </xdr:from>
    <xdr:to>
      <xdr:col>17</xdr:col>
      <xdr:colOff>259771</xdr:colOff>
      <xdr:row>21</xdr:row>
      <xdr:rowOff>28575</xdr:rowOff>
    </xdr:to>
    <xdr:graphicFrame macro="">
      <xdr:nvGraphicFramePr>
        <xdr:cNvPr id="3" name="Chart 2">
          <a:extLst>
            <a:ext uri="{FF2B5EF4-FFF2-40B4-BE49-F238E27FC236}">
              <a16:creationId xmlns:a16="http://schemas.microsoft.com/office/drawing/2014/main" id="{CA5DC657-8286-C439-3DC2-16E76FE0E0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911678</xdr:colOff>
      <xdr:row>0</xdr:row>
      <xdr:rowOff>0</xdr:rowOff>
    </xdr:from>
    <xdr:to>
      <xdr:col>10</xdr:col>
      <xdr:colOff>496055</xdr:colOff>
      <xdr:row>2</xdr:row>
      <xdr:rowOff>34622</xdr:rowOff>
    </xdr:to>
    <xdr:pic>
      <xdr:nvPicPr>
        <xdr:cNvPr id="12" name="Picture 11">
          <a:extLst>
            <a:ext uri="{FF2B5EF4-FFF2-40B4-BE49-F238E27FC236}">
              <a16:creationId xmlns:a16="http://schemas.microsoft.com/office/drawing/2014/main" id="{306A9E59-081A-932D-F7AB-1E477629E6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25568426" y="0"/>
          <a:ext cx="1222182" cy="769408"/>
        </a:xfrm>
        <a:prstGeom prst="rect">
          <a:avLst/>
        </a:prstGeom>
      </xdr:spPr>
    </xdr:pic>
    <xdr:clientData/>
  </xdr:twoCellAnchor>
  <xdr:twoCellAnchor editAs="oneCell">
    <xdr:from>
      <xdr:col>0</xdr:col>
      <xdr:colOff>0</xdr:colOff>
      <xdr:row>24</xdr:row>
      <xdr:rowOff>225136</xdr:rowOff>
    </xdr:from>
    <xdr:to>
      <xdr:col>6</xdr:col>
      <xdr:colOff>432954</xdr:colOff>
      <xdr:row>31</xdr:row>
      <xdr:rowOff>385812</xdr:rowOff>
    </xdr:to>
    <xdr:graphicFrame macro="">
      <xdr:nvGraphicFramePr>
        <xdr:cNvPr id="6" name="Chart 5">
          <a:extLst>
            <a:ext uri="{FF2B5EF4-FFF2-40B4-BE49-F238E27FC236}">
              <a16:creationId xmlns:a16="http://schemas.microsoft.com/office/drawing/2014/main" id="{67A9E409-66F9-4157-B45C-B5C1F93283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3</xdr:col>
      <xdr:colOff>28575</xdr:colOff>
      <xdr:row>7</xdr:row>
      <xdr:rowOff>85726</xdr:rowOff>
    </xdr:from>
    <xdr:to>
      <xdr:col>10</xdr:col>
      <xdr:colOff>142020</xdr:colOff>
      <xdr:row>16</xdr:row>
      <xdr:rowOff>152400</xdr:rowOff>
    </xdr:to>
    <xdr:graphicFrame macro="">
      <xdr:nvGraphicFramePr>
        <xdr:cNvPr id="3" name="Chart 2">
          <a:extLst>
            <a:ext uri="{FF2B5EF4-FFF2-40B4-BE49-F238E27FC236}">
              <a16:creationId xmlns:a16="http://schemas.microsoft.com/office/drawing/2014/main" id="{DD87EDFC-FF60-4652-82DD-FD98DA89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324971</xdr:colOff>
      <xdr:row>0</xdr:row>
      <xdr:rowOff>11206</xdr:rowOff>
    </xdr:from>
    <xdr:to>
      <xdr:col>12</xdr:col>
      <xdr:colOff>4077</xdr:colOff>
      <xdr:row>3</xdr:row>
      <xdr:rowOff>44824</xdr:rowOff>
    </xdr:to>
    <xdr:pic>
      <xdr:nvPicPr>
        <xdr:cNvPr id="4" name="Picture 3">
          <a:extLst>
            <a:ext uri="{FF2B5EF4-FFF2-40B4-BE49-F238E27FC236}">
              <a16:creationId xmlns:a16="http://schemas.microsoft.com/office/drawing/2014/main" id="{4E2840BC-E23B-3DF1-CF8E-8F4E12F1F5D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06982041" y="11206"/>
          <a:ext cx="1494459" cy="963706"/>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xdr:col>
      <xdr:colOff>14809</xdr:colOff>
      <xdr:row>0</xdr:row>
      <xdr:rowOff>47626</xdr:rowOff>
    </xdr:from>
    <xdr:to>
      <xdr:col>3</xdr:col>
      <xdr:colOff>833437</xdr:colOff>
      <xdr:row>2</xdr:row>
      <xdr:rowOff>11906</xdr:rowOff>
    </xdr:to>
    <xdr:pic>
      <xdr:nvPicPr>
        <xdr:cNvPr id="2" name="Picture 1">
          <a:extLst>
            <a:ext uri="{FF2B5EF4-FFF2-40B4-BE49-F238E27FC236}">
              <a16:creationId xmlns:a16="http://schemas.microsoft.com/office/drawing/2014/main" id="{DE6D35B0-0804-449F-95D9-A2F5A63A96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8219563" y="47626"/>
          <a:ext cx="818628" cy="559593"/>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13</xdr:col>
      <xdr:colOff>389572</xdr:colOff>
      <xdr:row>0</xdr:row>
      <xdr:rowOff>10340</xdr:rowOff>
    </xdr:from>
    <xdr:to>
      <xdr:col>14</xdr:col>
      <xdr:colOff>1004454</xdr:colOff>
      <xdr:row>2</xdr:row>
      <xdr:rowOff>571500</xdr:rowOff>
    </xdr:to>
    <xdr:pic>
      <xdr:nvPicPr>
        <xdr:cNvPr id="4" name="Picture 3">
          <a:extLst>
            <a:ext uri="{FF2B5EF4-FFF2-40B4-BE49-F238E27FC236}">
              <a16:creationId xmlns:a16="http://schemas.microsoft.com/office/drawing/2014/main" id="{0279EC51-B2E1-C58E-3EFB-809497519B1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21846137" y="10340"/>
          <a:ext cx="2138882" cy="1357796"/>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6</xdr:col>
      <xdr:colOff>15296</xdr:colOff>
      <xdr:row>1</xdr:row>
      <xdr:rowOff>190503</xdr:rowOff>
    </xdr:from>
    <xdr:to>
      <xdr:col>7</xdr:col>
      <xdr:colOff>1428751</xdr:colOff>
      <xdr:row>2</xdr:row>
      <xdr:rowOff>666751</xdr:rowOff>
    </xdr:to>
    <xdr:pic>
      <xdr:nvPicPr>
        <xdr:cNvPr id="3" name="Picture 2">
          <a:extLst>
            <a:ext uri="{FF2B5EF4-FFF2-40B4-BE49-F238E27FC236}">
              <a16:creationId xmlns:a16="http://schemas.microsoft.com/office/drawing/2014/main" id="{8F859725-3B51-4ED8-E9EE-1F349A933C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42886749" y="857253"/>
          <a:ext cx="3032705" cy="1142998"/>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7</xdr:col>
      <xdr:colOff>1158296</xdr:colOff>
      <xdr:row>1</xdr:row>
      <xdr:rowOff>23762</xdr:rowOff>
    </xdr:from>
    <xdr:to>
      <xdr:col>9</xdr:col>
      <xdr:colOff>564467</xdr:colOff>
      <xdr:row>2</xdr:row>
      <xdr:rowOff>631031</xdr:rowOff>
    </xdr:to>
    <xdr:pic>
      <xdr:nvPicPr>
        <xdr:cNvPr id="4" name="Picture 3">
          <a:extLst>
            <a:ext uri="{FF2B5EF4-FFF2-40B4-BE49-F238E27FC236}">
              <a16:creationId xmlns:a16="http://schemas.microsoft.com/office/drawing/2014/main" id="{F92A2E45-7CB9-DE99-1A81-6DF797A401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5273846" y="523825"/>
          <a:ext cx="1739796" cy="110733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6</xdr:col>
      <xdr:colOff>1654970</xdr:colOff>
      <xdr:row>1</xdr:row>
      <xdr:rowOff>11905</xdr:rowOff>
    </xdr:from>
    <xdr:to>
      <xdr:col>8</xdr:col>
      <xdr:colOff>75677</xdr:colOff>
      <xdr:row>2</xdr:row>
      <xdr:rowOff>480219</xdr:rowOff>
    </xdr:to>
    <xdr:pic>
      <xdr:nvPicPr>
        <xdr:cNvPr id="4" name="Picture 3">
          <a:extLst>
            <a:ext uri="{FF2B5EF4-FFF2-40B4-BE49-F238E27FC236}">
              <a16:creationId xmlns:a16="http://schemas.microsoft.com/office/drawing/2014/main" id="{F97D91C0-48EB-0D86-B312-AAC90A21AE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5726917" y="476249"/>
          <a:ext cx="1754457" cy="1131095"/>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6</xdr:col>
      <xdr:colOff>1911793</xdr:colOff>
      <xdr:row>0</xdr:row>
      <xdr:rowOff>421822</xdr:rowOff>
    </xdr:from>
    <xdr:to>
      <xdr:col>7</xdr:col>
      <xdr:colOff>1387929</xdr:colOff>
      <xdr:row>2</xdr:row>
      <xdr:rowOff>449036</xdr:rowOff>
    </xdr:to>
    <xdr:pic>
      <xdr:nvPicPr>
        <xdr:cNvPr id="4" name="Picture 3">
          <a:extLst>
            <a:ext uri="{FF2B5EF4-FFF2-40B4-BE49-F238E27FC236}">
              <a16:creationId xmlns:a16="http://schemas.microsoft.com/office/drawing/2014/main" id="{A24A466E-0899-270B-BF35-9B187FD64AF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6655786" y="421822"/>
          <a:ext cx="1408350" cy="8980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11</xdr:col>
      <xdr:colOff>329045</xdr:colOff>
      <xdr:row>0</xdr:row>
      <xdr:rowOff>0</xdr:rowOff>
    </xdr:from>
    <xdr:to>
      <xdr:col>12</xdr:col>
      <xdr:colOff>969818</xdr:colOff>
      <xdr:row>2</xdr:row>
      <xdr:rowOff>398320</xdr:rowOff>
    </xdr:to>
    <xdr:pic>
      <xdr:nvPicPr>
        <xdr:cNvPr id="2" name="Picture 1">
          <a:extLst>
            <a:ext uri="{FF2B5EF4-FFF2-40B4-BE49-F238E27FC236}">
              <a16:creationId xmlns:a16="http://schemas.microsoft.com/office/drawing/2014/main" id="{E1E2B971-C69F-724B-AAE6-530CBF660F6C}"/>
            </a:ext>
          </a:extLst>
        </xdr:cNvPr>
        <xdr:cNvPicPr>
          <a:picLocks noChangeAspect="1"/>
        </xdr:cNvPicPr>
      </xdr:nvPicPr>
      <xdr:blipFill>
        <a:blip xmlns:r="http://schemas.openxmlformats.org/officeDocument/2006/relationships" r:embed="rId1"/>
        <a:stretch>
          <a:fillRect/>
        </a:stretch>
      </xdr:blipFill>
      <xdr:spPr>
        <a:xfrm>
          <a:off x="9923093046" y="0"/>
          <a:ext cx="2234046" cy="147204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6</xdr:col>
      <xdr:colOff>1694080</xdr:colOff>
      <xdr:row>1</xdr:row>
      <xdr:rowOff>0</xdr:rowOff>
    </xdr:from>
    <xdr:to>
      <xdr:col>8</xdr:col>
      <xdr:colOff>357189</xdr:colOff>
      <xdr:row>2</xdr:row>
      <xdr:rowOff>538459</xdr:rowOff>
    </xdr:to>
    <xdr:pic>
      <xdr:nvPicPr>
        <xdr:cNvPr id="3" name="Picture 2">
          <a:extLst>
            <a:ext uri="{FF2B5EF4-FFF2-40B4-BE49-F238E27FC236}">
              <a16:creationId xmlns:a16="http://schemas.microsoft.com/office/drawing/2014/main" id="{374C059A-2FFB-EF81-8B62-F2F5D91657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51792623" y="762000"/>
          <a:ext cx="1996859" cy="1133772"/>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oneCellAnchor>
    <xdr:from>
      <xdr:col>7</xdr:col>
      <xdr:colOff>1</xdr:colOff>
      <xdr:row>1</xdr:row>
      <xdr:rowOff>0</xdr:rowOff>
    </xdr:from>
    <xdr:ext cx="1523999" cy="1074499"/>
    <xdr:pic>
      <xdr:nvPicPr>
        <xdr:cNvPr id="2" name="Picture 1">
          <a:extLst>
            <a:ext uri="{FF2B5EF4-FFF2-40B4-BE49-F238E27FC236}">
              <a16:creationId xmlns:a16="http://schemas.microsoft.com/office/drawing/2014/main" id="{7EFD9D58-70C8-45E7-BCA7-354F0CC1E7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3798285" y="517071"/>
          <a:ext cx="1523999" cy="1074499"/>
        </a:xfrm>
        <a:prstGeom prst="rect">
          <a:avLst/>
        </a:prstGeom>
      </xdr:spPr>
    </xdr:pic>
    <xdr:clientData/>
  </xdr:oneCellAnchor>
</xdr:wsDr>
</file>

<file path=xl/drawings/drawing54.xml><?xml version="1.0" encoding="utf-8"?>
<xdr:wsDr xmlns:xdr="http://schemas.openxmlformats.org/drawingml/2006/spreadsheetDrawing" xmlns:a="http://schemas.openxmlformats.org/drawingml/2006/main">
  <xdr:twoCellAnchor editAs="oneCell">
    <xdr:from>
      <xdr:col>6</xdr:col>
      <xdr:colOff>2050677</xdr:colOff>
      <xdr:row>0</xdr:row>
      <xdr:rowOff>461477</xdr:rowOff>
    </xdr:from>
    <xdr:to>
      <xdr:col>7</xdr:col>
      <xdr:colOff>1312664</xdr:colOff>
      <xdr:row>3</xdr:row>
      <xdr:rowOff>9523</xdr:rowOff>
    </xdr:to>
    <xdr:pic>
      <xdr:nvPicPr>
        <xdr:cNvPr id="4" name="Picture 3">
          <a:extLst>
            <a:ext uri="{FF2B5EF4-FFF2-40B4-BE49-F238E27FC236}">
              <a16:creationId xmlns:a16="http://schemas.microsoft.com/office/drawing/2014/main" id="{45751B70-1084-E04C-A947-F7794A0A59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20005777" y="461477"/>
          <a:ext cx="1323869" cy="971193"/>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4</xdr:col>
      <xdr:colOff>3</xdr:colOff>
      <xdr:row>1</xdr:row>
      <xdr:rowOff>40699</xdr:rowOff>
    </xdr:from>
    <xdr:to>
      <xdr:col>4</xdr:col>
      <xdr:colOff>1605644</xdr:colOff>
      <xdr:row>2</xdr:row>
      <xdr:rowOff>449035</xdr:rowOff>
    </xdr:to>
    <xdr:pic>
      <xdr:nvPicPr>
        <xdr:cNvPr id="4" name="Picture 3">
          <a:extLst>
            <a:ext uri="{FF2B5EF4-FFF2-40B4-BE49-F238E27FC236}">
              <a16:creationId xmlns:a16="http://schemas.microsoft.com/office/drawing/2014/main" id="{BB895AF4-EEEB-A41D-97DB-0DC109B7D3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40819570" y="857128"/>
          <a:ext cx="1605641" cy="898193"/>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4</xdr:col>
      <xdr:colOff>1666864</xdr:colOff>
      <xdr:row>1</xdr:row>
      <xdr:rowOff>8842</xdr:rowOff>
    </xdr:from>
    <xdr:to>
      <xdr:col>5</xdr:col>
      <xdr:colOff>1116793</xdr:colOff>
      <xdr:row>2</xdr:row>
      <xdr:rowOff>517073</xdr:rowOff>
    </xdr:to>
    <xdr:pic>
      <xdr:nvPicPr>
        <xdr:cNvPr id="4" name="Picture 3">
          <a:extLst>
            <a:ext uri="{FF2B5EF4-FFF2-40B4-BE49-F238E27FC236}">
              <a16:creationId xmlns:a16="http://schemas.microsoft.com/office/drawing/2014/main" id="{8BEE3D34-6857-F8DE-D26E-E7706C9322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7727021" y="553128"/>
          <a:ext cx="1112722" cy="1052516"/>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9</xdr:col>
      <xdr:colOff>571283</xdr:colOff>
      <xdr:row>0</xdr:row>
      <xdr:rowOff>0</xdr:rowOff>
    </xdr:from>
    <xdr:to>
      <xdr:col>10</xdr:col>
      <xdr:colOff>793750</xdr:colOff>
      <xdr:row>2</xdr:row>
      <xdr:rowOff>517511</xdr:rowOff>
    </xdr:to>
    <xdr:pic>
      <xdr:nvPicPr>
        <xdr:cNvPr id="3" name="Picture 2">
          <a:extLst>
            <a:ext uri="{FF2B5EF4-FFF2-40B4-BE49-F238E27FC236}">
              <a16:creationId xmlns:a16="http://schemas.microsoft.com/office/drawing/2014/main" id="{9D5A72D0-9035-B1EF-4A65-1CD3EE0D0D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77059875" y="0"/>
          <a:ext cx="1921092" cy="1533511"/>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6</xdr:col>
      <xdr:colOff>1809750</xdr:colOff>
      <xdr:row>0</xdr:row>
      <xdr:rowOff>19050</xdr:rowOff>
    </xdr:from>
    <xdr:to>
      <xdr:col>7</xdr:col>
      <xdr:colOff>1809750</xdr:colOff>
      <xdr:row>2</xdr:row>
      <xdr:rowOff>19050</xdr:rowOff>
    </xdr:to>
    <xdr:pic>
      <xdr:nvPicPr>
        <xdr:cNvPr id="4" name="Picture 3">
          <a:extLst>
            <a:ext uri="{FF2B5EF4-FFF2-40B4-BE49-F238E27FC236}">
              <a16:creationId xmlns:a16="http://schemas.microsoft.com/office/drawing/2014/main" id="{7A7555AA-B0A4-C54F-4988-D0C74B0D540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80409300" y="19050"/>
          <a:ext cx="1847850" cy="2152650"/>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F1948-3250-40E6-8585-7D31C717DDB5}" name="Table134" displayName="Table134" ref="B3:G50" totalsRowShown="0" headerRowDxfId="17" dataDxfId="16" headerRowBorderDxfId="150">
  <autoFilter ref="B3:G50" xr:uid="{9B235B34-0848-40DE-A320-9BE6EADB0470}"/>
  <tableColumns count="6">
    <tableColumn id="1" xr3:uid="{85A467C7-1B7E-4A36-83B2-F567AB65A3EE}" name="الكود" dataDxfId="23"/>
    <tableColumn id="2" xr3:uid="{A9B2D1C1-9BA6-47A9-A9E7-25AE2A366C85}" name="الصنف" dataDxfId="22"/>
    <tableColumn id="3" xr3:uid="{D9E9C846-4E1A-448E-AD73-B100D0FD06FB}" name="المطلوب ل 3 شهور" dataDxfId="21"/>
    <tableColumn id="5" xr3:uid="{5F0B0955-8E8E-426B-83D6-200485E68A50}" name="المطلوب للثلاث اشهر" dataDxfId="20"/>
    <tableColumn id="8" xr3:uid="{380FB46B-2DE9-440A-82E8-4D03B4F13D74}" name="رصيد النيل" dataDxfId="19"/>
    <tableColumn id="12" xr3:uid="{602682EC-E53F-42DA-AB37-54B85615756D}" name="عجز النيل" dataDxfId="18">
      <calculatedColumnFormula>MAX(0,E4-F4)</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9A5C2A-0FA4-41E3-BBC0-467E9DB8EA2E}" name="Table13" displayName="Table13" ref="B3:G50" totalsRowShown="0" headerRowDxfId="9" dataDxfId="8" headerRowBorderDxfId="138">
  <autoFilter ref="B3:G50" xr:uid="{9B235B34-0848-40DE-A320-9BE6EADB0470}"/>
  <tableColumns count="6">
    <tableColumn id="1" xr3:uid="{D9BD1080-EBA3-4228-B755-756F0A84C214}" name="الكود" dataDxfId="15"/>
    <tableColumn id="2" xr3:uid="{6CCD7E16-09A6-445A-99B3-F774629C3F62}" name="الصنف" dataDxfId="14"/>
    <tableColumn id="3" xr3:uid="{BCB65321-B890-4041-A23D-7E0C824B822F}" name="المطلوب ل 3 شهور" dataDxfId="13"/>
    <tableColumn id="5" xr3:uid="{80238D5C-BC4C-45CF-88DE-2B934DA22F21}" name="المطلوب للثلاث اشهر" dataDxfId="12"/>
    <tableColumn id="8" xr3:uid="{69065677-8658-4BA8-9DDB-A3EEBF0DCA84}" name="رصيد تاج" dataDxfId="11"/>
    <tableColumn id="12" xr3:uid="{D9195561-31BC-4FAC-A32C-198765E22675}" name="عجز تاج" dataDxfId="10">
      <calculatedColumnFormula>MAX(0,E4-F4)</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235B34-0848-40DE-A320-9BE6EADB0470}" name="Table1" displayName="Table1" ref="C3:H50" totalsRowShown="0" headerRowDxfId="1" dataDxfId="0">
  <autoFilter ref="C3:H50" xr:uid="{9B235B34-0848-40DE-A320-9BE6EADB0470}"/>
  <tableColumns count="6">
    <tableColumn id="1" xr3:uid="{935E9D74-52CF-4655-8D93-6E6D35FEE6CF}" name="الكود" dataDxfId="7"/>
    <tableColumn id="2" xr3:uid="{5BF656EF-0A6A-4A56-B7E7-B13CFF1EB9A8}" name="الصنف" dataDxfId="6"/>
    <tableColumn id="3" xr3:uid="{16BDE823-5FFA-482F-8C16-2CBC5984CE5A}" name="المطلوب ل 3 شهور" dataDxfId="5"/>
    <tableColumn id="4" xr3:uid="{16265420-AE74-42E4-8F00-E2E95BA31FFB}" name="المطلوب لل3 اشهر" dataDxfId="4">
      <calculatedColumnFormula>E4*$K$4</calculatedColumnFormula>
    </tableColumn>
    <tableColumn id="7" xr3:uid="{3EB5F90E-AB1C-4DE6-83DB-525C45A1D0F1}" name="رصيد دلتا " dataDxfId="3"/>
    <tableColumn id="10" xr3:uid="{07B4B1EF-228C-4E65-B21E-3A60BD6AEBA2}" name="عجز دلتا" dataDxfId="2">
      <calculatedColumnFormula>MAX(0,F4-G4)</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4.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6.bin"/></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6.xml"/><Relationship Id="rId1" Type="http://schemas.openxmlformats.org/officeDocument/2006/relationships/printerSettings" Target="../printerSettings/printerSettings17.bin"/><Relationship Id="rId5" Type="http://schemas.openxmlformats.org/officeDocument/2006/relationships/image" Target="../media/image34.emf"/><Relationship Id="rId4" Type="http://schemas.openxmlformats.org/officeDocument/2006/relationships/oleObject" Target="../embeddings/oleObject1.bin"/></Relationships>
</file>

<file path=xl/worksheets/_rels/sheet43.xml.rels><?xml version="1.0" encoding="UTF-8" standalone="yes"?>
<Relationships xmlns="http://schemas.openxmlformats.org/package/2006/relationships"><Relationship Id="rId3" Type="http://schemas.openxmlformats.org/officeDocument/2006/relationships/package" Target="../embeddings/Microsoft_Excel_Worksheet.xlsx"/><Relationship Id="rId2" Type="http://schemas.openxmlformats.org/officeDocument/2006/relationships/vmlDrawing" Target="../drawings/vmlDrawing2.vml"/><Relationship Id="rId1" Type="http://schemas.openxmlformats.org/officeDocument/2006/relationships/drawing" Target="../drawings/drawing37.xml"/><Relationship Id="rId4" Type="http://schemas.openxmlformats.org/officeDocument/2006/relationships/image" Target="../media/image35.emf"/></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2.xml"/><Relationship Id="rId1" Type="http://schemas.openxmlformats.org/officeDocument/2006/relationships/printerSettings" Target="../printerSettings/printerSettings19.bin"/><Relationship Id="rId5" Type="http://schemas.openxmlformats.org/officeDocument/2006/relationships/image" Target="../media/image40.emf"/><Relationship Id="rId4" Type="http://schemas.openxmlformats.org/officeDocument/2006/relationships/oleObject" Target="../embeddings/oleObject2.bin"/></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20.bin"/></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21.bin"/></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2.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7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8.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BA0D8-34BC-4848-A1D1-49FCE5A3E15A}">
  <sheetPr codeName="Sheet58"/>
  <dimension ref="A1:K5"/>
  <sheetViews>
    <sheetView rightToLeft="1" zoomScale="55" zoomScaleNormal="55" workbookViewId="0">
      <selection activeCell="A2" sqref="A2:B3"/>
    </sheetView>
  </sheetViews>
  <sheetFormatPr defaultRowHeight="18.75" x14ac:dyDescent="0.3"/>
  <cols>
    <col min="1" max="1" width="11.28515625" style="283" customWidth="1"/>
    <col min="2" max="2" width="20.140625" style="283" bestFit="1" customWidth="1"/>
    <col min="3" max="3" width="37.7109375" style="283" bestFit="1" customWidth="1"/>
    <col min="4" max="4" width="19.7109375" style="283" bestFit="1" customWidth="1"/>
    <col min="5" max="5" width="28.85546875" style="283" customWidth="1"/>
    <col min="6" max="6" width="26" style="283" customWidth="1"/>
    <col min="7" max="7" width="77.85546875" style="283" customWidth="1"/>
    <col min="8" max="8" width="76.85546875" style="283" bestFit="1" customWidth="1"/>
    <col min="9" max="9" width="20.28515625" style="283" bestFit="1" customWidth="1"/>
    <col min="10" max="10" width="19.7109375" style="283" bestFit="1" customWidth="1"/>
    <col min="11" max="11" width="12.7109375" style="283" bestFit="1" customWidth="1"/>
    <col min="12" max="16384" width="9.140625" style="283"/>
  </cols>
  <sheetData>
    <row r="1" spans="1:11" s="277" customFormat="1" ht="63.75" customHeight="1" x14ac:dyDescent="0.4">
      <c r="A1" s="275" t="s">
        <v>2464</v>
      </c>
      <c r="B1" s="276"/>
      <c r="C1" s="276"/>
      <c r="D1" s="276"/>
      <c r="E1" s="276"/>
      <c r="F1" s="276"/>
      <c r="G1" s="276"/>
      <c r="H1" s="276"/>
      <c r="I1" s="276"/>
      <c r="J1" s="276"/>
      <c r="K1" s="276"/>
    </row>
    <row r="2" spans="1:11" ht="38.25" customHeight="1" x14ac:dyDescent="0.3">
      <c r="A2" s="278" t="s">
        <v>34</v>
      </c>
      <c r="B2" s="279"/>
      <c r="C2" s="68" t="str">
        <f>'لوحة التحليل والملخص'!A22</f>
        <v>إجمالي المخالفات NCR</v>
      </c>
      <c r="D2" s="280">
        <f>'لوحة التحليل والملخص'!B22</f>
        <v>1</v>
      </c>
      <c r="E2" s="281"/>
      <c r="F2" s="282"/>
      <c r="G2" s="282"/>
      <c r="H2" s="282"/>
    </row>
    <row r="3" spans="1:11" ht="37.5" customHeight="1" x14ac:dyDescent="0.3">
      <c r="A3" s="284"/>
      <c r="B3" s="285"/>
      <c r="C3" s="286" t="str">
        <f>'لوحة التحليل والملخص'!A23</f>
        <v xml:space="preserve">إجمالي المخالفات التى تم اغلاقها </v>
      </c>
      <c r="D3" s="287">
        <f>'لوحة التحليل والملخص'!B23</f>
        <v>1</v>
      </c>
      <c r="E3" s="288"/>
      <c r="F3" s="289"/>
      <c r="G3" s="289"/>
      <c r="H3" s="289"/>
    </row>
    <row r="4" spans="1:11" ht="48" customHeight="1" x14ac:dyDescent="0.3">
      <c r="A4" s="290" t="s">
        <v>70</v>
      </c>
      <c r="B4" s="290" t="s">
        <v>71</v>
      </c>
      <c r="C4" s="290" t="s">
        <v>72</v>
      </c>
      <c r="D4" s="290" t="s">
        <v>325</v>
      </c>
      <c r="E4" s="290" t="s">
        <v>895</v>
      </c>
      <c r="F4" s="290" t="s">
        <v>2462</v>
      </c>
      <c r="G4" s="290" t="s">
        <v>2463</v>
      </c>
      <c r="H4" s="290" t="s">
        <v>327</v>
      </c>
      <c r="I4" s="290" t="s">
        <v>328</v>
      </c>
      <c r="J4" s="290" t="s">
        <v>74</v>
      </c>
      <c r="K4" s="290" t="s">
        <v>75</v>
      </c>
    </row>
    <row r="5" spans="1:11" s="295" customFormat="1" ht="45.75" customHeight="1" x14ac:dyDescent="0.35">
      <c r="A5" s="291">
        <v>1</v>
      </c>
      <c r="B5" s="292"/>
      <c r="C5" s="293"/>
      <c r="D5" s="293"/>
      <c r="E5" s="293"/>
      <c r="F5" s="293"/>
      <c r="G5" s="293"/>
      <c r="H5" s="293"/>
      <c r="I5" s="292"/>
      <c r="J5" s="294"/>
      <c r="K5" s="294" t="s">
        <v>324</v>
      </c>
    </row>
  </sheetData>
  <sheetProtection algorithmName="SHA-512" hashValue="+vhjShlIeSKpvir6P7XAWWjb3PaNoElKfcQR/Jork8omizwDHzDnDOnT0c3RyNsS0C8T4lRqSNOrj1yT+okHng==" saltValue="aj/JEmtoh5Yva0f1caXYFQ==" spinCount="100000" sheet="1" objects="1" scenarios="1"/>
  <mergeCells count="3">
    <mergeCell ref="A1:K1"/>
    <mergeCell ref="A2:B3"/>
    <mergeCell ref="E2:H3"/>
  </mergeCells>
  <phoneticPr fontId="16" type="noConversion"/>
  <conditionalFormatting sqref="K1:K1048576">
    <cfRule type="containsText" dxfId="202" priority="1" operator="containsText" text="قيد التنفيذ">
      <formula>NOT(ISERROR(SEARCH("قيد التنفيذ",K1)))</formula>
    </cfRule>
    <cfRule type="containsText" dxfId="201" priority="2" operator="containsText" text="قيدالتنفيذ">
      <formula>NOT(ISERROR(SEARCH("قيدالتنفيذ",K1)))</formula>
    </cfRule>
    <cfRule type="containsText" dxfId="200" priority="3" operator="containsText" text="قيد المتابعة">
      <formula>NOT(ISERROR(SEARCH("قيد المتابعة",K1)))</formula>
    </cfRule>
  </conditionalFormatting>
  <conditionalFormatting sqref="K1:L1048576">
    <cfRule type="containsText" dxfId="199" priority="4" operator="containsText" text="تم الإغلاق">
      <formula>NOT(ISERROR(SEARCH("تم الإغلاق",K1)))</formula>
    </cfRule>
  </conditionalFormatting>
  <dataValidations count="1">
    <dataValidation type="list" allowBlank="1" sqref="K5:K18" xr:uid="{1C85AFAC-F530-4847-BB7F-CEF3B0EA22D4}">
      <formula1>"تم الإغلاق,قيد التنفيذ,قيد المتابعة"</formula1>
    </dataValidation>
  </dataValidations>
  <hyperlinks>
    <hyperlink ref="A2" location="'الرئيسية'!A1" display="🏠 الصفحة الرئيسية" xr:uid="{B9D18CAB-2A2D-4419-B791-ECD42402466A}"/>
    <hyperlink ref="C2" location="'تقرير عدم مطابقة'!A1" display="إجمالي المخالفات NCR" xr:uid="{0B212797-F31E-4582-B68A-1332B88D50A9}"/>
  </hyperlink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2048-6D17-4805-91E6-1B2CE04C5FA2}">
  <sheetPr codeName="Sheet53"/>
  <dimension ref="A1:N11"/>
  <sheetViews>
    <sheetView rightToLeft="1" zoomScale="55" zoomScaleNormal="55" workbookViewId="0">
      <pane ySplit="4" topLeftCell="A5" activePane="bottomLeft" state="frozen"/>
      <selection pane="bottomLeft" activeCell="A2" sqref="A2:A3"/>
    </sheetView>
  </sheetViews>
  <sheetFormatPr defaultRowHeight="15" x14ac:dyDescent="0.25"/>
  <cols>
    <col min="1" max="1" width="21.28515625" style="309" customWidth="1"/>
    <col min="2" max="2" width="50.140625" style="309" customWidth="1"/>
    <col min="3" max="3" width="8.5703125" style="309" hidden="1" customWidth="1"/>
    <col min="4" max="4" width="15.5703125" style="309" customWidth="1"/>
    <col min="5" max="5" width="14.28515625" style="309" hidden="1" customWidth="1"/>
    <col min="6" max="6" width="24.140625" style="309" customWidth="1"/>
    <col min="7" max="7" width="23.7109375" style="309" customWidth="1"/>
    <col min="8" max="8" width="22.42578125" style="309" customWidth="1"/>
    <col min="9" max="9" width="19" style="309" customWidth="1"/>
    <col min="10" max="10" width="22.7109375" style="309" customWidth="1"/>
    <col min="11" max="11" width="12.85546875" style="309" bestFit="1" customWidth="1"/>
    <col min="12" max="12" width="34.140625" style="309" bestFit="1" customWidth="1"/>
    <col min="13" max="13" width="22.85546875" style="309" customWidth="1"/>
    <col min="14" max="14" width="18.85546875" style="309" bestFit="1" customWidth="1"/>
    <col min="15" max="16384" width="9.140625" style="309"/>
  </cols>
  <sheetData>
    <row r="1" spans="1:14" s="297" customFormat="1" ht="31.5" customHeight="1" x14ac:dyDescent="0.5">
      <c r="A1" s="296" t="s">
        <v>2096</v>
      </c>
      <c r="B1" s="296"/>
      <c r="C1" s="296"/>
      <c r="D1" s="296"/>
      <c r="E1" s="296"/>
      <c r="F1" s="296"/>
      <c r="G1" s="296"/>
      <c r="H1" s="296"/>
      <c r="I1" s="296"/>
      <c r="J1" s="296"/>
      <c r="K1" s="296"/>
      <c r="L1" s="296"/>
      <c r="M1" s="296"/>
      <c r="N1" s="296"/>
    </row>
    <row r="2" spans="1:14" ht="31.5" x14ac:dyDescent="0.5">
      <c r="A2" s="74" t="s">
        <v>34</v>
      </c>
      <c r="B2" s="298" t="s">
        <v>14</v>
      </c>
      <c r="C2" s="299"/>
      <c r="D2" s="300" t="s">
        <v>2407</v>
      </c>
      <c r="E2" s="301"/>
      <c r="F2" s="302"/>
      <c r="G2" s="303" t="s">
        <v>2408</v>
      </c>
      <c r="H2" s="304"/>
      <c r="I2" s="305" t="s">
        <v>2050</v>
      </c>
      <c r="J2" s="306"/>
      <c r="K2" s="307"/>
      <c r="L2" s="308"/>
      <c r="M2" s="308"/>
      <c r="N2" s="308"/>
    </row>
    <row r="3" spans="1:14" ht="46.5" customHeight="1" x14ac:dyDescent="0.5">
      <c r="A3" s="75"/>
      <c r="B3" s="310">
        <f>COUNTA(A5:A11)</f>
        <v>7</v>
      </c>
      <c r="C3" s="311"/>
      <c r="D3" s="312">
        <f>COUNTIF(K4:K11, "مطابق")</f>
        <v>7</v>
      </c>
      <c r="E3" s="313"/>
      <c r="F3" s="314"/>
      <c r="G3" s="315">
        <f>COUNTIF('ابواب طوارئ النيل'!K4:K11, "غير مطابق")</f>
        <v>0</v>
      </c>
      <c r="H3" s="316"/>
      <c r="I3" s="317">
        <f>'لوحة التحليل والملخص النيل'!$E$10</f>
        <v>1</v>
      </c>
      <c r="J3" s="318"/>
      <c r="K3" s="319"/>
      <c r="L3" s="320"/>
      <c r="M3" s="320"/>
      <c r="N3" s="320"/>
    </row>
    <row r="4" spans="1:14" s="326" customFormat="1" ht="56.25" customHeight="1" x14ac:dyDescent="0.3">
      <c r="A4" s="321" t="s">
        <v>39</v>
      </c>
      <c r="B4" s="322" t="s">
        <v>132</v>
      </c>
      <c r="C4" s="323"/>
      <c r="D4" s="323"/>
      <c r="E4" s="324"/>
      <c r="F4" s="325" t="s">
        <v>2091</v>
      </c>
      <c r="G4" s="325" t="s">
        <v>2092</v>
      </c>
      <c r="H4" s="325" t="s">
        <v>2093</v>
      </c>
      <c r="I4" s="325" t="s">
        <v>2094</v>
      </c>
      <c r="J4" s="325" t="s">
        <v>2095</v>
      </c>
      <c r="K4" s="325" t="s">
        <v>44</v>
      </c>
      <c r="L4" s="321" t="s">
        <v>45</v>
      </c>
      <c r="M4" s="321" t="s">
        <v>42</v>
      </c>
      <c r="N4" s="321" t="s">
        <v>46</v>
      </c>
    </row>
    <row r="5" spans="1:14" s="334" customFormat="1" ht="36.75" customHeight="1" x14ac:dyDescent="0.35">
      <c r="A5" s="327">
        <v>1</v>
      </c>
      <c r="B5" s="328"/>
      <c r="C5" s="329"/>
      <c r="D5" s="329"/>
      <c r="E5" s="330"/>
      <c r="F5" s="331" t="s">
        <v>48</v>
      </c>
      <c r="G5" s="331" t="s">
        <v>48</v>
      </c>
      <c r="H5" s="331" t="s">
        <v>48</v>
      </c>
      <c r="I5" s="331" t="s">
        <v>48</v>
      </c>
      <c r="J5" s="331" t="s">
        <v>48</v>
      </c>
      <c r="K5" s="294" t="str">
        <f t="shared" ref="K5:K11" si="0">IF(COUNTIF(F5:J5, "غير مطابق")&gt;0, "غير مطابق", "مطابق")</f>
        <v>مطابق</v>
      </c>
      <c r="L5" s="332"/>
      <c r="M5" s="333">
        <v>46235</v>
      </c>
      <c r="N5" s="294" t="s">
        <v>83</v>
      </c>
    </row>
    <row r="6" spans="1:14" s="334" customFormat="1" ht="36.75" customHeight="1" x14ac:dyDescent="0.35">
      <c r="A6" s="327">
        <v>2</v>
      </c>
      <c r="B6" s="328"/>
      <c r="C6" s="329"/>
      <c r="D6" s="329"/>
      <c r="E6" s="330"/>
      <c r="F6" s="331" t="s">
        <v>48</v>
      </c>
      <c r="G6" s="331" t="s">
        <v>48</v>
      </c>
      <c r="H6" s="331" t="s">
        <v>48</v>
      </c>
      <c r="I6" s="331" t="s">
        <v>48</v>
      </c>
      <c r="J6" s="331" t="s">
        <v>48</v>
      </c>
      <c r="K6" s="294" t="str">
        <f t="shared" si="0"/>
        <v>مطابق</v>
      </c>
      <c r="L6" s="332"/>
      <c r="M6" s="333">
        <v>46235</v>
      </c>
      <c r="N6" s="294" t="s">
        <v>83</v>
      </c>
    </row>
    <row r="7" spans="1:14" s="334" customFormat="1" ht="36.75" customHeight="1" x14ac:dyDescent="0.35">
      <c r="A7" s="327">
        <v>3</v>
      </c>
      <c r="B7" s="328"/>
      <c r="C7" s="329"/>
      <c r="D7" s="329"/>
      <c r="E7" s="330"/>
      <c r="F7" s="331" t="s">
        <v>48</v>
      </c>
      <c r="G7" s="331" t="s">
        <v>48</v>
      </c>
      <c r="H7" s="331" t="s">
        <v>48</v>
      </c>
      <c r="I7" s="331" t="s">
        <v>48</v>
      </c>
      <c r="J7" s="331" t="s">
        <v>48</v>
      </c>
      <c r="K7" s="294" t="str">
        <f t="shared" si="0"/>
        <v>مطابق</v>
      </c>
      <c r="L7" s="332"/>
      <c r="M7" s="333">
        <v>46235</v>
      </c>
      <c r="N7" s="294" t="s">
        <v>83</v>
      </c>
    </row>
    <row r="8" spans="1:14" s="334" customFormat="1" ht="36.75" customHeight="1" x14ac:dyDescent="0.35">
      <c r="A8" s="327">
        <v>4</v>
      </c>
      <c r="B8" s="335"/>
      <c r="C8" s="336"/>
      <c r="D8" s="336"/>
      <c r="E8" s="337"/>
      <c r="F8" s="331" t="s">
        <v>48</v>
      </c>
      <c r="G8" s="331" t="s">
        <v>48</v>
      </c>
      <c r="H8" s="331" t="s">
        <v>48</v>
      </c>
      <c r="I8" s="331" t="s">
        <v>48</v>
      </c>
      <c r="J8" s="331" t="s">
        <v>48</v>
      </c>
      <c r="K8" s="294" t="str">
        <f t="shared" si="0"/>
        <v>مطابق</v>
      </c>
      <c r="L8" s="332"/>
      <c r="M8" s="333">
        <v>46235</v>
      </c>
      <c r="N8" s="294" t="s">
        <v>83</v>
      </c>
    </row>
    <row r="9" spans="1:14" s="334" customFormat="1" ht="36.75" customHeight="1" x14ac:dyDescent="0.35">
      <c r="A9" s="327">
        <v>5</v>
      </c>
      <c r="B9" s="328"/>
      <c r="C9" s="329"/>
      <c r="D9" s="329"/>
      <c r="E9" s="330"/>
      <c r="F9" s="331" t="s">
        <v>48</v>
      </c>
      <c r="G9" s="331" t="s">
        <v>48</v>
      </c>
      <c r="H9" s="331" t="s">
        <v>48</v>
      </c>
      <c r="I9" s="331" t="s">
        <v>48</v>
      </c>
      <c r="J9" s="331" t="s">
        <v>48</v>
      </c>
      <c r="K9" s="294" t="str">
        <f t="shared" si="0"/>
        <v>مطابق</v>
      </c>
      <c r="L9" s="332"/>
      <c r="M9" s="333">
        <v>46235</v>
      </c>
      <c r="N9" s="294" t="s">
        <v>83</v>
      </c>
    </row>
    <row r="10" spans="1:14" s="334" customFormat="1" ht="36.75" customHeight="1" x14ac:dyDescent="0.35">
      <c r="A10" s="327">
        <v>6</v>
      </c>
      <c r="B10" s="328"/>
      <c r="C10" s="329"/>
      <c r="D10" s="329"/>
      <c r="E10" s="330"/>
      <c r="F10" s="331" t="s">
        <v>48</v>
      </c>
      <c r="G10" s="331" t="s">
        <v>48</v>
      </c>
      <c r="H10" s="331" t="s">
        <v>48</v>
      </c>
      <c r="I10" s="331" t="s">
        <v>48</v>
      </c>
      <c r="J10" s="331" t="s">
        <v>48</v>
      </c>
      <c r="K10" s="294" t="str">
        <f t="shared" si="0"/>
        <v>مطابق</v>
      </c>
      <c r="L10" s="332"/>
      <c r="M10" s="333">
        <v>46235</v>
      </c>
      <c r="N10" s="294" t="s">
        <v>83</v>
      </c>
    </row>
    <row r="11" spans="1:14" s="334" customFormat="1" ht="36.75" customHeight="1" x14ac:dyDescent="0.35">
      <c r="A11" s="327">
        <v>7</v>
      </c>
      <c r="B11" s="328"/>
      <c r="C11" s="329"/>
      <c r="D11" s="329"/>
      <c r="E11" s="330"/>
      <c r="F11" s="331" t="s">
        <v>48</v>
      </c>
      <c r="G11" s="331" t="s">
        <v>48</v>
      </c>
      <c r="H11" s="331" t="s">
        <v>48</v>
      </c>
      <c r="I11" s="331" t="s">
        <v>48</v>
      </c>
      <c r="J11" s="331" t="s">
        <v>48</v>
      </c>
      <c r="K11" s="294" t="str">
        <f t="shared" si="0"/>
        <v>مطابق</v>
      </c>
      <c r="L11" s="332"/>
      <c r="M11" s="333">
        <v>46235</v>
      </c>
      <c r="N11" s="294" t="s">
        <v>83</v>
      </c>
    </row>
  </sheetData>
  <sheetProtection algorithmName="SHA-512" hashValue="Bfi2XgROyP85lz3xXPvnZ40MyKk2clBagC8wkDo6ASaPQsY0P+4TOJbYpbjJ1vGj0RmAhy66/Ig8+Lxz0j9ddw==" saltValue="kAm9cw0gyshbtudrycn2Kg==" spinCount="100000" sheet="1" objects="1" scenarios="1"/>
  <mergeCells count="17">
    <mergeCell ref="A1:N1"/>
    <mergeCell ref="A2:A3"/>
    <mergeCell ref="B2:C2"/>
    <mergeCell ref="D2:F2"/>
    <mergeCell ref="G2:H2"/>
    <mergeCell ref="J2:K3"/>
    <mergeCell ref="B3:C3"/>
    <mergeCell ref="D3:F3"/>
    <mergeCell ref="G3:H3"/>
    <mergeCell ref="B9:E9"/>
    <mergeCell ref="B10:E10"/>
    <mergeCell ref="B11:E11"/>
    <mergeCell ref="B4:E4"/>
    <mergeCell ref="B5:E5"/>
    <mergeCell ref="B6:E6"/>
    <mergeCell ref="B7:E7"/>
    <mergeCell ref="B8:E8"/>
  </mergeCells>
  <conditionalFormatting sqref="F2:F1048576 G5:J11">
    <cfRule type="containsText" dxfId="198" priority="10" operator="containsText" text="غير مطابق$Q$8">
      <formula>NOT(ISERROR(SEARCH("غير مطابق$Q$8",F2)))</formula>
    </cfRule>
    <cfRule type="containsText" dxfId="197" priority="11" operator="containsText" text="مطابق">
      <formula>NOT(ISERROR(SEARCH("مطابق",F2)))</formula>
    </cfRule>
  </conditionalFormatting>
  <conditionalFormatting sqref="F5:J11">
    <cfRule type="cellIs" dxfId="196" priority="12" operator="equal">
      <formula>$F$5</formula>
    </cfRule>
    <cfRule type="cellIs" dxfId="195" priority="13" operator="equal">
      <formula>$F$5</formula>
    </cfRule>
    <cfRule type="cellIs" dxfId="194" priority="14" operator="equal">
      <formula>$F$5</formula>
    </cfRule>
  </conditionalFormatting>
  <conditionalFormatting sqref="G5:K11 F2:F1048576">
    <cfRule type="containsText" dxfId="193" priority="9" operator="containsText" text="غير مطابق">
      <formula>NOT(ISERROR(SEARCH("غير مطابق",F2)))</formula>
    </cfRule>
  </conditionalFormatting>
  <conditionalFormatting sqref="K5:K11">
    <cfRule type="containsText" dxfId="192" priority="1" operator="containsText" text="غير مطابق">
      <formula>NOT(ISERROR(SEARCH("غير مطابق",K5)))</formula>
    </cfRule>
    <cfRule type="containsText" dxfId="191" priority="2" operator="containsText" text="مطابق">
      <formula>NOT(ISERROR(SEARCH("مطابق",K5)))</formula>
    </cfRule>
    <cfRule type="containsText" dxfId="190" priority="3" operator="containsText" text="غير مطابق">
      <formula>NOT(ISERROR(SEARCH("غير مطابق",K5)))</formula>
    </cfRule>
    <cfRule type="containsText" dxfId="189" priority="5" operator="containsText" text="مطابق">
      <formula>NOT(ISERROR(SEARCH("مطابق",K5)))</formula>
    </cfRule>
    <cfRule type="containsText" dxfId="188" priority="6" operator="containsText" text="غير مطابق">
      <formula>NOT(ISERROR(SEARCH("غير مطابق",K5)))</formula>
    </cfRule>
    <cfRule type="containsText" dxfId="187" priority="8" operator="containsText" text="مطابق">
      <formula>NOT(ISERROR(SEARCH("مطابق",K5)))</formula>
    </cfRule>
  </conditionalFormatting>
  <dataValidations count="2">
    <dataValidation type="list" allowBlank="1" sqref="K5:K11" xr:uid="{4829C16C-D7F6-443F-B88B-D140147347D4}">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F5:J11" xr:uid="{B59BFB56-0CBA-42AA-8F34-5AFC1AD9F81D}">
      <formula1>"مطابق,غير مطابق"</formula1>
    </dataValidation>
  </dataValidations>
  <hyperlinks>
    <hyperlink ref="A2" location="'الرئيسية'!A1" display="🏠 الصفحة الرئيسية" xr:uid="{DF8C3E28-7B96-416F-9945-BDFDC2B33276}"/>
    <hyperlink ref="A2:A3" location="'الرئيسية النيل'!A1" display="🏠 الصفحة الرئيسية" xr:uid="{4B3A527F-08F1-4CFB-B297-ADFB4F839F13}"/>
  </hyperlinks>
  <pageMargins left="0.25" right="0.25" top="0.75" bottom="0.75" header="0.3" footer="0.3"/>
  <pageSetup paperSize="9" orientation="landscape" horizontalDpi="0" verticalDpi="0" r:id="rId1"/>
  <drawing r:id="rId2"/>
  <extLst>
    <ext xmlns:x14="http://schemas.microsoft.com/office/spreadsheetml/2009/9/main" uri="{78C0D931-6437-407d-A8EE-F0AAD7539E65}">
      <x14:conditionalFormattings>
        <x14:conditionalFormatting xmlns:xm="http://schemas.microsoft.com/office/excel/2006/main">
          <x14:cfRule type="containsText" priority="7" operator="containsText" id="{5456978E-16DB-443F-8530-D2B007EADC33}">
            <xm:f>NOT(ISERROR(SEARCH($K$10,K4)))</xm:f>
            <xm:f>$K$10</xm:f>
            <x14:dxf>
              <font>
                <color rgb="FF9C0006"/>
              </font>
            </x14:dxf>
          </x14:cfRule>
          <xm:sqref>K4:K1048576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051AD-51D0-42F8-AF98-71C57D410E2E}">
  <sheetPr codeName="Sheet52"/>
  <dimension ref="A1:N142"/>
  <sheetViews>
    <sheetView rightToLeft="1" workbookViewId="0">
      <selection activeCell="A2" sqref="A2"/>
    </sheetView>
  </sheetViews>
  <sheetFormatPr defaultRowHeight="15" x14ac:dyDescent="0.25"/>
  <cols>
    <col min="1" max="1" width="26.140625" style="309" customWidth="1"/>
    <col min="2" max="2" width="17.85546875" style="309" bestFit="1" customWidth="1"/>
    <col min="3" max="3" width="12" style="309" bestFit="1" customWidth="1"/>
    <col min="4" max="9" width="9.140625" style="309" bestFit="1" customWidth="1"/>
    <col min="10" max="12" width="9.28515625" style="309" bestFit="1" customWidth="1"/>
    <col min="13" max="16384" width="9.140625" style="309"/>
  </cols>
  <sheetData>
    <row r="1" spans="1:12" ht="46.5" customHeight="1" x14ac:dyDescent="0.25">
      <c r="A1" s="338" t="s">
        <v>2412</v>
      </c>
      <c r="B1" s="338"/>
      <c r="C1" s="338"/>
      <c r="D1" s="338"/>
      <c r="E1" s="338"/>
      <c r="F1" s="338"/>
      <c r="G1" s="338"/>
      <c r="H1" s="338"/>
      <c r="I1" s="338"/>
      <c r="J1" s="338"/>
      <c r="K1" s="338"/>
      <c r="L1" s="338"/>
    </row>
    <row r="2" spans="1:12" ht="38.25" customHeight="1" x14ac:dyDescent="0.25">
      <c r="A2" s="25" t="s">
        <v>34</v>
      </c>
      <c r="B2" s="339"/>
      <c r="C2" s="339"/>
      <c r="D2" s="339"/>
      <c r="E2" s="339"/>
      <c r="F2" s="339"/>
      <c r="G2" s="339"/>
      <c r="H2" s="339"/>
      <c r="I2" s="339"/>
      <c r="J2" s="339"/>
      <c r="K2" s="339"/>
      <c r="L2" s="339"/>
    </row>
    <row r="3" spans="1:12" s="334" customFormat="1" ht="32.25" customHeight="1" x14ac:dyDescent="0.35">
      <c r="A3" s="340" t="s">
        <v>1990</v>
      </c>
      <c r="B3" s="340"/>
      <c r="C3" s="340"/>
      <c r="D3" s="340"/>
      <c r="E3" s="340"/>
      <c r="F3" s="340"/>
      <c r="G3" s="340"/>
      <c r="H3" s="340"/>
      <c r="I3" s="340"/>
      <c r="J3" s="340"/>
      <c r="K3" s="340"/>
      <c r="L3" s="340"/>
    </row>
    <row r="4" spans="1:12" ht="15.75" thickBot="1" x14ac:dyDescent="0.3"/>
    <row r="5" spans="1:12" s="326" customFormat="1" ht="30.75" customHeight="1" thickBot="1" x14ac:dyDescent="0.35">
      <c r="A5" s="341" t="s">
        <v>1991</v>
      </c>
      <c r="B5" s="341" t="s">
        <v>1992</v>
      </c>
      <c r="C5" s="341" t="s">
        <v>1993</v>
      </c>
      <c r="D5" s="341" t="s">
        <v>1994</v>
      </c>
      <c r="E5" s="341" t="s">
        <v>1995</v>
      </c>
      <c r="F5" s="341" t="s">
        <v>1996</v>
      </c>
      <c r="G5" s="341" t="s">
        <v>1997</v>
      </c>
      <c r="H5" s="341" t="s">
        <v>1998</v>
      </c>
      <c r="I5" s="341" t="s">
        <v>1999</v>
      </c>
      <c r="J5" s="341" t="s">
        <v>2000</v>
      </c>
      <c r="K5" s="341" t="s">
        <v>2001</v>
      </c>
      <c r="L5" s="341" t="s">
        <v>2002</v>
      </c>
    </row>
    <row r="6" spans="1:12" s="326" customFormat="1" ht="30.75" customHeight="1" thickBot="1" x14ac:dyDescent="0.35">
      <c r="A6" s="342">
        <f>SUMIF($A$47:$A$142,"يناير",$C$47:$C$142)/SUMIF($A$47:$A$142,"يناير",$E$47:$E$142)</f>
        <v>0</v>
      </c>
      <c r="B6" s="342">
        <f>SUMIF($A$47:$A$142,"فبراير",$C$47:$C$142)/SUMIF($A$47:$A$142,"فبراير",$E$47:$E$142)</f>
        <v>0</v>
      </c>
      <c r="C6" s="342">
        <f>SUMIF($A$47:$A$142,"مارس",$C$47:$C$142)/SUMIF($A$47:$A$142,"مارس",$E$47:$E$142)</f>
        <v>0</v>
      </c>
      <c r="D6" s="342">
        <f>SUMIF($A$47:$A$142,"أبريل",$C$47:$C$142)/SUMIF($A$47:$A$142,"أبريل",$E$47:$E$142)</f>
        <v>0</v>
      </c>
      <c r="E6" s="342">
        <f>SUMIF($A$47:$A$142,"مايو",$C$47:$C$142)/SUMIF($A$47:$A$142,"مايو",$E$47:$E$142)</f>
        <v>0</v>
      </c>
      <c r="F6" s="342">
        <f>SUMIF($A$47:$A$142,"يونيو",$C$47:$C$142)/SUMIF($A$47:$A$142,"يونيو",$E$47:$E$142)</f>
        <v>0</v>
      </c>
      <c r="G6" s="342">
        <f>SUMIF($A$47:$A$142,"يوليو",$C$47:$C$142)/SUMIF($A$47:$A$142,"يوليو",$E$47:$E$142)</f>
        <v>0</v>
      </c>
      <c r="H6" s="342">
        <f>SUMIF($A$47:$A$142,"أغسطس",$C$47:$C$142)/SUMIF($A$47:$A$142,"أغسطس",$E$47:$E$142)</f>
        <v>0.49579831932773111</v>
      </c>
      <c r="I6" s="342">
        <f>SUMIF($A$47:$A$142,"سبتمبر",$C$47:$C$142)/SUMIF($A$47:$A$142,"سبتمبر",$E$47:$E$142)</f>
        <v>0</v>
      </c>
      <c r="J6" s="342">
        <f>SUMIF($A$47:$A$142,"أكتوبر",$C$47:$C$142)/SUMIF($A$47:$A$142,"أكتوبر",$E$47:$E$142)</f>
        <v>0</v>
      </c>
      <c r="K6" s="342">
        <f>SUMIF($A$47:$A$142,"نوفمبر",$C$47:$C$142)/SUMIF($A$47:$A$142,"نوفمبر",$E$47:$E$142)</f>
        <v>0</v>
      </c>
      <c r="L6" s="342">
        <f>SUMIF($A$47:$A$142,"ديسمبر",$C$47:$C$142)/SUMIF($A$47:$A$142,"ديسمبر",$E$47:$E$142)</f>
        <v>0</v>
      </c>
    </row>
    <row r="7" spans="1:12" x14ac:dyDescent="0.25">
      <c r="A7" s="343" t="str">
        <f t="shared" ref="A7:L7" si="0">IF(A6&gt;=0.9,"🟢 ممتاز",IF(A6&gt;=0.7,"🟡 جيد",IF(A6&gt;=0.5,"🟠 متوسط","🔴 ضعيف")))</f>
        <v>🔴 ضعيف</v>
      </c>
      <c r="B7" s="343" t="str">
        <f t="shared" si="0"/>
        <v>🔴 ضعيف</v>
      </c>
      <c r="C7" s="343" t="str">
        <f t="shared" si="0"/>
        <v>🔴 ضعيف</v>
      </c>
      <c r="D7" s="343" t="str">
        <f t="shared" si="0"/>
        <v>🔴 ضعيف</v>
      </c>
      <c r="E7" s="343" t="str">
        <f t="shared" si="0"/>
        <v>🔴 ضعيف</v>
      </c>
      <c r="F7" s="343" t="str">
        <f t="shared" si="0"/>
        <v>🔴 ضعيف</v>
      </c>
      <c r="G7" s="343" t="str">
        <f t="shared" si="0"/>
        <v>🔴 ضعيف</v>
      </c>
      <c r="H7" s="343" t="str">
        <f t="shared" si="0"/>
        <v>🔴 ضعيف</v>
      </c>
      <c r="I7" s="343" t="str">
        <f t="shared" si="0"/>
        <v>🔴 ضعيف</v>
      </c>
      <c r="J7" s="343" t="str">
        <f t="shared" si="0"/>
        <v>🔴 ضعيف</v>
      </c>
      <c r="K7" s="343" t="str">
        <f t="shared" si="0"/>
        <v>🔴 ضعيف</v>
      </c>
      <c r="L7" s="343" t="str">
        <f t="shared" si="0"/>
        <v>🔴 ضعيف</v>
      </c>
    </row>
    <row r="9" spans="1:12" ht="16.5" customHeight="1" thickBot="1" x14ac:dyDescent="0.3">
      <c r="A9" s="344" t="s">
        <v>2003</v>
      </c>
      <c r="B9" s="344"/>
      <c r="C9" s="344"/>
    </row>
    <row r="10" spans="1:12" ht="26.25" customHeight="1" thickBot="1" x14ac:dyDescent="0.3">
      <c r="A10" s="345" t="s">
        <v>2004</v>
      </c>
      <c r="B10" s="346">
        <f>AVERAGE(A6:L6)</f>
        <v>4.1316526610644257E-2</v>
      </c>
      <c r="C10" s="346"/>
    </row>
    <row r="11" spans="1:12" ht="16.5" x14ac:dyDescent="0.25">
      <c r="A11" s="345" t="s">
        <v>2005</v>
      </c>
      <c r="B11" s="347" t="str">
        <f>INDEX(A5:L5,1,MATCH(MAX(A6:L6),A6:L6,0))</f>
        <v>أغسطس</v>
      </c>
      <c r="C11" s="348">
        <f>MAX(A6:L6)</f>
        <v>0.49579831932773111</v>
      </c>
    </row>
    <row r="12" spans="1:12" ht="17.25" thickBot="1" x14ac:dyDescent="0.3">
      <c r="A12" s="345" t="s">
        <v>2006</v>
      </c>
      <c r="B12" s="349" t="str">
        <f>INDEX(A5:L5,1,MATCH(MIN(A6:L6),A6:L6,0))</f>
        <v>يناير</v>
      </c>
      <c r="C12" s="350">
        <f>MIN(A6:L6)</f>
        <v>0</v>
      </c>
    </row>
    <row r="13" spans="1:12" ht="18.75" thickBot="1" x14ac:dyDescent="0.3">
      <c r="A13" s="345" t="s">
        <v>2007</v>
      </c>
      <c r="B13" s="351">
        <f>L6-A6</f>
        <v>0</v>
      </c>
      <c r="C13" s="351"/>
    </row>
    <row r="14" spans="1:12" ht="26.25" customHeight="1" thickBot="1" x14ac:dyDescent="0.3">
      <c r="A14" s="345" t="s">
        <v>2008</v>
      </c>
      <c r="B14" s="351">
        <f>IF(A6=0,0,(L6-A6)/A6)</f>
        <v>0</v>
      </c>
      <c r="C14" s="351"/>
    </row>
    <row r="16" spans="1:12" x14ac:dyDescent="0.25">
      <c r="A16" s="352" t="s">
        <v>2009</v>
      </c>
      <c r="B16" s="352"/>
      <c r="C16" s="352"/>
    </row>
    <row r="18" spans="1:14" ht="16.5" customHeight="1" thickBot="1" x14ac:dyDescent="0.3">
      <c r="A18" s="353" t="s">
        <v>2010</v>
      </c>
      <c r="B18" s="353"/>
      <c r="C18" s="353"/>
      <c r="D18" s="353"/>
      <c r="E18" s="353"/>
      <c r="F18" s="353"/>
      <c r="G18" s="353"/>
    </row>
    <row r="19" spans="1:14" ht="17.25" thickBot="1" x14ac:dyDescent="0.3">
      <c r="A19" s="354" t="s">
        <v>2011</v>
      </c>
      <c r="B19" s="355" t="s">
        <v>2048</v>
      </c>
      <c r="C19" s="354" t="s">
        <v>2012</v>
      </c>
      <c r="D19" s="356" t="s">
        <v>1992</v>
      </c>
    </row>
    <row r="20" spans="1:14" ht="25.5" x14ac:dyDescent="0.25">
      <c r="A20" s="357" t="s">
        <v>2013</v>
      </c>
      <c r="B20" s="357" t="s">
        <v>2014</v>
      </c>
      <c r="C20" s="357" t="s">
        <v>2015</v>
      </c>
      <c r="D20" s="357" t="s">
        <v>2016</v>
      </c>
      <c r="E20" s="357" t="s">
        <v>2017</v>
      </c>
      <c r="F20" s="357" t="s">
        <v>2018</v>
      </c>
      <c r="G20" s="357" t="s">
        <v>2019</v>
      </c>
    </row>
    <row r="21" spans="1:14" x14ac:dyDescent="0.25">
      <c r="A21" s="358" t="s">
        <v>633</v>
      </c>
      <c r="B21" s="359">
        <f t="shared" ref="B21:B27" si="1">SUMIFS($C$47:$C$142,$A$47:$A$142,$D$19,$B$47:$B$142,A21)</f>
        <v>0</v>
      </c>
      <c r="C21" s="360">
        <f t="shared" ref="C21:C27" si="2">IFERROR(SUMIFS($C$47:$C$142,$A$47:$A$142,$D$19,$B$47:$B$142,A21)/SUMIFS($E$47:$E$142,$A$47:$A$142,$D$19,$B$47:$B$142,A21),0)</f>
        <v>0</v>
      </c>
      <c r="D21" s="359">
        <f t="shared" ref="D21:D27" si="3">SUMIFS($C$47:$C$142,$A$47:$A$142,$B$19,$B$47:$B$142,A21)</f>
        <v>24</v>
      </c>
      <c r="E21" s="360">
        <f t="shared" ref="E21:E27" si="4">IFERROR(SUMIFS($C$47:$C$142,$A$47:$A$142,$B$19,$B$47:$B$142,A21)/SUMIFS($E$47:$E$142,$A$47:$A$142,$B$19,$B$47:$B$142,A21),0)</f>
        <v>0.8571428571428571</v>
      </c>
      <c r="F21" s="360">
        <f t="shared" ref="F21:F28" si="5">E21-C21</f>
        <v>0.8571428571428571</v>
      </c>
      <c r="G21" s="359" t="str">
        <f t="shared" ref="G21:G27" si="6">IF(F21&gt;0,"📈 تحسن",IF(F21&lt;0,"📉 انخفاض","➖ ثبات"))</f>
        <v>📈 تحسن</v>
      </c>
    </row>
    <row r="22" spans="1:14" x14ac:dyDescent="0.25">
      <c r="A22" s="358" t="s">
        <v>2021</v>
      </c>
      <c r="B22" s="359">
        <f t="shared" si="1"/>
        <v>0</v>
      </c>
      <c r="C22" s="360">
        <f t="shared" si="2"/>
        <v>0</v>
      </c>
      <c r="D22" s="359">
        <f t="shared" si="3"/>
        <v>5</v>
      </c>
      <c r="E22" s="360">
        <f t="shared" si="4"/>
        <v>1</v>
      </c>
      <c r="F22" s="360">
        <f t="shared" si="5"/>
        <v>1</v>
      </c>
      <c r="G22" s="359" t="str">
        <f t="shared" si="6"/>
        <v>📈 تحسن</v>
      </c>
    </row>
    <row r="23" spans="1:14" x14ac:dyDescent="0.25">
      <c r="A23" s="358" t="s">
        <v>25</v>
      </c>
      <c r="B23" s="359">
        <f t="shared" si="1"/>
        <v>0</v>
      </c>
      <c r="C23" s="360">
        <f t="shared" si="2"/>
        <v>0</v>
      </c>
      <c r="D23" s="359">
        <f t="shared" si="3"/>
        <v>2</v>
      </c>
      <c r="E23" s="360">
        <f t="shared" si="4"/>
        <v>0.66666666666666663</v>
      </c>
      <c r="F23" s="360">
        <f t="shared" si="5"/>
        <v>0.66666666666666663</v>
      </c>
      <c r="G23" s="359" t="str">
        <f t="shared" si="6"/>
        <v>📈 تحسن</v>
      </c>
    </row>
    <row r="24" spans="1:14" x14ac:dyDescent="0.25">
      <c r="A24" s="358" t="s">
        <v>26</v>
      </c>
      <c r="B24" s="359">
        <f t="shared" si="1"/>
        <v>0</v>
      </c>
      <c r="C24" s="360">
        <f t="shared" si="2"/>
        <v>0</v>
      </c>
      <c r="D24" s="359">
        <f t="shared" si="3"/>
        <v>21</v>
      </c>
      <c r="E24" s="360">
        <f t="shared" si="4"/>
        <v>0.84</v>
      </c>
      <c r="F24" s="360">
        <f t="shared" si="5"/>
        <v>0.84</v>
      </c>
      <c r="G24" s="359" t="str">
        <f t="shared" si="6"/>
        <v>📈 تحسن</v>
      </c>
    </row>
    <row r="25" spans="1:14" x14ac:dyDescent="0.25">
      <c r="A25" s="358" t="s">
        <v>28</v>
      </c>
      <c r="B25" s="359">
        <f t="shared" si="1"/>
        <v>0</v>
      </c>
      <c r="C25" s="360">
        <f t="shared" si="2"/>
        <v>0</v>
      </c>
      <c r="D25" s="359">
        <f t="shared" si="3"/>
        <v>0</v>
      </c>
      <c r="E25" s="360">
        <f t="shared" si="4"/>
        <v>0</v>
      </c>
      <c r="F25" s="360">
        <f t="shared" si="5"/>
        <v>0</v>
      </c>
      <c r="G25" s="359" t="str">
        <f t="shared" si="6"/>
        <v>➖ ثبات</v>
      </c>
    </row>
    <row r="26" spans="1:14" x14ac:dyDescent="0.25">
      <c r="A26" s="358" t="s">
        <v>29</v>
      </c>
      <c r="B26" s="359">
        <f t="shared" si="1"/>
        <v>0</v>
      </c>
      <c r="C26" s="360">
        <f t="shared" si="2"/>
        <v>0</v>
      </c>
      <c r="D26" s="359">
        <f t="shared" si="3"/>
        <v>0</v>
      </c>
      <c r="E26" s="360">
        <f t="shared" si="4"/>
        <v>0</v>
      </c>
      <c r="F26" s="360">
        <f t="shared" si="5"/>
        <v>0</v>
      </c>
      <c r="G26" s="359" t="str">
        <f t="shared" si="6"/>
        <v>➖ ثبات</v>
      </c>
    </row>
    <row r="27" spans="1:14" x14ac:dyDescent="0.25">
      <c r="A27" s="358" t="s">
        <v>30</v>
      </c>
      <c r="B27" s="359">
        <f t="shared" si="1"/>
        <v>0</v>
      </c>
      <c r="C27" s="360">
        <f t="shared" si="2"/>
        <v>0</v>
      </c>
      <c r="D27" s="359">
        <f t="shared" si="3"/>
        <v>7</v>
      </c>
      <c r="E27" s="360">
        <f t="shared" si="4"/>
        <v>1</v>
      </c>
      <c r="F27" s="360">
        <f t="shared" si="5"/>
        <v>1</v>
      </c>
      <c r="G27" s="359" t="str">
        <f t="shared" si="6"/>
        <v>📈 تحسن</v>
      </c>
    </row>
    <row r="28" spans="1:14" ht="25.5" x14ac:dyDescent="0.25">
      <c r="A28" s="361" t="s">
        <v>31</v>
      </c>
      <c r="B28" s="362">
        <f>SUM(B21:B27)</f>
        <v>0</v>
      </c>
      <c r="C28" s="363">
        <f>IFERROR(SUMIF($A$47:$A$142,$D$19,$C$47:$C$142)/SUMIF($A$47:$A$142,$D$19,$E$47:$E$142),0)</f>
        <v>0</v>
      </c>
      <c r="D28" s="362">
        <f>SUM(D21:D27)</f>
        <v>59</v>
      </c>
      <c r="E28" s="363">
        <f>IFERROR(SUMIF($A$47:$A$142,$B$19,$C$47:$C$142)/SUMIF($A$47:$A$142,$B$19,$E$47:$E$142),0)</f>
        <v>0.49579831932773111</v>
      </c>
      <c r="F28" s="363">
        <f t="shared" si="5"/>
        <v>0.49579831932773111</v>
      </c>
      <c r="G28" s="362" t="str">
        <f>IF(F28&gt;0,"📈 تحسن عام",IF(F28&lt;0,"📉 انخفاض عام","➖ ثبات"))</f>
        <v>📈 تحسن عام</v>
      </c>
    </row>
    <row r="29" spans="1:14" x14ac:dyDescent="0.25">
      <c r="A29" s="352" t="s">
        <v>2022</v>
      </c>
      <c r="B29" s="352"/>
      <c r="C29" s="352"/>
      <c r="D29" s="352"/>
      <c r="E29" s="352"/>
      <c r="F29" s="352"/>
      <c r="G29" s="352"/>
    </row>
    <row r="31" spans="1:14" ht="15.75" customHeight="1" x14ac:dyDescent="0.25">
      <c r="A31" s="353" t="s">
        <v>2023</v>
      </c>
      <c r="B31" s="353"/>
      <c r="C31" s="353"/>
      <c r="D31" s="353"/>
      <c r="E31" s="353"/>
      <c r="F31" s="353"/>
      <c r="G31" s="353"/>
      <c r="H31" s="353"/>
      <c r="I31" s="353"/>
      <c r="J31" s="353"/>
      <c r="K31" s="353"/>
      <c r="L31" s="353"/>
      <c r="M31" s="353"/>
      <c r="N31" s="353"/>
    </row>
    <row r="32" spans="1:14" x14ac:dyDescent="0.25">
      <c r="A32" s="357" t="s">
        <v>2013</v>
      </c>
      <c r="B32" s="357" t="s">
        <v>1991</v>
      </c>
      <c r="C32" s="357" t="s">
        <v>1992</v>
      </c>
      <c r="D32" s="357" t="s">
        <v>1993</v>
      </c>
      <c r="E32" s="357" t="s">
        <v>1994</v>
      </c>
      <c r="F32" s="357" t="s">
        <v>1995</v>
      </c>
      <c r="G32" s="357" t="s">
        <v>1996</v>
      </c>
      <c r="H32" s="357" t="s">
        <v>1997</v>
      </c>
      <c r="I32" s="357" t="s">
        <v>1998</v>
      </c>
      <c r="J32" s="357" t="s">
        <v>1999</v>
      </c>
      <c r="K32" s="357" t="s">
        <v>2000</v>
      </c>
      <c r="L32" s="357" t="s">
        <v>2001</v>
      </c>
      <c r="M32" s="357" t="s">
        <v>2002</v>
      </c>
      <c r="N32" s="357" t="s">
        <v>2024</v>
      </c>
    </row>
    <row r="33" spans="1:14" x14ac:dyDescent="0.25">
      <c r="A33" s="358" t="s">
        <v>633</v>
      </c>
      <c r="B33" s="360">
        <f t="shared" ref="B33:M40" si="7">IFERROR(SUMIFS($C$47:$C$142,$A$47:$A$142,B$32,$B$47:$B$142,$A33)/SUMIFS($E$47:$E$142,$A$47:$A$142,B$32,$B$47:$B$142,$A33),0)</f>
        <v>0</v>
      </c>
      <c r="C33" s="360">
        <f t="shared" si="7"/>
        <v>0</v>
      </c>
      <c r="D33" s="360">
        <f t="shared" si="7"/>
        <v>0</v>
      </c>
      <c r="E33" s="360">
        <f t="shared" si="7"/>
        <v>0</v>
      </c>
      <c r="F33" s="360">
        <f t="shared" si="7"/>
        <v>0</v>
      </c>
      <c r="G33" s="360">
        <f t="shared" si="7"/>
        <v>0</v>
      </c>
      <c r="H33" s="360">
        <f t="shared" si="7"/>
        <v>0</v>
      </c>
      <c r="I33" s="360">
        <f t="shared" si="7"/>
        <v>0.8571428571428571</v>
      </c>
      <c r="J33" s="360">
        <f t="shared" si="7"/>
        <v>0</v>
      </c>
      <c r="K33" s="360">
        <f t="shared" si="7"/>
        <v>0</v>
      </c>
      <c r="L33" s="360">
        <f t="shared" si="7"/>
        <v>0</v>
      </c>
      <c r="M33" s="360">
        <f t="shared" si="7"/>
        <v>0</v>
      </c>
      <c r="N33" s="364">
        <f t="shared" ref="N33:N41" si="8">AVERAGE(B33:M33)</f>
        <v>7.1428571428571425E-2</v>
      </c>
    </row>
    <row r="34" spans="1:14" x14ac:dyDescent="0.25">
      <c r="A34" s="358" t="s">
        <v>2021</v>
      </c>
      <c r="B34" s="360">
        <f t="shared" si="7"/>
        <v>0</v>
      </c>
      <c r="C34" s="360">
        <f t="shared" si="7"/>
        <v>0</v>
      </c>
      <c r="D34" s="360">
        <f t="shared" si="7"/>
        <v>0</v>
      </c>
      <c r="E34" s="360">
        <f t="shared" si="7"/>
        <v>0</v>
      </c>
      <c r="F34" s="360">
        <f t="shared" si="7"/>
        <v>0</v>
      </c>
      <c r="G34" s="360">
        <f t="shared" si="7"/>
        <v>0</v>
      </c>
      <c r="H34" s="360">
        <f t="shared" si="7"/>
        <v>0</v>
      </c>
      <c r="I34" s="360">
        <f t="shared" si="7"/>
        <v>1</v>
      </c>
      <c r="J34" s="360">
        <f t="shared" si="7"/>
        <v>0</v>
      </c>
      <c r="K34" s="360">
        <f t="shared" si="7"/>
        <v>0</v>
      </c>
      <c r="L34" s="360">
        <f t="shared" si="7"/>
        <v>0</v>
      </c>
      <c r="M34" s="360">
        <f t="shared" si="7"/>
        <v>0</v>
      </c>
      <c r="N34" s="364">
        <f t="shared" si="8"/>
        <v>8.3333333333333329E-2</v>
      </c>
    </row>
    <row r="35" spans="1:14" x14ac:dyDescent="0.25">
      <c r="A35" s="358" t="s">
        <v>25</v>
      </c>
      <c r="B35" s="360">
        <f t="shared" si="7"/>
        <v>0</v>
      </c>
      <c r="C35" s="360">
        <f t="shared" si="7"/>
        <v>0</v>
      </c>
      <c r="D35" s="360">
        <f t="shared" si="7"/>
        <v>0</v>
      </c>
      <c r="E35" s="360">
        <f t="shared" si="7"/>
        <v>0</v>
      </c>
      <c r="F35" s="360">
        <f t="shared" si="7"/>
        <v>0</v>
      </c>
      <c r="G35" s="360">
        <f t="shared" si="7"/>
        <v>0</v>
      </c>
      <c r="H35" s="360">
        <f t="shared" si="7"/>
        <v>0</v>
      </c>
      <c r="I35" s="360">
        <f t="shared" si="7"/>
        <v>0.66666666666666663</v>
      </c>
      <c r="J35" s="360">
        <f t="shared" si="7"/>
        <v>0</v>
      </c>
      <c r="K35" s="360">
        <f t="shared" si="7"/>
        <v>0</v>
      </c>
      <c r="L35" s="360">
        <f t="shared" si="7"/>
        <v>0</v>
      </c>
      <c r="M35" s="360">
        <f t="shared" si="7"/>
        <v>0</v>
      </c>
      <c r="N35" s="364">
        <f t="shared" si="8"/>
        <v>5.5555555555555552E-2</v>
      </c>
    </row>
    <row r="36" spans="1:14" x14ac:dyDescent="0.25">
      <c r="A36" s="365" t="s">
        <v>2090</v>
      </c>
      <c r="B36" s="360">
        <f t="shared" si="7"/>
        <v>0</v>
      </c>
      <c r="C36" s="360">
        <f t="shared" si="7"/>
        <v>0</v>
      </c>
      <c r="D36" s="360">
        <f t="shared" si="7"/>
        <v>0</v>
      </c>
      <c r="E36" s="360">
        <f t="shared" si="7"/>
        <v>0</v>
      </c>
      <c r="F36" s="360">
        <f t="shared" si="7"/>
        <v>0</v>
      </c>
      <c r="G36" s="360">
        <f t="shared" si="7"/>
        <v>0</v>
      </c>
      <c r="H36" s="360">
        <f t="shared" si="7"/>
        <v>0</v>
      </c>
      <c r="I36" s="360">
        <f t="shared" si="7"/>
        <v>0</v>
      </c>
      <c r="J36" s="360">
        <f t="shared" si="7"/>
        <v>0</v>
      </c>
      <c r="K36" s="360">
        <f t="shared" si="7"/>
        <v>0</v>
      </c>
      <c r="L36" s="360">
        <f t="shared" si="7"/>
        <v>0</v>
      </c>
      <c r="M36" s="360">
        <f t="shared" si="7"/>
        <v>0</v>
      </c>
      <c r="N36" s="364">
        <f>AVERAGE(B36:M36)</f>
        <v>0</v>
      </c>
    </row>
    <row r="37" spans="1:14" x14ac:dyDescent="0.25">
      <c r="A37" s="358" t="s">
        <v>26</v>
      </c>
      <c r="B37" s="360">
        <f t="shared" si="7"/>
        <v>0</v>
      </c>
      <c r="C37" s="360">
        <f t="shared" si="7"/>
        <v>0</v>
      </c>
      <c r="D37" s="360">
        <f t="shared" si="7"/>
        <v>0</v>
      </c>
      <c r="E37" s="360">
        <f t="shared" si="7"/>
        <v>0</v>
      </c>
      <c r="F37" s="360">
        <f t="shared" si="7"/>
        <v>0</v>
      </c>
      <c r="G37" s="360">
        <f t="shared" si="7"/>
        <v>0</v>
      </c>
      <c r="H37" s="360">
        <f t="shared" si="7"/>
        <v>0</v>
      </c>
      <c r="I37" s="360">
        <f t="shared" si="7"/>
        <v>0.84</v>
      </c>
      <c r="J37" s="360">
        <f t="shared" si="7"/>
        <v>0</v>
      </c>
      <c r="K37" s="360">
        <f t="shared" si="7"/>
        <v>0</v>
      </c>
      <c r="L37" s="360">
        <f t="shared" si="7"/>
        <v>0</v>
      </c>
      <c r="M37" s="360">
        <f t="shared" si="7"/>
        <v>0</v>
      </c>
      <c r="N37" s="364">
        <f t="shared" si="8"/>
        <v>6.9999999999999993E-2</v>
      </c>
    </row>
    <row r="38" spans="1:14" x14ac:dyDescent="0.25">
      <c r="A38" s="358" t="s">
        <v>28</v>
      </c>
      <c r="B38" s="360">
        <f t="shared" si="7"/>
        <v>0</v>
      </c>
      <c r="C38" s="360">
        <f t="shared" si="7"/>
        <v>0</v>
      </c>
      <c r="D38" s="360">
        <f t="shared" si="7"/>
        <v>0</v>
      </c>
      <c r="E38" s="360">
        <f t="shared" si="7"/>
        <v>0</v>
      </c>
      <c r="F38" s="360">
        <f t="shared" si="7"/>
        <v>0</v>
      </c>
      <c r="G38" s="360">
        <f t="shared" si="7"/>
        <v>0</v>
      </c>
      <c r="H38" s="360">
        <f t="shared" si="7"/>
        <v>0</v>
      </c>
      <c r="I38" s="360">
        <f t="shared" si="7"/>
        <v>0</v>
      </c>
      <c r="J38" s="360">
        <f t="shared" si="7"/>
        <v>0</v>
      </c>
      <c r="K38" s="360">
        <f t="shared" si="7"/>
        <v>0</v>
      </c>
      <c r="L38" s="360">
        <f t="shared" si="7"/>
        <v>0</v>
      </c>
      <c r="M38" s="360">
        <f t="shared" si="7"/>
        <v>0</v>
      </c>
      <c r="N38" s="364">
        <f t="shared" si="8"/>
        <v>0</v>
      </c>
    </row>
    <row r="39" spans="1:14" x14ac:dyDescent="0.25">
      <c r="A39" s="358" t="s">
        <v>29</v>
      </c>
      <c r="B39" s="360">
        <f t="shared" si="7"/>
        <v>0</v>
      </c>
      <c r="C39" s="360">
        <f t="shared" si="7"/>
        <v>0</v>
      </c>
      <c r="D39" s="360">
        <f t="shared" si="7"/>
        <v>0</v>
      </c>
      <c r="E39" s="360">
        <f t="shared" si="7"/>
        <v>0</v>
      </c>
      <c r="F39" s="360">
        <f t="shared" si="7"/>
        <v>0</v>
      </c>
      <c r="G39" s="360">
        <f t="shared" si="7"/>
        <v>0</v>
      </c>
      <c r="H39" s="360">
        <f t="shared" si="7"/>
        <v>0</v>
      </c>
      <c r="I39" s="360">
        <f t="shared" si="7"/>
        <v>0</v>
      </c>
      <c r="J39" s="360">
        <f t="shared" si="7"/>
        <v>0</v>
      </c>
      <c r="K39" s="360">
        <f t="shared" si="7"/>
        <v>0</v>
      </c>
      <c r="L39" s="360">
        <f t="shared" si="7"/>
        <v>0</v>
      </c>
      <c r="M39" s="360">
        <f t="shared" si="7"/>
        <v>0</v>
      </c>
      <c r="N39" s="364">
        <f t="shared" si="8"/>
        <v>0</v>
      </c>
    </row>
    <row r="40" spans="1:14" x14ac:dyDescent="0.25">
      <c r="A40" s="358" t="s">
        <v>30</v>
      </c>
      <c r="B40" s="360">
        <f t="shared" si="7"/>
        <v>0</v>
      </c>
      <c r="C40" s="360">
        <f t="shared" si="7"/>
        <v>0</v>
      </c>
      <c r="D40" s="360">
        <f t="shared" si="7"/>
        <v>0</v>
      </c>
      <c r="E40" s="360">
        <f t="shared" si="7"/>
        <v>0</v>
      </c>
      <c r="F40" s="360">
        <f t="shared" si="7"/>
        <v>0</v>
      </c>
      <c r="G40" s="360">
        <f t="shared" si="7"/>
        <v>0</v>
      </c>
      <c r="H40" s="360">
        <f t="shared" si="7"/>
        <v>0</v>
      </c>
      <c r="I40" s="360">
        <f t="shared" si="7"/>
        <v>1</v>
      </c>
      <c r="J40" s="360">
        <f t="shared" si="7"/>
        <v>0</v>
      </c>
      <c r="K40" s="360">
        <f t="shared" si="7"/>
        <v>0</v>
      </c>
      <c r="L40" s="360">
        <f t="shared" si="7"/>
        <v>0</v>
      </c>
      <c r="M40" s="360">
        <f t="shared" si="7"/>
        <v>0</v>
      </c>
      <c r="N40" s="364">
        <f t="shared" si="8"/>
        <v>8.3333333333333329E-2</v>
      </c>
    </row>
    <row r="41" spans="1:14" x14ac:dyDescent="0.25">
      <c r="A41" s="366" t="s">
        <v>2025</v>
      </c>
      <c r="B41" s="363">
        <f t="shared" ref="B41:M41" si="9">IFERROR(SUMIF($A$47:$A$142,B$32,$C$47:$C$142)/SUMIF($A$47:$A$142,B$32,$E$47:$E$142),0)</f>
        <v>0</v>
      </c>
      <c r="C41" s="363">
        <f t="shared" si="9"/>
        <v>0</v>
      </c>
      <c r="D41" s="363">
        <f t="shared" si="9"/>
        <v>0</v>
      </c>
      <c r="E41" s="363">
        <f t="shared" si="9"/>
        <v>0</v>
      </c>
      <c r="F41" s="363">
        <f t="shared" si="9"/>
        <v>0</v>
      </c>
      <c r="G41" s="363">
        <f t="shared" si="9"/>
        <v>0</v>
      </c>
      <c r="H41" s="363">
        <f t="shared" si="9"/>
        <v>0</v>
      </c>
      <c r="I41" s="363">
        <f t="shared" si="9"/>
        <v>0.49579831932773111</v>
      </c>
      <c r="J41" s="363">
        <f t="shared" si="9"/>
        <v>0</v>
      </c>
      <c r="K41" s="363">
        <f t="shared" si="9"/>
        <v>0</v>
      </c>
      <c r="L41" s="363">
        <f t="shared" si="9"/>
        <v>0</v>
      </c>
      <c r="M41" s="363">
        <f t="shared" si="9"/>
        <v>0</v>
      </c>
      <c r="N41" s="367">
        <f t="shared" si="8"/>
        <v>4.1316526610644257E-2</v>
      </c>
    </row>
    <row r="45" spans="1:14" ht="15.75" customHeight="1" x14ac:dyDescent="0.25">
      <c r="A45" s="353" t="s">
        <v>2041</v>
      </c>
      <c r="B45" s="353"/>
      <c r="C45" s="353"/>
      <c r="D45" s="353"/>
      <c r="E45" s="353"/>
      <c r="F45" s="353"/>
      <c r="G45" s="353"/>
      <c r="H45" s="353"/>
      <c r="I45" s="353"/>
    </row>
    <row r="46" spans="1:14" ht="25.5" x14ac:dyDescent="0.25">
      <c r="A46" s="357" t="s">
        <v>2027</v>
      </c>
      <c r="B46" s="357" t="s">
        <v>2013</v>
      </c>
      <c r="C46" s="357" t="s">
        <v>48</v>
      </c>
      <c r="D46" s="357" t="s">
        <v>19</v>
      </c>
      <c r="E46" s="357" t="s">
        <v>20</v>
      </c>
      <c r="F46" s="357" t="s">
        <v>21</v>
      </c>
      <c r="G46" s="357" t="s">
        <v>2042</v>
      </c>
      <c r="H46" s="357" t="s">
        <v>2043</v>
      </c>
      <c r="I46" s="357" t="s">
        <v>2044</v>
      </c>
    </row>
    <row r="47" spans="1:14" x14ac:dyDescent="0.25">
      <c r="A47" s="368" t="s">
        <v>1991</v>
      </c>
      <c r="B47" s="369" t="s">
        <v>633</v>
      </c>
      <c r="C47" s="370">
        <v>0</v>
      </c>
      <c r="D47" s="370">
        <v>1</v>
      </c>
      <c r="E47" s="370">
        <f t="shared" ref="E47:E93" si="10">C47+D47</f>
        <v>1</v>
      </c>
      <c r="F47" s="371">
        <f t="shared" ref="F47:F93" si="11">IF(E47&gt;0,C47/E47,0)</f>
        <v>0</v>
      </c>
      <c r="G47" s="370">
        <v>0</v>
      </c>
      <c r="H47" s="370">
        <v>0</v>
      </c>
      <c r="I47" s="371">
        <f>IF(G47&gt;0,H47/G47,0)</f>
        <v>0</v>
      </c>
    </row>
    <row r="48" spans="1:14" x14ac:dyDescent="0.25">
      <c r="A48" s="368" t="s">
        <v>1991</v>
      </c>
      <c r="B48" s="369" t="s">
        <v>2021</v>
      </c>
      <c r="C48" s="370">
        <v>0</v>
      </c>
      <c r="D48" s="370">
        <v>1</v>
      </c>
      <c r="E48" s="370">
        <f t="shared" si="10"/>
        <v>1</v>
      </c>
      <c r="F48" s="371">
        <f t="shared" si="11"/>
        <v>0</v>
      </c>
      <c r="G48" s="370"/>
      <c r="H48" s="370"/>
      <c r="I48" s="359"/>
    </row>
    <row r="49" spans="1:9" x14ac:dyDescent="0.25">
      <c r="A49" s="368" t="s">
        <v>1991</v>
      </c>
      <c r="B49" s="369" t="s">
        <v>25</v>
      </c>
      <c r="C49" s="370">
        <v>0</v>
      </c>
      <c r="D49" s="370">
        <v>1</v>
      </c>
      <c r="E49" s="370">
        <f t="shared" si="10"/>
        <v>1</v>
      </c>
      <c r="F49" s="371">
        <f t="shared" si="11"/>
        <v>0</v>
      </c>
      <c r="G49" s="370"/>
      <c r="H49" s="370"/>
      <c r="I49" s="359"/>
    </row>
    <row r="50" spans="1:9" x14ac:dyDescent="0.25">
      <c r="A50" s="368" t="s">
        <v>1991</v>
      </c>
      <c r="B50" s="369" t="s">
        <v>26</v>
      </c>
      <c r="C50" s="370">
        <v>0</v>
      </c>
      <c r="D50" s="370">
        <v>1</v>
      </c>
      <c r="E50" s="370">
        <f t="shared" si="10"/>
        <v>1</v>
      </c>
      <c r="F50" s="371">
        <f t="shared" si="11"/>
        <v>0</v>
      </c>
      <c r="G50" s="370"/>
      <c r="H50" s="370"/>
      <c r="I50" s="359"/>
    </row>
    <row r="51" spans="1:9" x14ac:dyDescent="0.25">
      <c r="A51" s="368" t="s">
        <v>1991</v>
      </c>
      <c r="B51" s="369" t="s">
        <v>28</v>
      </c>
      <c r="C51" s="370">
        <v>0</v>
      </c>
      <c r="D51" s="370">
        <v>1</v>
      </c>
      <c r="E51" s="370">
        <f t="shared" si="10"/>
        <v>1</v>
      </c>
      <c r="F51" s="371">
        <f t="shared" si="11"/>
        <v>0</v>
      </c>
      <c r="G51" s="370"/>
      <c r="H51" s="370"/>
      <c r="I51" s="359"/>
    </row>
    <row r="52" spans="1:9" x14ac:dyDescent="0.25">
      <c r="A52" s="368" t="s">
        <v>1991</v>
      </c>
      <c r="B52" s="369" t="s">
        <v>29</v>
      </c>
      <c r="C52" s="370">
        <v>0</v>
      </c>
      <c r="D52" s="370">
        <v>1</v>
      </c>
      <c r="E52" s="370">
        <f t="shared" si="10"/>
        <v>1</v>
      </c>
      <c r="F52" s="371">
        <f t="shared" si="11"/>
        <v>0</v>
      </c>
      <c r="G52" s="370"/>
      <c r="H52" s="370"/>
      <c r="I52" s="359"/>
    </row>
    <row r="53" spans="1:9" x14ac:dyDescent="0.25">
      <c r="A53" s="368" t="s">
        <v>1991</v>
      </c>
      <c r="B53" s="369" t="s">
        <v>30</v>
      </c>
      <c r="C53" s="370">
        <v>0</v>
      </c>
      <c r="D53" s="370">
        <v>1</v>
      </c>
      <c r="E53" s="370">
        <f t="shared" si="10"/>
        <v>1</v>
      </c>
      <c r="F53" s="371">
        <f t="shared" si="11"/>
        <v>0</v>
      </c>
      <c r="G53" s="370"/>
      <c r="H53" s="370"/>
      <c r="I53" s="359"/>
    </row>
    <row r="54" spans="1:9" x14ac:dyDescent="0.25">
      <c r="A54" s="368" t="s">
        <v>1991</v>
      </c>
      <c r="B54" s="372" t="s">
        <v>2090</v>
      </c>
      <c r="C54" s="370">
        <v>0</v>
      </c>
      <c r="D54" s="370">
        <v>0</v>
      </c>
      <c r="E54" s="370">
        <f>C54+D54</f>
        <v>0</v>
      </c>
      <c r="F54" s="371">
        <f>IF(E54&gt;0,C54/E54,0)</f>
        <v>0</v>
      </c>
      <c r="G54" s="370"/>
      <c r="H54" s="370"/>
      <c r="I54" s="359"/>
    </row>
    <row r="55" spans="1:9" x14ac:dyDescent="0.25">
      <c r="A55" s="373" t="s">
        <v>1992</v>
      </c>
      <c r="B55" s="374" t="s">
        <v>633</v>
      </c>
      <c r="C55" s="370">
        <v>0</v>
      </c>
      <c r="D55" s="370">
        <v>1</v>
      </c>
      <c r="E55" s="370">
        <f t="shared" si="10"/>
        <v>1</v>
      </c>
      <c r="F55" s="371">
        <f t="shared" si="11"/>
        <v>0</v>
      </c>
      <c r="G55" s="370">
        <v>0</v>
      </c>
      <c r="H55" s="370">
        <v>0</v>
      </c>
      <c r="I55" s="371">
        <f>IF(G55&gt;0,H55/G55,0)</f>
        <v>0</v>
      </c>
    </row>
    <row r="56" spans="1:9" x14ac:dyDescent="0.25">
      <c r="A56" s="373" t="s">
        <v>1992</v>
      </c>
      <c r="B56" s="374" t="s">
        <v>2021</v>
      </c>
      <c r="C56" s="370">
        <v>0</v>
      </c>
      <c r="D56" s="370">
        <v>1</v>
      </c>
      <c r="E56" s="370">
        <f t="shared" si="10"/>
        <v>1</v>
      </c>
      <c r="F56" s="371">
        <f t="shared" si="11"/>
        <v>0</v>
      </c>
      <c r="G56" s="370"/>
      <c r="H56" s="370"/>
      <c r="I56" s="359"/>
    </row>
    <row r="57" spans="1:9" x14ac:dyDescent="0.25">
      <c r="A57" s="373" t="s">
        <v>1992</v>
      </c>
      <c r="B57" s="374" t="s">
        <v>25</v>
      </c>
      <c r="C57" s="370">
        <v>0</v>
      </c>
      <c r="D57" s="370">
        <v>1</v>
      </c>
      <c r="E57" s="370">
        <f t="shared" si="10"/>
        <v>1</v>
      </c>
      <c r="F57" s="371">
        <f t="shared" si="11"/>
        <v>0</v>
      </c>
      <c r="G57" s="370"/>
      <c r="H57" s="370"/>
      <c r="I57" s="359"/>
    </row>
    <row r="58" spans="1:9" x14ac:dyDescent="0.25">
      <c r="A58" s="373" t="s">
        <v>1992</v>
      </c>
      <c r="B58" s="374" t="s">
        <v>26</v>
      </c>
      <c r="C58" s="370">
        <v>0</v>
      </c>
      <c r="D58" s="370">
        <v>1</v>
      </c>
      <c r="E58" s="370">
        <f t="shared" si="10"/>
        <v>1</v>
      </c>
      <c r="F58" s="371">
        <f t="shared" si="11"/>
        <v>0</v>
      </c>
      <c r="G58" s="370"/>
      <c r="H58" s="370"/>
      <c r="I58" s="359"/>
    </row>
    <row r="59" spans="1:9" x14ac:dyDescent="0.25">
      <c r="A59" s="373" t="s">
        <v>1992</v>
      </c>
      <c r="B59" s="374" t="s">
        <v>28</v>
      </c>
      <c r="C59" s="370">
        <v>0</v>
      </c>
      <c r="D59" s="370">
        <v>1</v>
      </c>
      <c r="E59" s="370">
        <f t="shared" si="10"/>
        <v>1</v>
      </c>
      <c r="F59" s="371">
        <f t="shared" si="11"/>
        <v>0</v>
      </c>
      <c r="G59" s="370"/>
      <c r="H59" s="370"/>
      <c r="I59" s="359"/>
    </row>
    <row r="60" spans="1:9" x14ac:dyDescent="0.25">
      <c r="A60" s="373" t="s">
        <v>1992</v>
      </c>
      <c r="B60" s="374" t="s">
        <v>29</v>
      </c>
      <c r="C60" s="370">
        <v>0</v>
      </c>
      <c r="D60" s="370">
        <v>1</v>
      </c>
      <c r="E60" s="370">
        <f t="shared" si="10"/>
        <v>1</v>
      </c>
      <c r="F60" s="371">
        <f t="shared" si="11"/>
        <v>0</v>
      </c>
      <c r="G60" s="370"/>
      <c r="H60" s="370"/>
      <c r="I60" s="359"/>
    </row>
    <row r="61" spans="1:9" x14ac:dyDescent="0.25">
      <c r="A61" s="373" t="s">
        <v>1992</v>
      </c>
      <c r="B61" s="374" t="s">
        <v>30</v>
      </c>
      <c r="C61" s="370">
        <v>0</v>
      </c>
      <c r="D61" s="370">
        <v>1</v>
      </c>
      <c r="E61" s="370">
        <f t="shared" si="10"/>
        <v>1</v>
      </c>
      <c r="F61" s="371">
        <f t="shared" si="11"/>
        <v>0</v>
      </c>
      <c r="G61" s="370"/>
      <c r="H61" s="370"/>
      <c r="I61" s="359"/>
    </row>
    <row r="62" spans="1:9" x14ac:dyDescent="0.25">
      <c r="A62" s="375" t="s">
        <v>1992</v>
      </c>
      <c r="B62" s="376" t="s">
        <v>2090</v>
      </c>
      <c r="C62" s="370">
        <v>0</v>
      </c>
      <c r="D62" s="370">
        <v>0</v>
      </c>
      <c r="E62" s="370">
        <f t="shared" si="10"/>
        <v>0</v>
      </c>
      <c r="F62" s="371">
        <f t="shared" si="11"/>
        <v>0</v>
      </c>
      <c r="G62" s="370"/>
      <c r="H62" s="370"/>
      <c r="I62" s="359"/>
    </row>
    <row r="63" spans="1:9" x14ac:dyDescent="0.25">
      <c r="A63" s="377" t="s">
        <v>1993</v>
      </c>
      <c r="B63" s="378" t="s">
        <v>633</v>
      </c>
      <c r="C63" s="370">
        <v>0</v>
      </c>
      <c r="D63" s="370">
        <v>1</v>
      </c>
      <c r="E63" s="370">
        <f t="shared" si="10"/>
        <v>1</v>
      </c>
      <c r="F63" s="371">
        <f t="shared" si="11"/>
        <v>0</v>
      </c>
      <c r="G63" s="370">
        <v>0</v>
      </c>
      <c r="H63" s="370">
        <v>0</v>
      </c>
      <c r="I63" s="371">
        <f>IF(G63&gt;0,H63/G63,0)</f>
        <v>0</v>
      </c>
    </row>
    <row r="64" spans="1:9" x14ac:dyDescent="0.25">
      <c r="A64" s="377" t="s">
        <v>1993</v>
      </c>
      <c r="B64" s="378" t="s">
        <v>2021</v>
      </c>
      <c r="C64" s="370">
        <v>0</v>
      </c>
      <c r="D64" s="370">
        <v>1</v>
      </c>
      <c r="E64" s="370">
        <f t="shared" si="10"/>
        <v>1</v>
      </c>
      <c r="F64" s="371">
        <f t="shared" si="11"/>
        <v>0</v>
      </c>
      <c r="G64" s="370"/>
      <c r="H64" s="370"/>
      <c r="I64" s="359"/>
    </row>
    <row r="65" spans="1:14" x14ac:dyDescent="0.25">
      <c r="A65" s="377" t="s">
        <v>1993</v>
      </c>
      <c r="B65" s="378" t="s">
        <v>25</v>
      </c>
      <c r="C65" s="370">
        <v>0</v>
      </c>
      <c r="D65" s="370">
        <v>1</v>
      </c>
      <c r="E65" s="370">
        <f t="shared" si="10"/>
        <v>1</v>
      </c>
      <c r="F65" s="371">
        <f t="shared" si="11"/>
        <v>0</v>
      </c>
      <c r="G65" s="370"/>
      <c r="H65" s="370"/>
      <c r="I65" s="359"/>
    </row>
    <row r="66" spans="1:14" x14ac:dyDescent="0.25">
      <c r="A66" s="377" t="s">
        <v>1993</v>
      </c>
      <c r="B66" s="378" t="s">
        <v>26</v>
      </c>
      <c r="C66" s="370">
        <v>0</v>
      </c>
      <c r="D66" s="370">
        <v>1</v>
      </c>
      <c r="E66" s="370">
        <f t="shared" si="10"/>
        <v>1</v>
      </c>
      <c r="F66" s="371">
        <f t="shared" si="11"/>
        <v>0</v>
      </c>
      <c r="G66" s="370"/>
      <c r="H66" s="370"/>
      <c r="I66" s="359"/>
    </row>
    <row r="67" spans="1:14" x14ac:dyDescent="0.25">
      <c r="A67" s="377" t="s">
        <v>1993</v>
      </c>
      <c r="B67" s="378" t="s">
        <v>28</v>
      </c>
      <c r="C67" s="370">
        <v>0</v>
      </c>
      <c r="D67" s="370">
        <v>1</v>
      </c>
      <c r="E67" s="370">
        <f t="shared" si="10"/>
        <v>1</v>
      </c>
      <c r="F67" s="371">
        <f t="shared" si="11"/>
        <v>0</v>
      </c>
      <c r="G67" s="370"/>
      <c r="H67" s="370"/>
      <c r="I67" s="359"/>
    </row>
    <row r="68" spans="1:14" x14ac:dyDescent="0.25">
      <c r="A68" s="377" t="s">
        <v>1993</v>
      </c>
      <c r="B68" s="378" t="s">
        <v>29</v>
      </c>
      <c r="C68" s="370">
        <v>0</v>
      </c>
      <c r="D68" s="370">
        <v>1</v>
      </c>
      <c r="E68" s="370">
        <f t="shared" si="10"/>
        <v>1</v>
      </c>
      <c r="F68" s="371">
        <f t="shared" si="11"/>
        <v>0</v>
      </c>
      <c r="G68" s="370"/>
      <c r="H68" s="370"/>
      <c r="I68" s="359"/>
    </row>
    <row r="69" spans="1:14" x14ac:dyDescent="0.25">
      <c r="A69" s="377" t="s">
        <v>1993</v>
      </c>
      <c r="B69" s="378" t="s">
        <v>30</v>
      </c>
      <c r="C69" s="370">
        <v>0</v>
      </c>
      <c r="D69" s="370">
        <v>1</v>
      </c>
      <c r="E69" s="370">
        <f t="shared" si="10"/>
        <v>1</v>
      </c>
      <c r="F69" s="371">
        <f t="shared" si="11"/>
        <v>0</v>
      </c>
      <c r="G69" s="370"/>
      <c r="H69" s="370"/>
      <c r="I69" s="359"/>
    </row>
    <row r="70" spans="1:14" x14ac:dyDescent="0.25">
      <c r="A70" s="379" t="s">
        <v>1993</v>
      </c>
      <c r="B70" s="380" t="s">
        <v>2090</v>
      </c>
      <c r="C70" s="370">
        <v>0</v>
      </c>
      <c r="D70" s="370">
        <v>0</v>
      </c>
      <c r="E70" s="370">
        <f t="shared" si="10"/>
        <v>0</v>
      </c>
      <c r="F70" s="371">
        <f t="shared" si="11"/>
        <v>0</v>
      </c>
      <c r="G70" s="381"/>
      <c r="H70" s="370"/>
      <c r="I70" s="370"/>
      <c r="J70" s="370"/>
      <c r="K70" s="371"/>
      <c r="L70" s="370"/>
      <c r="M70" s="370"/>
      <c r="N70" s="359"/>
    </row>
    <row r="71" spans="1:14" x14ac:dyDescent="0.25">
      <c r="A71" s="382" t="s">
        <v>1994</v>
      </c>
      <c r="B71" s="383" t="s">
        <v>633</v>
      </c>
      <c r="C71" s="370">
        <v>0</v>
      </c>
      <c r="D71" s="370">
        <v>1</v>
      </c>
      <c r="E71" s="370">
        <f t="shared" si="10"/>
        <v>1</v>
      </c>
      <c r="F71" s="371">
        <f t="shared" si="11"/>
        <v>0</v>
      </c>
      <c r="G71" s="370">
        <v>0</v>
      </c>
      <c r="H71" s="370">
        <v>0</v>
      </c>
      <c r="I71" s="371">
        <f>IF(G71&gt;0,H71/G71,0)</f>
        <v>0</v>
      </c>
    </row>
    <row r="72" spans="1:14" x14ac:dyDescent="0.25">
      <c r="A72" s="382" t="s">
        <v>1994</v>
      </c>
      <c r="B72" s="383" t="s">
        <v>2021</v>
      </c>
      <c r="C72" s="370">
        <v>0</v>
      </c>
      <c r="D72" s="370">
        <v>1</v>
      </c>
      <c r="E72" s="370">
        <f t="shared" si="10"/>
        <v>1</v>
      </c>
      <c r="F72" s="371">
        <f t="shared" si="11"/>
        <v>0</v>
      </c>
      <c r="G72" s="370"/>
      <c r="H72" s="370"/>
      <c r="I72" s="359"/>
    </row>
    <row r="73" spans="1:14" x14ac:dyDescent="0.25">
      <c r="A73" s="382" t="s">
        <v>1994</v>
      </c>
      <c r="B73" s="383" t="s">
        <v>25</v>
      </c>
      <c r="C73" s="370">
        <v>0</v>
      </c>
      <c r="D73" s="370">
        <v>1</v>
      </c>
      <c r="E73" s="370">
        <f t="shared" si="10"/>
        <v>1</v>
      </c>
      <c r="F73" s="371">
        <f t="shared" si="11"/>
        <v>0</v>
      </c>
      <c r="G73" s="370"/>
      <c r="H73" s="370"/>
      <c r="I73" s="359"/>
    </row>
    <row r="74" spans="1:14" x14ac:dyDescent="0.25">
      <c r="A74" s="382" t="s">
        <v>1994</v>
      </c>
      <c r="B74" s="383" t="s">
        <v>26</v>
      </c>
      <c r="C74" s="370">
        <v>0</v>
      </c>
      <c r="D74" s="370">
        <v>1</v>
      </c>
      <c r="E74" s="370">
        <f t="shared" si="10"/>
        <v>1</v>
      </c>
      <c r="F74" s="371">
        <f t="shared" si="11"/>
        <v>0</v>
      </c>
      <c r="G74" s="370"/>
      <c r="H74" s="370"/>
      <c r="I74" s="359"/>
    </row>
    <row r="75" spans="1:14" x14ac:dyDescent="0.25">
      <c r="A75" s="382" t="s">
        <v>1994</v>
      </c>
      <c r="B75" s="383" t="s">
        <v>28</v>
      </c>
      <c r="C75" s="370">
        <v>0</v>
      </c>
      <c r="D75" s="370">
        <v>1</v>
      </c>
      <c r="E75" s="370">
        <f t="shared" si="10"/>
        <v>1</v>
      </c>
      <c r="F75" s="371">
        <f t="shared" si="11"/>
        <v>0</v>
      </c>
      <c r="G75" s="370"/>
      <c r="H75" s="370"/>
      <c r="I75" s="359"/>
    </row>
    <row r="76" spans="1:14" x14ac:dyDescent="0.25">
      <c r="A76" s="382" t="s">
        <v>1994</v>
      </c>
      <c r="B76" s="383" t="s">
        <v>29</v>
      </c>
      <c r="C76" s="370">
        <v>0</v>
      </c>
      <c r="D76" s="370">
        <v>1</v>
      </c>
      <c r="E76" s="370">
        <f t="shared" si="10"/>
        <v>1</v>
      </c>
      <c r="F76" s="371">
        <f t="shared" si="11"/>
        <v>0</v>
      </c>
      <c r="G76" s="370"/>
      <c r="H76" s="370"/>
      <c r="I76" s="359"/>
    </row>
    <row r="77" spans="1:14" x14ac:dyDescent="0.25">
      <c r="A77" s="382" t="s">
        <v>1994</v>
      </c>
      <c r="B77" s="383" t="s">
        <v>30</v>
      </c>
      <c r="C77" s="370">
        <v>0</v>
      </c>
      <c r="D77" s="370">
        <v>1</v>
      </c>
      <c r="E77" s="370">
        <f t="shared" si="10"/>
        <v>1</v>
      </c>
      <c r="F77" s="371">
        <f t="shared" si="11"/>
        <v>0</v>
      </c>
      <c r="G77" s="370"/>
      <c r="H77" s="370"/>
      <c r="I77" s="359"/>
    </row>
    <row r="78" spans="1:14" x14ac:dyDescent="0.25">
      <c r="A78" s="384" t="s">
        <v>2047</v>
      </c>
      <c r="B78" s="385" t="s">
        <v>2090</v>
      </c>
      <c r="C78" s="370">
        <v>0</v>
      </c>
      <c r="D78" s="370">
        <v>0</v>
      </c>
      <c r="E78" s="370">
        <f t="shared" si="10"/>
        <v>0</v>
      </c>
      <c r="F78" s="371">
        <f t="shared" si="11"/>
        <v>0</v>
      </c>
      <c r="G78" s="370"/>
      <c r="H78" s="370"/>
      <c r="I78" s="359"/>
    </row>
    <row r="79" spans="1:14" x14ac:dyDescent="0.25">
      <c r="A79" s="386" t="s">
        <v>1995</v>
      </c>
      <c r="B79" s="387" t="s">
        <v>633</v>
      </c>
      <c r="C79" s="370">
        <v>0</v>
      </c>
      <c r="D79" s="370">
        <v>1</v>
      </c>
      <c r="E79" s="370">
        <f t="shared" si="10"/>
        <v>1</v>
      </c>
      <c r="F79" s="371">
        <f t="shared" si="11"/>
        <v>0</v>
      </c>
      <c r="G79" s="370">
        <v>0</v>
      </c>
      <c r="H79" s="370">
        <v>0</v>
      </c>
      <c r="I79" s="371">
        <f>IF(G79&gt;0,H79/G79,0)</f>
        <v>0</v>
      </c>
    </row>
    <row r="80" spans="1:14" x14ac:dyDescent="0.25">
      <c r="A80" s="386" t="s">
        <v>1995</v>
      </c>
      <c r="B80" s="387" t="s">
        <v>2021</v>
      </c>
      <c r="C80" s="370">
        <v>0</v>
      </c>
      <c r="D80" s="370">
        <v>1</v>
      </c>
      <c r="E80" s="370">
        <f t="shared" si="10"/>
        <v>1</v>
      </c>
      <c r="F80" s="371">
        <f t="shared" si="11"/>
        <v>0</v>
      </c>
      <c r="G80" s="370"/>
      <c r="H80" s="370"/>
      <c r="I80" s="359"/>
    </row>
    <row r="81" spans="1:9" x14ac:dyDescent="0.25">
      <c r="A81" s="386" t="s">
        <v>1995</v>
      </c>
      <c r="B81" s="387" t="s">
        <v>25</v>
      </c>
      <c r="C81" s="370">
        <v>0</v>
      </c>
      <c r="D81" s="370">
        <v>1</v>
      </c>
      <c r="E81" s="370">
        <f t="shared" si="10"/>
        <v>1</v>
      </c>
      <c r="F81" s="371">
        <f t="shared" si="11"/>
        <v>0</v>
      </c>
      <c r="G81" s="370"/>
      <c r="H81" s="370"/>
      <c r="I81" s="359"/>
    </row>
    <row r="82" spans="1:9" x14ac:dyDescent="0.25">
      <c r="A82" s="386" t="s">
        <v>1995</v>
      </c>
      <c r="B82" s="387" t="s">
        <v>26</v>
      </c>
      <c r="C82" s="370">
        <v>0</v>
      </c>
      <c r="D82" s="370">
        <v>1</v>
      </c>
      <c r="E82" s="370">
        <f t="shared" si="10"/>
        <v>1</v>
      </c>
      <c r="F82" s="371">
        <f t="shared" si="11"/>
        <v>0</v>
      </c>
      <c r="G82" s="370"/>
      <c r="H82" s="370"/>
      <c r="I82" s="359"/>
    </row>
    <row r="83" spans="1:9" x14ac:dyDescent="0.25">
      <c r="A83" s="386" t="s">
        <v>1995</v>
      </c>
      <c r="B83" s="387" t="s">
        <v>28</v>
      </c>
      <c r="C83" s="370">
        <v>0</v>
      </c>
      <c r="D83" s="370">
        <v>1</v>
      </c>
      <c r="E83" s="370">
        <f t="shared" si="10"/>
        <v>1</v>
      </c>
      <c r="F83" s="371">
        <f t="shared" si="11"/>
        <v>0</v>
      </c>
      <c r="G83" s="370"/>
      <c r="H83" s="370"/>
      <c r="I83" s="359"/>
    </row>
    <row r="84" spans="1:9" x14ac:dyDescent="0.25">
      <c r="A84" s="386" t="s">
        <v>1995</v>
      </c>
      <c r="B84" s="387" t="s">
        <v>29</v>
      </c>
      <c r="C84" s="370">
        <v>0</v>
      </c>
      <c r="D84" s="370">
        <v>1</v>
      </c>
      <c r="E84" s="370">
        <f t="shared" si="10"/>
        <v>1</v>
      </c>
      <c r="F84" s="371">
        <f t="shared" si="11"/>
        <v>0</v>
      </c>
      <c r="G84" s="370"/>
      <c r="H84" s="370"/>
      <c r="I84" s="359"/>
    </row>
    <row r="85" spans="1:9" x14ac:dyDescent="0.25">
      <c r="A85" s="386" t="s">
        <v>1995</v>
      </c>
      <c r="B85" s="387" t="s">
        <v>30</v>
      </c>
      <c r="C85" s="370">
        <v>0</v>
      </c>
      <c r="D85" s="370">
        <v>1</v>
      </c>
      <c r="E85" s="370">
        <f t="shared" si="10"/>
        <v>1</v>
      </c>
      <c r="F85" s="371">
        <f t="shared" si="11"/>
        <v>0</v>
      </c>
      <c r="G85" s="370"/>
      <c r="H85" s="370"/>
      <c r="I85" s="359"/>
    </row>
    <row r="86" spans="1:9" x14ac:dyDescent="0.25">
      <c r="A86" s="388" t="s">
        <v>1995</v>
      </c>
      <c r="B86" s="389" t="s">
        <v>2090</v>
      </c>
      <c r="C86" s="370">
        <v>0</v>
      </c>
      <c r="D86" s="370">
        <v>0</v>
      </c>
      <c r="E86" s="370">
        <f t="shared" si="10"/>
        <v>0</v>
      </c>
      <c r="F86" s="371">
        <f t="shared" si="11"/>
        <v>0</v>
      </c>
      <c r="G86" s="370"/>
      <c r="H86" s="370"/>
      <c r="I86" s="359"/>
    </row>
    <row r="87" spans="1:9" x14ac:dyDescent="0.25">
      <c r="A87" s="390" t="s">
        <v>1996</v>
      </c>
      <c r="B87" s="391" t="s">
        <v>633</v>
      </c>
      <c r="C87" s="370">
        <v>0</v>
      </c>
      <c r="D87" s="370">
        <v>1</v>
      </c>
      <c r="E87" s="370">
        <f t="shared" si="10"/>
        <v>1</v>
      </c>
      <c r="F87" s="371">
        <f t="shared" si="11"/>
        <v>0</v>
      </c>
      <c r="G87" s="370">
        <v>0</v>
      </c>
      <c r="H87" s="370">
        <v>0</v>
      </c>
      <c r="I87" s="371">
        <f>IF(G87&gt;0,H87/G87,0)</f>
        <v>0</v>
      </c>
    </row>
    <row r="88" spans="1:9" x14ac:dyDescent="0.25">
      <c r="A88" s="390" t="s">
        <v>1996</v>
      </c>
      <c r="B88" s="391" t="s">
        <v>2021</v>
      </c>
      <c r="C88" s="370">
        <v>0</v>
      </c>
      <c r="D88" s="370">
        <v>1</v>
      </c>
      <c r="E88" s="370">
        <f t="shared" si="10"/>
        <v>1</v>
      </c>
      <c r="F88" s="371">
        <f t="shared" si="11"/>
        <v>0</v>
      </c>
      <c r="G88" s="370"/>
      <c r="H88" s="370"/>
      <c r="I88" s="359"/>
    </row>
    <row r="89" spans="1:9" x14ac:dyDescent="0.25">
      <c r="A89" s="390" t="s">
        <v>1996</v>
      </c>
      <c r="B89" s="391" t="s">
        <v>25</v>
      </c>
      <c r="C89" s="370">
        <v>0</v>
      </c>
      <c r="D89" s="370">
        <v>1</v>
      </c>
      <c r="E89" s="370">
        <f t="shared" si="10"/>
        <v>1</v>
      </c>
      <c r="F89" s="371">
        <f t="shared" si="11"/>
        <v>0</v>
      </c>
      <c r="G89" s="370"/>
      <c r="H89" s="370"/>
      <c r="I89" s="359"/>
    </row>
    <row r="90" spans="1:9" x14ac:dyDescent="0.25">
      <c r="A90" s="390" t="s">
        <v>1996</v>
      </c>
      <c r="B90" s="391" t="s">
        <v>26</v>
      </c>
      <c r="C90" s="370">
        <v>0</v>
      </c>
      <c r="D90" s="370">
        <v>1</v>
      </c>
      <c r="E90" s="370">
        <f t="shared" si="10"/>
        <v>1</v>
      </c>
      <c r="F90" s="371">
        <f t="shared" si="11"/>
        <v>0</v>
      </c>
      <c r="G90" s="370"/>
      <c r="H90" s="370"/>
      <c r="I90" s="359"/>
    </row>
    <row r="91" spans="1:9" x14ac:dyDescent="0.25">
      <c r="A91" s="390" t="s">
        <v>1996</v>
      </c>
      <c r="B91" s="391" t="s">
        <v>28</v>
      </c>
      <c r="C91" s="370">
        <v>0</v>
      </c>
      <c r="D91" s="370">
        <v>1</v>
      </c>
      <c r="E91" s="370">
        <f t="shared" si="10"/>
        <v>1</v>
      </c>
      <c r="F91" s="371">
        <f t="shared" si="11"/>
        <v>0</v>
      </c>
      <c r="G91" s="370"/>
      <c r="H91" s="370"/>
      <c r="I91" s="359"/>
    </row>
    <row r="92" spans="1:9" x14ac:dyDescent="0.25">
      <c r="A92" s="390" t="s">
        <v>1996</v>
      </c>
      <c r="B92" s="391" t="s">
        <v>29</v>
      </c>
      <c r="C92" s="370">
        <v>0</v>
      </c>
      <c r="D92" s="370">
        <v>1</v>
      </c>
      <c r="E92" s="370">
        <f t="shared" si="10"/>
        <v>1</v>
      </c>
      <c r="F92" s="371">
        <f t="shared" si="11"/>
        <v>0</v>
      </c>
      <c r="G92" s="370"/>
      <c r="H92" s="370"/>
      <c r="I92" s="359"/>
    </row>
    <row r="93" spans="1:9" x14ac:dyDescent="0.25">
      <c r="A93" s="390" t="s">
        <v>1996</v>
      </c>
      <c r="B93" s="391" t="s">
        <v>30</v>
      </c>
      <c r="C93" s="370">
        <v>0</v>
      </c>
      <c r="D93" s="370">
        <v>1</v>
      </c>
      <c r="E93" s="370">
        <f t="shared" si="10"/>
        <v>1</v>
      </c>
      <c r="F93" s="371">
        <f t="shared" si="11"/>
        <v>0</v>
      </c>
      <c r="G93" s="370"/>
      <c r="H93" s="370"/>
      <c r="I93" s="359"/>
    </row>
    <row r="94" spans="1:9" x14ac:dyDescent="0.25">
      <c r="A94" s="392" t="s">
        <v>1996</v>
      </c>
      <c r="B94" s="393" t="s">
        <v>2090</v>
      </c>
      <c r="C94" s="370">
        <v>0</v>
      </c>
      <c r="D94" s="370">
        <v>0</v>
      </c>
      <c r="E94" s="370">
        <f t="shared" ref="E94:E138" si="12">C94+D94</f>
        <v>0</v>
      </c>
      <c r="F94" s="371">
        <f t="shared" ref="F94:F138" si="13">IF(E94&gt;0,C94/E94,0)</f>
        <v>0</v>
      </c>
      <c r="G94" s="370"/>
      <c r="H94" s="370"/>
      <c r="I94" s="359"/>
    </row>
    <row r="95" spans="1:9" x14ac:dyDescent="0.25">
      <c r="A95" s="394" t="s">
        <v>1997</v>
      </c>
      <c r="B95" s="395" t="s">
        <v>633</v>
      </c>
      <c r="C95" s="370">
        <v>0</v>
      </c>
      <c r="D95" s="370">
        <v>1</v>
      </c>
      <c r="E95" s="370">
        <f t="shared" si="12"/>
        <v>1</v>
      </c>
      <c r="F95" s="371">
        <f t="shared" si="13"/>
        <v>0</v>
      </c>
      <c r="G95" s="370">
        <v>0</v>
      </c>
      <c r="H95" s="370">
        <v>0</v>
      </c>
      <c r="I95" s="371">
        <f>IF(G95&gt;0,H95/G95,0)</f>
        <v>0</v>
      </c>
    </row>
    <row r="96" spans="1:9" x14ac:dyDescent="0.25">
      <c r="A96" s="394" t="s">
        <v>1997</v>
      </c>
      <c r="B96" s="395" t="s">
        <v>2021</v>
      </c>
      <c r="C96" s="370">
        <v>0</v>
      </c>
      <c r="D96" s="370">
        <v>1</v>
      </c>
      <c r="E96" s="370">
        <f t="shared" si="12"/>
        <v>1</v>
      </c>
      <c r="F96" s="371">
        <f t="shared" si="13"/>
        <v>0</v>
      </c>
      <c r="G96" s="370"/>
      <c r="H96" s="370"/>
      <c r="I96" s="359"/>
    </row>
    <row r="97" spans="1:9" x14ac:dyDescent="0.25">
      <c r="A97" s="394" t="s">
        <v>1997</v>
      </c>
      <c r="B97" s="395" t="s">
        <v>25</v>
      </c>
      <c r="C97" s="370">
        <v>0</v>
      </c>
      <c r="D97" s="370">
        <v>1</v>
      </c>
      <c r="E97" s="370">
        <f t="shared" si="12"/>
        <v>1</v>
      </c>
      <c r="F97" s="371">
        <f t="shared" si="13"/>
        <v>0</v>
      </c>
      <c r="G97" s="370"/>
      <c r="H97" s="370"/>
      <c r="I97" s="359"/>
    </row>
    <row r="98" spans="1:9" x14ac:dyDescent="0.25">
      <c r="A98" s="394" t="s">
        <v>1997</v>
      </c>
      <c r="B98" s="395" t="s">
        <v>26</v>
      </c>
      <c r="C98" s="370">
        <v>0</v>
      </c>
      <c r="D98" s="370">
        <v>1</v>
      </c>
      <c r="E98" s="370">
        <f t="shared" si="12"/>
        <v>1</v>
      </c>
      <c r="F98" s="371">
        <f t="shared" si="13"/>
        <v>0</v>
      </c>
      <c r="G98" s="370"/>
      <c r="H98" s="370"/>
      <c r="I98" s="359"/>
    </row>
    <row r="99" spans="1:9" x14ac:dyDescent="0.25">
      <c r="A99" s="394" t="s">
        <v>1997</v>
      </c>
      <c r="B99" s="395" t="s">
        <v>28</v>
      </c>
      <c r="C99" s="370">
        <v>0</v>
      </c>
      <c r="D99" s="370">
        <v>1</v>
      </c>
      <c r="E99" s="370">
        <f t="shared" si="12"/>
        <v>1</v>
      </c>
      <c r="F99" s="371">
        <f t="shared" si="13"/>
        <v>0</v>
      </c>
      <c r="G99" s="370"/>
      <c r="H99" s="370"/>
      <c r="I99" s="359"/>
    </row>
    <row r="100" spans="1:9" x14ac:dyDescent="0.25">
      <c r="A100" s="394" t="s">
        <v>1997</v>
      </c>
      <c r="B100" s="395" t="s">
        <v>29</v>
      </c>
      <c r="C100" s="370">
        <v>0</v>
      </c>
      <c r="D100" s="370">
        <v>1</v>
      </c>
      <c r="E100" s="370">
        <f t="shared" si="12"/>
        <v>1</v>
      </c>
      <c r="F100" s="371">
        <f t="shared" si="13"/>
        <v>0</v>
      </c>
      <c r="G100" s="370"/>
      <c r="H100" s="370"/>
      <c r="I100" s="359"/>
    </row>
    <row r="101" spans="1:9" x14ac:dyDescent="0.25">
      <c r="A101" s="394" t="s">
        <v>1997</v>
      </c>
      <c r="B101" s="395" t="s">
        <v>30</v>
      </c>
      <c r="C101" s="370">
        <v>0</v>
      </c>
      <c r="D101" s="370">
        <v>1</v>
      </c>
      <c r="E101" s="370">
        <f t="shared" si="12"/>
        <v>1</v>
      </c>
      <c r="F101" s="371">
        <f t="shared" si="13"/>
        <v>0</v>
      </c>
      <c r="G101" s="370"/>
      <c r="H101" s="370"/>
      <c r="I101" s="359"/>
    </row>
    <row r="102" spans="1:9" x14ac:dyDescent="0.25">
      <c r="A102" s="396" t="s">
        <v>1997</v>
      </c>
      <c r="B102" s="397" t="s">
        <v>2090</v>
      </c>
      <c r="C102" s="370">
        <v>0</v>
      </c>
      <c r="D102" s="370">
        <v>0</v>
      </c>
      <c r="E102" s="370">
        <f t="shared" si="12"/>
        <v>0</v>
      </c>
      <c r="F102" s="371">
        <f t="shared" si="13"/>
        <v>0</v>
      </c>
      <c r="G102" s="370"/>
      <c r="H102" s="370"/>
      <c r="I102" s="359"/>
    </row>
    <row r="103" spans="1:9" x14ac:dyDescent="0.25">
      <c r="A103" s="398" t="s">
        <v>1998</v>
      </c>
      <c r="B103" s="399" t="s">
        <v>633</v>
      </c>
      <c r="C103" s="370">
        <v>24</v>
      </c>
      <c r="D103" s="370">
        <v>4</v>
      </c>
      <c r="E103" s="370">
        <f t="shared" si="12"/>
        <v>28</v>
      </c>
      <c r="F103" s="371">
        <f t="shared" si="13"/>
        <v>0.8571428571428571</v>
      </c>
      <c r="G103" s="370">
        <v>0</v>
      </c>
      <c r="H103" s="370">
        <v>0</v>
      </c>
      <c r="I103" s="371">
        <f>IF(G103&gt;0,H103/G103,0)</f>
        <v>0</v>
      </c>
    </row>
    <row r="104" spans="1:9" x14ac:dyDescent="0.25">
      <c r="A104" s="398" t="s">
        <v>1998</v>
      </c>
      <c r="B104" s="399" t="s">
        <v>2021</v>
      </c>
      <c r="C104" s="370">
        <v>5</v>
      </c>
      <c r="D104" s="370">
        <v>0</v>
      </c>
      <c r="E104" s="370">
        <f t="shared" si="12"/>
        <v>5</v>
      </c>
      <c r="F104" s="371">
        <f t="shared" si="13"/>
        <v>1</v>
      </c>
      <c r="G104" s="370"/>
      <c r="H104" s="370"/>
      <c r="I104" s="359"/>
    </row>
    <row r="105" spans="1:9" x14ac:dyDescent="0.25">
      <c r="A105" s="398" t="s">
        <v>1998</v>
      </c>
      <c r="B105" s="399" t="s">
        <v>25</v>
      </c>
      <c r="C105" s="370">
        <v>2</v>
      </c>
      <c r="D105" s="370">
        <v>1</v>
      </c>
      <c r="E105" s="370">
        <f t="shared" si="12"/>
        <v>3</v>
      </c>
      <c r="F105" s="371">
        <f t="shared" si="13"/>
        <v>0.66666666666666663</v>
      </c>
      <c r="G105" s="370"/>
      <c r="H105" s="370"/>
      <c r="I105" s="359"/>
    </row>
    <row r="106" spans="1:9" x14ac:dyDescent="0.25">
      <c r="A106" s="398" t="s">
        <v>1998</v>
      </c>
      <c r="B106" s="399" t="s">
        <v>26</v>
      </c>
      <c r="C106" s="370">
        <v>21</v>
      </c>
      <c r="D106" s="370">
        <v>4</v>
      </c>
      <c r="E106" s="370">
        <f t="shared" si="12"/>
        <v>25</v>
      </c>
      <c r="F106" s="371">
        <f t="shared" si="13"/>
        <v>0.84</v>
      </c>
      <c r="G106" s="370"/>
      <c r="H106" s="370"/>
      <c r="I106" s="359"/>
    </row>
    <row r="107" spans="1:9" x14ac:dyDescent="0.25">
      <c r="A107" s="398" t="s">
        <v>1998</v>
      </c>
      <c r="B107" s="399" t="s">
        <v>28</v>
      </c>
      <c r="C107" s="370">
        <v>0</v>
      </c>
      <c r="D107" s="370">
        <v>20</v>
      </c>
      <c r="E107" s="370">
        <f t="shared" si="12"/>
        <v>20</v>
      </c>
      <c r="F107" s="371">
        <f t="shared" si="13"/>
        <v>0</v>
      </c>
      <c r="G107" s="370"/>
      <c r="H107" s="370"/>
      <c r="I107" s="359"/>
    </row>
    <row r="108" spans="1:9" x14ac:dyDescent="0.25">
      <c r="A108" s="398" t="s">
        <v>1998</v>
      </c>
      <c r="B108" s="399" t="s">
        <v>29</v>
      </c>
      <c r="C108" s="370">
        <v>0</v>
      </c>
      <c r="D108" s="370">
        <v>2</v>
      </c>
      <c r="E108" s="370">
        <f t="shared" si="12"/>
        <v>2</v>
      </c>
      <c r="F108" s="371">
        <f t="shared" si="13"/>
        <v>0</v>
      </c>
      <c r="G108" s="370"/>
      <c r="H108" s="370"/>
      <c r="I108" s="359"/>
    </row>
    <row r="109" spans="1:9" x14ac:dyDescent="0.25">
      <c r="A109" s="398" t="s">
        <v>1998</v>
      </c>
      <c r="B109" s="399" t="s">
        <v>30</v>
      </c>
      <c r="C109" s="370">
        <v>7</v>
      </c>
      <c r="D109" s="370">
        <v>0</v>
      </c>
      <c r="E109" s="370">
        <f t="shared" si="12"/>
        <v>7</v>
      </c>
      <c r="F109" s="371">
        <f t="shared" si="13"/>
        <v>1</v>
      </c>
      <c r="G109" s="370"/>
      <c r="H109" s="370"/>
      <c r="I109" s="359"/>
    </row>
    <row r="110" spans="1:9" x14ac:dyDescent="0.25">
      <c r="A110" s="398" t="s">
        <v>1998</v>
      </c>
      <c r="B110" s="400" t="s">
        <v>2090</v>
      </c>
      <c r="C110" s="370">
        <v>0</v>
      </c>
      <c r="D110" s="370">
        <v>29</v>
      </c>
      <c r="E110" s="370">
        <f>C110+D110</f>
        <v>29</v>
      </c>
      <c r="F110" s="371">
        <f>IF(E110&gt;0,C110/E110,0)</f>
        <v>0</v>
      </c>
      <c r="G110" s="370"/>
      <c r="H110" s="370"/>
      <c r="I110" s="359"/>
    </row>
    <row r="111" spans="1:9" x14ac:dyDescent="0.25">
      <c r="A111" s="401" t="s">
        <v>1999</v>
      </c>
      <c r="B111" s="402" t="s">
        <v>633</v>
      </c>
      <c r="C111" s="370">
        <v>0</v>
      </c>
      <c r="D111" s="370">
        <v>1</v>
      </c>
      <c r="E111" s="370">
        <f t="shared" si="12"/>
        <v>1</v>
      </c>
      <c r="F111" s="371">
        <f t="shared" si="13"/>
        <v>0</v>
      </c>
      <c r="G111" s="370">
        <v>0</v>
      </c>
      <c r="H111" s="370">
        <v>0</v>
      </c>
      <c r="I111" s="371">
        <f>IF(G111&gt;0,H111/G111,0)</f>
        <v>0</v>
      </c>
    </row>
    <row r="112" spans="1:9" x14ac:dyDescent="0.25">
      <c r="A112" s="401" t="s">
        <v>1999</v>
      </c>
      <c r="B112" s="402" t="s">
        <v>2021</v>
      </c>
      <c r="C112" s="370">
        <v>0</v>
      </c>
      <c r="D112" s="370">
        <v>1</v>
      </c>
      <c r="E112" s="370">
        <f t="shared" si="12"/>
        <v>1</v>
      </c>
      <c r="F112" s="371">
        <f t="shared" si="13"/>
        <v>0</v>
      </c>
      <c r="G112" s="370"/>
      <c r="H112" s="370"/>
      <c r="I112" s="359"/>
    </row>
    <row r="113" spans="1:9" x14ac:dyDescent="0.25">
      <c r="A113" s="401" t="s">
        <v>1999</v>
      </c>
      <c r="B113" s="402" t="s">
        <v>25</v>
      </c>
      <c r="C113" s="370">
        <v>0</v>
      </c>
      <c r="D113" s="370">
        <v>1</v>
      </c>
      <c r="E113" s="370">
        <f t="shared" si="12"/>
        <v>1</v>
      </c>
      <c r="F113" s="371">
        <f t="shared" si="13"/>
        <v>0</v>
      </c>
      <c r="G113" s="370"/>
      <c r="H113" s="370"/>
      <c r="I113" s="359"/>
    </row>
    <row r="114" spans="1:9" x14ac:dyDescent="0.25">
      <c r="A114" s="401" t="s">
        <v>1999</v>
      </c>
      <c r="B114" s="402" t="s">
        <v>26</v>
      </c>
      <c r="C114" s="370">
        <v>0</v>
      </c>
      <c r="D114" s="370">
        <v>1</v>
      </c>
      <c r="E114" s="370">
        <f t="shared" si="12"/>
        <v>1</v>
      </c>
      <c r="F114" s="371">
        <f t="shared" si="13"/>
        <v>0</v>
      </c>
      <c r="G114" s="370"/>
      <c r="H114" s="370"/>
      <c r="I114" s="359"/>
    </row>
    <row r="115" spans="1:9" x14ac:dyDescent="0.25">
      <c r="A115" s="401" t="s">
        <v>1999</v>
      </c>
      <c r="B115" s="402" t="s">
        <v>28</v>
      </c>
      <c r="C115" s="370">
        <v>0</v>
      </c>
      <c r="D115" s="370">
        <v>1</v>
      </c>
      <c r="E115" s="370">
        <f t="shared" si="12"/>
        <v>1</v>
      </c>
      <c r="F115" s="371">
        <f t="shared" si="13"/>
        <v>0</v>
      </c>
      <c r="G115" s="370"/>
      <c r="H115" s="370"/>
      <c r="I115" s="359"/>
    </row>
    <row r="116" spans="1:9" x14ac:dyDescent="0.25">
      <c r="A116" s="401" t="s">
        <v>1999</v>
      </c>
      <c r="B116" s="402" t="s">
        <v>29</v>
      </c>
      <c r="C116" s="370">
        <v>0</v>
      </c>
      <c r="D116" s="370">
        <v>1</v>
      </c>
      <c r="E116" s="370">
        <f t="shared" si="12"/>
        <v>1</v>
      </c>
      <c r="F116" s="371">
        <f t="shared" si="13"/>
        <v>0</v>
      </c>
      <c r="G116" s="370"/>
      <c r="H116" s="370"/>
      <c r="I116" s="359"/>
    </row>
    <row r="117" spans="1:9" x14ac:dyDescent="0.25">
      <c r="A117" s="401" t="s">
        <v>1999</v>
      </c>
      <c r="B117" s="402" t="s">
        <v>30</v>
      </c>
      <c r="C117" s="370">
        <v>0</v>
      </c>
      <c r="D117" s="370">
        <v>1</v>
      </c>
      <c r="E117" s="370">
        <f t="shared" si="12"/>
        <v>1</v>
      </c>
      <c r="F117" s="371">
        <f t="shared" si="13"/>
        <v>0</v>
      </c>
      <c r="G117" s="370"/>
      <c r="H117" s="370"/>
      <c r="I117" s="359"/>
    </row>
    <row r="118" spans="1:9" x14ac:dyDescent="0.25">
      <c r="A118" s="403" t="s">
        <v>1999</v>
      </c>
      <c r="B118" s="404" t="s">
        <v>2090</v>
      </c>
      <c r="C118" s="370">
        <v>0</v>
      </c>
      <c r="D118" s="370">
        <v>0</v>
      </c>
      <c r="E118" s="370">
        <f t="shared" si="12"/>
        <v>0</v>
      </c>
      <c r="F118" s="371">
        <f t="shared" si="13"/>
        <v>0</v>
      </c>
      <c r="G118" s="370"/>
      <c r="H118" s="370"/>
      <c r="I118" s="359"/>
    </row>
    <row r="119" spans="1:9" x14ac:dyDescent="0.25">
      <c r="A119" s="405" t="s">
        <v>2000</v>
      </c>
      <c r="B119" s="406" t="s">
        <v>633</v>
      </c>
      <c r="C119" s="370">
        <v>0</v>
      </c>
      <c r="D119" s="370">
        <v>1</v>
      </c>
      <c r="E119" s="370">
        <f t="shared" si="12"/>
        <v>1</v>
      </c>
      <c r="F119" s="371">
        <f t="shared" si="13"/>
        <v>0</v>
      </c>
      <c r="G119" s="370">
        <v>0</v>
      </c>
      <c r="H119" s="370">
        <v>0</v>
      </c>
      <c r="I119" s="371">
        <f>IF(G119&gt;0,H119/G119,0)</f>
        <v>0</v>
      </c>
    </row>
    <row r="120" spans="1:9" x14ac:dyDescent="0.25">
      <c r="A120" s="405" t="s">
        <v>2000</v>
      </c>
      <c r="B120" s="406" t="s">
        <v>2021</v>
      </c>
      <c r="C120" s="370">
        <v>0</v>
      </c>
      <c r="D120" s="370">
        <v>1</v>
      </c>
      <c r="E120" s="370">
        <f t="shared" si="12"/>
        <v>1</v>
      </c>
      <c r="F120" s="371">
        <f t="shared" si="13"/>
        <v>0</v>
      </c>
      <c r="G120" s="370"/>
      <c r="H120" s="370"/>
      <c r="I120" s="359"/>
    </row>
    <row r="121" spans="1:9" x14ac:dyDescent="0.25">
      <c r="A121" s="405" t="s">
        <v>2000</v>
      </c>
      <c r="B121" s="406" t="s">
        <v>25</v>
      </c>
      <c r="C121" s="370">
        <v>0</v>
      </c>
      <c r="D121" s="370">
        <v>1</v>
      </c>
      <c r="E121" s="370">
        <f t="shared" si="12"/>
        <v>1</v>
      </c>
      <c r="F121" s="371">
        <f t="shared" si="13"/>
        <v>0</v>
      </c>
      <c r="G121" s="370"/>
      <c r="H121" s="370"/>
      <c r="I121" s="359"/>
    </row>
    <row r="122" spans="1:9" x14ac:dyDescent="0.25">
      <c r="A122" s="405" t="s">
        <v>2000</v>
      </c>
      <c r="B122" s="406" t="s">
        <v>26</v>
      </c>
      <c r="C122" s="370">
        <v>0</v>
      </c>
      <c r="D122" s="370">
        <v>1</v>
      </c>
      <c r="E122" s="370">
        <f t="shared" si="12"/>
        <v>1</v>
      </c>
      <c r="F122" s="371">
        <f t="shared" si="13"/>
        <v>0</v>
      </c>
      <c r="G122" s="370"/>
      <c r="H122" s="370"/>
      <c r="I122" s="359"/>
    </row>
    <row r="123" spans="1:9" x14ac:dyDescent="0.25">
      <c r="A123" s="405" t="s">
        <v>2000</v>
      </c>
      <c r="B123" s="406" t="s">
        <v>28</v>
      </c>
      <c r="C123" s="370">
        <v>0</v>
      </c>
      <c r="D123" s="370">
        <v>1</v>
      </c>
      <c r="E123" s="370">
        <f t="shared" si="12"/>
        <v>1</v>
      </c>
      <c r="F123" s="371">
        <f t="shared" si="13"/>
        <v>0</v>
      </c>
      <c r="G123" s="370"/>
      <c r="H123" s="370"/>
      <c r="I123" s="359"/>
    </row>
    <row r="124" spans="1:9" x14ac:dyDescent="0.25">
      <c r="A124" s="405" t="s">
        <v>2000</v>
      </c>
      <c r="B124" s="406" t="s">
        <v>29</v>
      </c>
      <c r="C124" s="370">
        <v>0</v>
      </c>
      <c r="D124" s="370">
        <v>1</v>
      </c>
      <c r="E124" s="370">
        <f t="shared" si="12"/>
        <v>1</v>
      </c>
      <c r="F124" s="371">
        <f t="shared" si="13"/>
        <v>0</v>
      </c>
      <c r="G124" s="370"/>
      <c r="H124" s="370"/>
      <c r="I124" s="359"/>
    </row>
    <row r="125" spans="1:9" x14ac:dyDescent="0.25">
      <c r="A125" s="405" t="s">
        <v>2000</v>
      </c>
      <c r="B125" s="406" t="s">
        <v>30</v>
      </c>
      <c r="C125" s="370">
        <v>0</v>
      </c>
      <c r="D125" s="370">
        <v>1</v>
      </c>
      <c r="E125" s="370">
        <f t="shared" si="12"/>
        <v>1</v>
      </c>
      <c r="F125" s="371">
        <f t="shared" si="13"/>
        <v>0</v>
      </c>
      <c r="G125" s="370"/>
      <c r="H125" s="370"/>
      <c r="I125" s="359"/>
    </row>
    <row r="126" spans="1:9" x14ac:dyDescent="0.25">
      <c r="A126" s="405" t="s">
        <v>2000</v>
      </c>
      <c r="B126" s="407" t="s">
        <v>2090</v>
      </c>
      <c r="C126" s="370">
        <v>0</v>
      </c>
      <c r="D126" s="370">
        <v>0</v>
      </c>
      <c r="E126" s="370">
        <f t="shared" si="12"/>
        <v>0</v>
      </c>
      <c r="F126" s="371">
        <f t="shared" si="13"/>
        <v>0</v>
      </c>
      <c r="G126" s="370"/>
      <c r="H126" s="370"/>
      <c r="I126" s="359"/>
    </row>
    <row r="127" spans="1:9" x14ac:dyDescent="0.25">
      <c r="A127" s="408" t="s">
        <v>2001</v>
      </c>
      <c r="B127" s="409" t="s">
        <v>633</v>
      </c>
      <c r="C127" s="370">
        <v>0</v>
      </c>
      <c r="D127" s="370">
        <v>1</v>
      </c>
      <c r="E127" s="370">
        <f t="shared" si="12"/>
        <v>1</v>
      </c>
      <c r="F127" s="371">
        <f t="shared" si="13"/>
        <v>0</v>
      </c>
      <c r="G127" s="370">
        <v>0</v>
      </c>
      <c r="H127" s="370">
        <v>0</v>
      </c>
      <c r="I127" s="371">
        <f>IF(G127&gt;0,H127/G127,0)</f>
        <v>0</v>
      </c>
    </row>
    <row r="128" spans="1:9" x14ac:dyDescent="0.25">
      <c r="A128" s="408" t="s">
        <v>2001</v>
      </c>
      <c r="B128" s="409" t="s">
        <v>2021</v>
      </c>
      <c r="C128" s="370">
        <v>0</v>
      </c>
      <c r="D128" s="370">
        <v>1</v>
      </c>
      <c r="E128" s="370">
        <f t="shared" si="12"/>
        <v>1</v>
      </c>
      <c r="F128" s="371">
        <f t="shared" si="13"/>
        <v>0</v>
      </c>
      <c r="G128" s="370"/>
      <c r="H128" s="370"/>
      <c r="I128" s="359"/>
    </row>
    <row r="129" spans="1:9" x14ac:dyDescent="0.25">
      <c r="A129" s="408" t="s">
        <v>2001</v>
      </c>
      <c r="B129" s="409" t="s">
        <v>25</v>
      </c>
      <c r="C129" s="370">
        <v>0</v>
      </c>
      <c r="D129" s="370">
        <v>1</v>
      </c>
      <c r="E129" s="370">
        <f t="shared" si="12"/>
        <v>1</v>
      </c>
      <c r="F129" s="371">
        <f t="shared" si="13"/>
        <v>0</v>
      </c>
      <c r="G129" s="370"/>
      <c r="H129" s="370"/>
      <c r="I129" s="359"/>
    </row>
    <row r="130" spans="1:9" x14ac:dyDescent="0.25">
      <c r="A130" s="408" t="s">
        <v>2001</v>
      </c>
      <c r="B130" s="409" t="s">
        <v>26</v>
      </c>
      <c r="C130" s="370">
        <v>0</v>
      </c>
      <c r="D130" s="370">
        <v>1</v>
      </c>
      <c r="E130" s="370">
        <f t="shared" si="12"/>
        <v>1</v>
      </c>
      <c r="F130" s="371">
        <f t="shared" si="13"/>
        <v>0</v>
      </c>
      <c r="G130" s="370"/>
      <c r="H130" s="370"/>
      <c r="I130" s="359"/>
    </row>
    <row r="131" spans="1:9" x14ac:dyDescent="0.25">
      <c r="A131" s="408" t="s">
        <v>2001</v>
      </c>
      <c r="B131" s="409" t="s">
        <v>28</v>
      </c>
      <c r="C131" s="370">
        <v>0</v>
      </c>
      <c r="D131" s="370">
        <v>1</v>
      </c>
      <c r="E131" s="370">
        <f t="shared" si="12"/>
        <v>1</v>
      </c>
      <c r="F131" s="371">
        <f t="shared" si="13"/>
        <v>0</v>
      </c>
      <c r="G131" s="370"/>
      <c r="H131" s="370"/>
      <c r="I131" s="359"/>
    </row>
    <row r="132" spans="1:9" x14ac:dyDescent="0.25">
      <c r="A132" s="408" t="s">
        <v>2001</v>
      </c>
      <c r="B132" s="409" t="s">
        <v>29</v>
      </c>
      <c r="C132" s="370">
        <v>0</v>
      </c>
      <c r="D132" s="370">
        <v>1</v>
      </c>
      <c r="E132" s="370">
        <f t="shared" si="12"/>
        <v>1</v>
      </c>
      <c r="F132" s="371">
        <f t="shared" si="13"/>
        <v>0</v>
      </c>
      <c r="G132" s="370"/>
      <c r="H132" s="370"/>
      <c r="I132" s="359"/>
    </row>
    <row r="133" spans="1:9" x14ac:dyDescent="0.25">
      <c r="A133" s="408" t="s">
        <v>2001</v>
      </c>
      <c r="B133" s="409" t="s">
        <v>30</v>
      </c>
      <c r="C133" s="370">
        <v>0</v>
      </c>
      <c r="D133" s="370">
        <v>1</v>
      </c>
      <c r="E133" s="370">
        <f t="shared" si="12"/>
        <v>1</v>
      </c>
      <c r="F133" s="371">
        <f t="shared" si="13"/>
        <v>0</v>
      </c>
      <c r="G133" s="370"/>
      <c r="H133" s="370"/>
      <c r="I133" s="359"/>
    </row>
    <row r="134" spans="1:9" x14ac:dyDescent="0.25">
      <c r="A134" s="410" t="s">
        <v>2001</v>
      </c>
      <c r="B134" s="411" t="s">
        <v>2090</v>
      </c>
      <c r="C134" s="370">
        <v>0</v>
      </c>
      <c r="D134" s="370">
        <v>0</v>
      </c>
      <c r="E134" s="370">
        <f t="shared" si="12"/>
        <v>0</v>
      </c>
      <c r="F134" s="371">
        <f t="shared" si="13"/>
        <v>0</v>
      </c>
      <c r="G134" s="370"/>
      <c r="H134" s="370"/>
      <c r="I134" s="359"/>
    </row>
    <row r="135" spans="1:9" x14ac:dyDescent="0.25">
      <c r="A135" s="412" t="s">
        <v>2002</v>
      </c>
      <c r="B135" s="413" t="s">
        <v>633</v>
      </c>
      <c r="C135" s="370">
        <v>0</v>
      </c>
      <c r="D135" s="370">
        <v>1</v>
      </c>
      <c r="E135" s="370">
        <f t="shared" si="12"/>
        <v>1</v>
      </c>
      <c r="F135" s="371">
        <f t="shared" si="13"/>
        <v>0</v>
      </c>
      <c r="G135" s="370">
        <v>0</v>
      </c>
      <c r="H135" s="370">
        <v>0</v>
      </c>
      <c r="I135" s="371">
        <f>IF(G135&gt;0,H135/G135,0)</f>
        <v>0</v>
      </c>
    </row>
    <row r="136" spans="1:9" x14ac:dyDescent="0.25">
      <c r="A136" s="412" t="s">
        <v>2002</v>
      </c>
      <c r="B136" s="413" t="s">
        <v>2021</v>
      </c>
      <c r="C136" s="370">
        <v>0</v>
      </c>
      <c r="D136" s="370">
        <v>1</v>
      </c>
      <c r="E136" s="370">
        <f t="shared" si="12"/>
        <v>1</v>
      </c>
      <c r="F136" s="371">
        <f t="shared" si="13"/>
        <v>0</v>
      </c>
      <c r="G136" s="370"/>
      <c r="H136" s="370"/>
      <c r="I136" s="359"/>
    </row>
    <row r="137" spans="1:9" x14ac:dyDescent="0.25">
      <c r="A137" s="412" t="s">
        <v>2002</v>
      </c>
      <c r="B137" s="413" t="s">
        <v>25</v>
      </c>
      <c r="C137" s="370">
        <v>0</v>
      </c>
      <c r="D137" s="370">
        <v>1</v>
      </c>
      <c r="E137" s="370">
        <f t="shared" si="12"/>
        <v>1</v>
      </c>
      <c r="F137" s="371">
        <f t="shared" si="13"/>
        <v>0</v>
      </c>
      <c r="G137" s="370"/>
      <c r="H137" s="370"/>
      <c r="I137" s="359"/>
    </row>
    <row r="138" spans="1:9" x14ac:dyDescent="0.25">
      <c r="A138" s="412" t="s">
        <v>2002</v>
      </c>
      <c r="B138" s="413" t="s">
        <v>26</v>
      </c>
      <c r="C138" s="370">
        <v>0</v>
      </c>
      <c r="D138" s="370">
        <v>1</v>
      </c>
      <c r="E138" s="370">
        <f t="shared" si="12"/>
        <v>1</v>
      </c>
      <c r="F138" s="371">
        <f t="shared" si="13"/>
        <v>0</v>
      </c>
      <c r="G138" s="370"/>
      <c r="H138" s="370"/>
      <c r="I138" s="359"/>
    </row>
    <row r="139" spans="1:9" x14ac:dyDescent="0.25">
      <c r="A139" s="412" t="s">
        <v>2002</v>
      </c>
      <c r="B139" s="413" t="s">
        <v>30</v>
      </c>
      <c r="C139" s="370">
        <v>0</v>
      </c>
      <c r="D139" s="370">
        <v>1</v>
      </c>
      <c r="E139" s="370">
        <f>C139+D139</f>
        <v>1</v>
      </c>
      <c r="F139" s="371">
        <f>IF(E139&gt;0,C139/E139,0)</f>
        <v>0</v>
      </c>
      <c r="G139" s="370"/>
      <c r="H139" s="370"/>
      <c r="I139" s="359"/>
    </row>
    <row r="140" spans="1:9" x14ac:dyDescent="0.25">
      <c r="A140" s="412" t="s">
        <v>2002</v>
      </c>
      <c r="B140" s="413" t="s">
        <v>28</v>
      </c>
      <c r="C140" s="370">
        <v>0</v>
      </c>
      <c r="D140" s="370">
        <v>1</v>
      </c>
      <c r="E140" s="370">
        <f>C140+D140</f>
        <v>1</v>
      </c>
      <c r="F140" s="371">
        <f>IF(E140&gt;0,C140/E140,0)</f>
        <v>0</v>
      </c>
      <c r="G140" s="370"/>
      <c r="H140" s="370"/>
      <c r="I140" s="359"/>
    </row>
    <row r="141" spans="1:9" x14ac:dyDescent="0.25">
      <c r="A141" s="412" t="s">
        <v>2002</v>
      </c>
      <c r="B141" s="413" t="s">
        <v>29</v>
      </c>
      <c r="C141" s="370">
        <v>0</v>
      </c>
      <c r="D141" s="370">
        <v>1</v>
      </c>
      <c r="E141" s="370">
        <f>C141+D141</f>
        <v>1</v>
      </c>
      <c r="F141" s="371">
        <f>IF(E141&gt;0,C141/E141,0)</f>
        <v>0</v>
      </c>
      <c r="G141" s="370"/>
      <c r="H141" s="370"/>
      <c r="I141" s="359"/>
    </row>
    <row r="142" spans="1:9" x14ac:dyDescent="0.25">
      <c r="A142" s="414" t="s">
        <v>2002</v>
      </c>
      <c r="B142" s="415" t="s">
        <v>2090</v>
      </c>
      <c r="C142" s="370">
        <v>0</v>
      </c>
      <c r="D142" s="370">
        <v>0</v>
      </c>
      <c r="E142" s="370">
        <f>C142+D142</f>
        <v>0</v>
      </c>
      <c r="F142" s="371">
        <f>IF(E142&gt;0,C142/E142,0)</f>
        <v>0</v>
      </c>
      <c r="G142" s="370"/>
      <c r="H142" s="370"/>
      <c r="I142" s="359"/>
    </row>
  </sheetData>
  <sheetProtection algorithmName="SHA-512" hashValue="3AQEhC+q9EZnTAB3Fpwh7JKiWydoFihF+V0/A7e30yX4tO8a/H3wuu3kGiG75iubGNESSQu3AQa9aHZ3IuMbSw==" saltValue="p9y7tz0vmaMt8JNuQA4XkA==" spinCount="100000" sheet="1" objects="1" scenarios="1"/>
  <mergeCells count="11">
    <mergeCell ref="B14:C14"/>
    <mergeCell ref="A1:L1"/>
    <mergeCell ref="A3:L3"/>
    <mergeCell ref="A9:C9"/>
    <mergeCell ref="B10:C10"/>
    <mergeCell ref="B13:C13"/>
    <mergeCell ref="A45:I45"/>
    <mergeCell ref="A16:C16"/>
    <mergeCell ref="A18:G18"/>
    <mergeCell ref="A29:G29"/>
    <mergeCell ref="A31:N31"/>
  </mergeCells>
  <conditionalFormatting sqref="A6:L6">
    <cfRule type="colorScale" priority="1">
      <colorScale>
        <cfvo type="num" val="0.4"/>
        <cfvo type="num" val="0.7"/>
        <cfvo type="num" val="1"/>
        <color rgb="FFF8696B"/>
        <color rgb="FFFFEB84"/>
        <color rgb="FF63BE7B"/>
      </colorScale>
    </cfRule>
  </conditionalFormatting>
  <hyperlinks>
    <hyperlink ref="A2" location="'الرئيسية النيل'!A1" display="🏠 الصفحة الرئيسية" xr:uid="{CA04FDC9-F8D9-42F4-9E3C-58EC8AF9E9FA}"/>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71CDE29-0389-4523-B1A3-0DB5C5AD0D03}">
          <x14:formula1>
            <xm:f>'لوحة التحليل والملخص'!$AC$7:$AC$17</xm:f>
          </x14:formula1>
          <xm:sqref>B19 D19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0531B-CF98-4954-91BA-149B8B78CDC3}">
  <sheetPr codeName="Sheet31"/>
  <dimension ref="A1:N25"/>
  <sheetViews>
    <sheetView rightToLeft="1" zoomScale="55" zoomScaleNormal="55" workbookViewId="0">
      <pane ySplit="4" topLeftCell="A5" activePane="bottomLeft" state="frozen"/>
      <selection pane="bottomLeft" activeCell="A2" sqref="A2:A3"/>
    </sheetView>
  </sheetViews>
  <sheetFormatPr defaultRowHeight="15" x14ac:dyDescent="0.25"/>
  <cols>
    <col min="1" max="1" width="21.28515625" style="309" customWidth="1"/>
    <col min="2" max="2" width="50.140625" style="309" customWidth="1"/>
    <col min="3" max="3" width="8.5703125" style="309" hidden="1" customWidth="1"/>
    <col min="4" max="4" width="15.5703125" style="309" customWidth="1"/>
    <col min="5" max="5" width="14.28515625" style="309" hidden="1" customWidth="1"/>
    <col min="6" max="6" width="24.140625" style="309" customWidth="1"/>
    <col min="7" max="7" width="23.7109375" style="309" customWidth="1"/>
    <col min="8" max="8" width="22.42578125" style="309" customWidth="1"/>
    <col min="9" max="9" width="19" style="309" customWidth="1"/>
    <col min="10" max="10" width="22.7109375" style="309" customWidth="1"/>
    <col min="11" max="11" width="12.85546875" style="309" bestFit="1" customWidth="1"/>
    <col min="12" max="12" width="34.140625" style="309" bestFit="1" customWidth="1"/>
    <col min="13" max="13" width="22.85546875" style="309" customWidth="1"/>
    <col min="14" max="14" width="18.85546875" style="309" bestFit="1" customWidth="1"/>
    <col min="15" max="16384" width="9.140625" style="309"/>
  </cols>
  <sheetData>
    <row r="1" spans="1:14" s="297" customFormat="1" ht="31.5" customHeight="1" x14ac:dyDescent="0.5">
      <c r="A1" s="416" t="s">
        <v>2096</v>
      </c>
      <c r="B1" s="416"/>
      <c r="C1" s="416"/>
      <c r="D1" s="416"/>
      <c r="E1" s="416"/>
      <c r="F1" s="416"/>
      <c r="G1" s="416"/>
      <c r="H1" s="416"/>
      <c r="I1" s="416"/>
      <c r="J1" s="416"/>
      <c r="K1" s="416"/>
      <c r="L1" s="416"/>
      <c r="M1" s="416"/>
      <c r="N1" s="416"/>
    </row>
    <row r="2" spans="1:14" ht="31.5" x14ac:dyDescent="0.5">
      <c r="A2" s="417" t="s">
        <v>34</v>
      </c>
      <c r="B2" s="418" t="s">
        <v>2429</v>
      </c>
      <c r="C2" s="419"/>
      <c r="D2" s="300" t="s">
        <v>2407</v>
      </c>
      <c r="E2" s="301"/>
      <c r="F2" s="302"/>
      <c r="G2" s="303" t="s">
        <v>2408</v>
      </c>
      <c r="H2" s="304"/>
      <c r="I2" s="305" t="s">
        <v>2050</v>
      </c>
      <c r="J2" s="420"/>
      <c r="K2" s="421"/>
      <c r="L2" s="339"/>
      <c r="M2" s="339"/>
      <c r="N2" s="339"/>
    </row>
    <row r="3" spans="1:14" ht="46.5" customHeight="1" x14ac:dyDescent="0.5">
      <c r="A3" s="422"/>
      <c r="B3" s="310">
        <f>COUNTA(A5:A25)</f>
        <v>21</v>
      </c>
      <c r="C3" s="311"/>
      <c r="D3" s="312">
        <f>COUNTIF(K4:K25, "مطابق")</f>
        <v>18</v>
      </c>
      <c r="E3" s="313"/>
      <c r="F3" s="314"/>
      <c r="G3" s="315">
        <f>COUNTIF('ابواب الطوارئ دلتا'!K4:K25, "غير مطابق")</f>
        <v>3</v>
      </c>
      <c r="H3" s="316"/>
      <c r="I3" s="317">
        <f>'لوحة التحليل والملخص'!$E$13</f>
        <v>0.8571428571428571</v>
      </c>
      <c r="J3" s="423"/>
      <c r="K3" s="424"/>
      <c r="L3" s="425"/>
      <c r="M3" s="425"/>
      <c r="N3" s="425"/>
    </row>
    <row r="4" spans="1:14" s="326" customFormat="1" ht="56.25" customHeight="1" x14ac:dyDescent="0.3">
      <c r="A4" s="426" t="s">
        <v>39</v>
      </c>
      <c r="B4" s="427" t="s">
        <v>132</v>
      </c>
      <c r="C4" s="428"/>
      <c r="D4" s="428"/>
      <c r="E4" s="429"/>
      <c r="F4" s="430" t="s">
        <v>2091</v>
      </c>
      <c r="G4" s="430" t="s">
        <v>2092</v>
      </c>
      <c r="H4" s="430" t="s">
        <v>2093</v>
      </c>
      <c r="I4" s="430" t="s">
        <v>2094</v>
      </c>
      <c r="J4" s="430" t="s">
        <v>2095</v>
      </c>
      <c r="K4" s="430" t="s">
        <v>44</v>
      </c>
      <c r="L4" s="426" t="s">
        <v>45</v>
      </c>
      <c r="M4" s="426" t="s">
        <v>42</v>
      </c>
      <c r="N4" s="426" t="s">
        <v>46</v>
      </c>
    </row>
    <row r="5" spans="1:14" s="334" customFormat="1" ht="36.75" customHeight="1" x14ac:dyDescent="0.35">
      <c r="A5" s="291">
        <v>1</v>
      </c>
      <c r="B5" s="328" t="s">
        <v>2097</v>
      </c>
      <c r="C5" s="329"/>
      <c r="D5" s="329"/>
      <c r="E5" s="330"/>
      <c r="F5" s="331" t="s">
        <v>48</v>
      </c>
      <c r="G5" s="331" t="s">
        <v>48</v>
      </c>
      <c r="H5" s="331" t="s">
        <v>48</v>
      </c>
      <c r="I5" s="331" t="s">
        <v>48</v>
      </c>
      <c r="J5" s="331" t="s">
        <v>48</v>
      </c>
      <c r="K5" s="294" t="str">
        <f t="shared" ref="K5:K25" si="0">IF(COUNTIF(F5:J5, "غير مطابق")&gt;0, "غير مطابق", "مطابق")</f>
        <v>مطابق</v>
      </c>
      <c r="L5" s="332"/>
      <c r="M5" s="333">
        <v>46235</v>
      </c>
      <c r="N5" s="294" t="s">
        <v>83</v>
      </c>
    </row>
    <row r="6" spans="1:14" s="334" customFormat="1" ht="36.75" customHeight="1" x14ac:dyDescent="0.35">
      <c r="A6" s="291">
        <v>2</v>
      </c>
      <c r="B6" s="328" t="s">
        <v>2098</v>
      </c>
      <c r="C6" s="329"/>
      <c r="D6" s="329"/>
      <c r="E6" s="330"/>
      <c r="F6" s="331" t="s">
        <v>48</v>
      </c>
      <c r="G6" s="331" t="s">
        <v>48</v>
      </c>
      <c r="H6" s="331" t="s">
        <v>48</v>
      </c>
      <c r="I6" s="331" t="s">
        <v>48</v>
      </c>
      <c r="J6" s="331" t="s">
        <v>48</v>
      </c>
      <c r="K6" s="294" t="str">
        <f t="shared" si="0"/>
        <v>مطابق</v>
      </c>
      <c r="L6" s="332"/>
      <c r="M6" s="333">
        <v>46235</v>
      </c>
      <c r="N6" s="294" t="s">
        <v>83</v>
      </c>
    </row>
    <row r="7" spans="1:14" s="334" customFormat="1" ht="36.75" customHeight="1" x14ac:dyDescent="0.35">
      <c r="A7" s="291">
        <v>3</v>
      </c>
      <c r="B7" s="328" t="s">
        <v>882</v>
      </c>
      <c r="C7" s="329"/>
      <c r="D7" s="329"/>
      <c r="E7" s="330"/>
      <c r="F7" s="331" t="s">
        <v>48</v>
      </c>
      <c r="G7" s="331" t="s">
        <v>48</v>
      </c>
      <c r="H7" s="331" t="s">
        <v>48</v>
      </c>
      <c r="I7" s="331" t="s">
        <v>48</v>
      </c>
      <c r="J7" s="331" t="s">
        <v>48</v>
      </c>
      <c r="K7" s="294" t="str">
        <f t="shared" si="0"/>
        <v>مطابق</v>
      </c>
      <c r="L7" s="332"/>
      <c r="M7" s="333">
        <v>46235</v>
      </c>
      <c r="N7" s="294" t="s">
        <v>83</v>
      </c>
    </row>
    <row r="8" spans="1:14" s="334" customFormat="1" ht="36.75" customHeight="1" x14ac:dyDescent="0.35">
      <c r="A8" s="291">
        <v>4</v>
      </c>
      <c r="B8" s="335" t="s">
        <v>2099</v>
      </c>
      <c r="C8" s="336"/>
      <c r="D8" s="336"/>
      <c r="E8" s="337"/>
      <c r="F8" s="331" t="s">
        <v>48</v>
      </c>
      <c r="G8" s="331" t="s">
        <v>48</v>
      </c>
      <c r="H8" s="331" t="s">
        <v>19</v>
      </c>
      <c r="I8" s="331" t="s">
        <v>48</v>
      </c>
      <c r="J8" s="331" t="s">
        <v>48</v>
      </c>
      <c r="K8" s="294" t="str">
        <f t="shared" si="0"/>
        <v>غير مطابق</v>
      </c>
      <c r="L8" s="332"/>
      <c r="M8" s="333">
        <v>46235</v>
      </c>
      <c r="N8" s="294" t="s">
        <v>83</v>
      </c>
    </row>
    <row r="9" spans="1:14" s="334" customFormat="1" ht="36.75" customHeight="1" x14ac:dyDescent="0.35">
      <c r="A9" s="291">
        <v>5</v>
      </c>
      <c r="B9" s="328" t="s">
        <v>2100</v>
      </c>
      <c r="C9" s="329"/>
      <c r="D9" s="329"/>
      <c r="E9" s="330"/>
      <c r="F9" s="331" t="s">
        <v>48</v>
      </c>
      <c r="G9" s="331" t="s">
        <v>48</v>
      </c>
      <c r="H9" s="331" t="s">
        <v>48</v>
      </c>
      <c r="I9" s="331" t="s">
        <v>48</v>
      </c>
      <c r="J9" s="331" t="s">
        <v>48</v>
      </c>
      <c r="K9" s="294" t="str">
        <f t="shared" si="0"/>
        <v>مطابق</v>
      </c>
      <c r="L9" s="332"/>
      <c r="M9" s="333">
        <v>46235</v>
      </c>
      <c r="N9" s="294" t="s">
        <v>83</v>
      </c>
    </row>
    <row r="10" spans="1:14" s="334" customFormat="1" ht="36.75" customHeight="1" x14ac:dyDescent="0.35">
      <c r="A10" s="291">
        <v>6</v>
      </c>
      <c r="B10" s="328" t="s">
        <v>2101</v>
      </c>
      <c r="C10" s="329"/>
      <c r="D10" s="329"/>
      <c r="E10" s="330"/>
      <c r="F10" s="331" t="s">
        <v>48</v>
      </c>
      <c r="G10" s="331" t="s">
        <v>48</v>
      </c>
      <c r="H10" s="331" t="s">
        <v>48</v>
      </c>
      <c r="I10" s="331" t="s">
        <v>48</v>
      </c>
      <c r="J10" s="331" t="s">
        <v>48</v>
      </c>
      <c r="K10" s="294" t="str">
        <f t="shared" si="0"/>
        <v>مطابق</v>
      </c>
      <c r="L10" s="332"/>
      <c r="M10" s="333">
        <v>46235</v>
      </c>
      <c r="N10" s="294" t="s">
        <v>83</v>
      </c>
    </row>
    <row r="11" spans="1:14" s="334" customFormat="1" ht="36.75" customHeight="1" x14ac:dyDescent="0.35">
      <c r="A11" s="291">
        <v>7</v>
      </c>
      <c r="B11" s="328" t="s">
        <v>2101</v>
      </c>
      <c r="C11" s="329"/>
      <c r="D11" s="329"/>
      <c r="E11" s="330"/>
      <c r="F11" s="331" t="s">
        <v>48</v>
      </c>
      <c r="G11" s="331" t="s">
        <v>48</v>
      </c>
      <c r="H11" s="331" t="s">
        <v>48</v>
      </c>
      <c r="I11" s="331" t="s">
        <v>48</v>
      </c>
      <c r="J11" s="331" t="s">
        <v>48</v>
      </c>
      <c r="K11" s="294" t="str">
        <f t="shared" si="0"/>
        <v>مطابق</v>
      </c>
      <c r="L11" s="332"/>
      <c r="M11" s="333">
        <v>46235</v>
      </c>
      <c r="N11" s="294" t="s">
        <v>83</v>
      </c>
    </row>
    <row r="12" spans="1:14" s="334" customFormat="1" ht="36.75" customHeight="1" x14ac:dyDescent="0.35">
      <c r="A12" s="291">
        <v>8</v>
      </c>
      <c r="B12" s="328" t="s">
        <v>263</v>
      </c>
      <c r="C12" s="329"/>
      <c r="D12" s="329"/>
      <c r="E12" s="330"/>
      <c r="F12" s="331" t="s">
        <v>48</v>
      </c>
      <c r="G12" s="331" t="s">
        <v>48</v>
      </c>
      <c r="H12" s="331" t="s">
        <v>48</v>
      </c>
      <c r="I12" s="331" t="s">
        <v>48</v>
      </c>
      <c r="J12" s="331" t="s">
        <v>48</v>
      </c>
      <c r="K12" s="294" t="str">
        <f t="shared" si="0"/>
        <v>مطابق</v>
      </c>
      <c r="L12" s="332"/>
      <c r="M12" s="333">
        <v>46235</v>
      </c>
      <c r="N12" s="294" t="s">
        <v>83</v>
      </c>
    </row>
    <row r="13" spans="1:14" s="334" customFormat="1" ht="36.75" customHeight="1" x14ac:dyDescent="0.35">
      <c r="A13" s="291">
        <v>9</v>
      </c>
      <c r="B13" s="328" t="s">
        <v>2102</v>
      </c>
      <c r="C13" s="329"/>
      <c r="D13" s="329"/>
      <c r="E13" s="330"/>
      <c r="F13" s="331" t="s">
        <v>48</v>
      </c>
      <c r="G13" s="331" t="s">
        <v>48</v>
      </c>
      <c r="H13" s="331" t="s">
        <v>48</v>
      </c>
      <c r="I13" s="331" t="s">
        <v>48</v>
      </c>
      <c r="J13" s="331" t="s">
        <v>48</v>
      </c>
      <c r="K13" s="294" t="str">
        <f t="shared" si="0"/>
        <v>مطابق</v>
      </c>
      <c r="L13" s="332"/>
      <c r="M13" s="333">
        <v>46235</v>
      </c>
      <c r="N13" s="294" t="s">
        <v>83</v>
      </c>
    </row>
    <row r="14" spans="1:14" s="334" customFormat="1" ht="36.75" customHeight="1" x14ac:dyDescent="0.35">
      <c r="A14" s="291">
        <v>10</v>
      </c>
      <c r="B14" s="328" t="s">
        <v>2103</v>
      </c>
      <c r="C14" s="329"/>
      <c r="D14" s="329"/>
      <c r="E14" s="330"/>
      <c r="F14" s="331" t="s">
        <v>48</v>
      </c>
      <c r="G14" s="331" t="s">
        <v>48</v>
      </c>
      <c r="H14" s="331" t="s">
        <v>48</v>
      </c>
      <c r="I14" s="331" t="s">
        <v>48</v>
      </c>
      <c r="J14" s="331" t="s">
        <v>48</v>
      </c>
      <c r="K14" s="294" t="str">
        <f t="shared" si="0"/>
        <v>مطابق</v>
      </c>
      <c r="L14" s="332"/>
      <c r="M14" s="333">
        <v>46235</v>
      </c>
      <c r="N14" s="294" t="s">
        <v>83</v>
      </c>
    </row>
    <row r="15" spans="1:14" s="334" customFormat="1" ht="36.75" customHeight="1" x14ac:dyDescent="0.35">
      <c r="A15" s="291">
        <v>11</v>
      </c>
      <c r="B15" s="328" t="s">
        <v>479</v>
      </c>
      <c r="C15" s="329"/>
      <c r="D15" s="329"/>
      <c r="E15" s="330"/>
      <c r="F15" s="331" t="s">
        <v>48</v>
      </c>
      <c r="G15" s="331" t="s">
        <v>48</v>
      </c>
      <c r="H15" s="331" t="s">
        <v>48</v>
      </c>
      <c r="I15" s="331" t="s">
        <v>48</v>
      </c>
      <c r="J15" s="331" t="s">
        <v>48</v>
      </c>
      <c r="K15" s="294" t="str">
        <f t="shared" si="0"/>
        <v>مطابق</v>
      </c>
      <c r="L15" s="332"/>
      <c r="M15" s="333">
        <v>46235</v>
      </c>
      <c r="N15" s="294" t="s">
        <v>83</v>
      </c>
    </row>
    <row r="16" spans="1:14" s="334" customFormat="1" ht="36.75" customHeight="1" x14ac:dyDescent="0.35">
      <c r="A16" s="291">
        <v>12</v>
      </c>
      <c r="B16" s="328" t="s">
        <v>258</v>
      </c>
      <c r="C16" s="329"/>
      <c r="D16" s="329"/>
      <c r="E16" s="330"/>
      <c r="F16" s="331" t="s">
        <v>19</v>
      </c>
      <c r="G16" s="331" t="s">
        <v>48</v>
      </c>
      <c r="H16" s="331" t="s">
        <v>48</v>
      </c>
      <c r="I16" s="331" t="s">
        <v>48</v>
      </c>
      <c r="J16" s="331" t="s">
        <v>48</v>
      </c>
      <c r="K16" s="294" t="str">
        <f t="shared" si="0"/>
        <v>غير مطابق</v>
      </c>
      <c r="L16" s="332"/>
      <c r="M16" s="333">
        <v>46235</v>
      </c>
      <c r="N16" s="294" t="s">
        <v>83</v>
      </c>
    </row>
    <row r="17" spans="1:14" s="334" customFormat="1" ht="36.75" customHeight="1" x14ac:dyDescent="0.35">
      <c r="A17" s="291">
        <v>13</v>
      </c>
      <c r="B17" s="328" t="s">
        <v>258</v>
      </c>
      <c r="C17" s="329"/>
      <c r="D17" s="329"/>
      <c r="E17" s="330"/>
      <c r="F17" s="331" t="s">
        <v>48</v>
      </c>
      <c r="G17" s="331" t="s">
        <v>48</v>
      </c>
      <c r="H17" s="331" t="s">
        <v>48</v>
      </c>
      <c r="I17" s="331" t="s">
        <v>48</v>
      </c>
      <c r="J17" s="331" t="s">
        <v>48</v>
      </c>
      <c r="K17" s="294" t="str">
        <f t="shared" si="0"/>
        <v>مطابق</v>
      </c>
      <c r="L17" s="332"/>
      <c r="M17" s="333">
        <v>46235</v>
      </c>
      <c r="N17" s="294" t="s">
        <v>83</v>
      </c>
    </row>
    <row r="18" spans="1:14" s="334" customFormat="1" ht="36.75" customHeight="1" x14ac:dyDescent="0.35">
      <c r="A18" s="291">
        <v>14</v>
      </c>
      <c r="B18" s="328" t="s">
        <v>673</v>
      </c>
      <c r="C18" s="329"/>
      <c r="D18" s="329"/>
      <c r="E18" s="330"/>
      <c r="F18" s="331" t="s">
        <v>48</v>
      </c>
      <c r="G18" s="331" t="s">
        <v>48</v>
      </c>
      <c r="H18" s="331" t="s">
        <v>48</v>
      </c>
      <c r="I18" s="331" t="s">
        <v>48</v>
      </c>
      <c r="J18" s="331" t="s">
        <v>48</v>
      </c>
      <c r="K18" s="294" t="str">
        <f t="shared" si="0"/>
        <v>مطابق</v>
      </c>
      <c r="L18" s="332"/>
      <c r="M18" s="333">
        <v>46235</v>
      </c>
      <c r="N18" s="294" t="s">
        <v>83</v>
      </c>
    </row>
    <row r="19" spans="1:14" s="334" customFormat="1" ht="36.75" customHeight="1" x14ac:dyDescent="0.35">
      <c r="A19" s="291">
        <v>15</v>
      </c>
      <c r="B19" s="328" t="s">
        <v>200</v>
      </c>
      <c r="C19" s="329"/>
      <c r="D19" s="329"/>
      <c r="E19" s="330"/>
      <c r="F19" s="331" t="s">
        <v>48</v>
      </c>
      <c r="G19" s="331" t="s">
        <v>48</v>
      </c>
      <c r="H19" s="331" t="s">
        <v>19</v>
      </c>
      <c r="I19" s="331" t="s">
        <v>48</v>
      </c>
      <c r="J19" s="331" t="s">
        <v>48</v>
      </c>
      <c r="K19" s="294" t="str">
        <f t="shared" si="0"/>
        <v>غير مطابق</v>
      </c>
      <c r="L19" s="332"/>
      <c r="M19" s="333">
        <v>46235</v>
      </c>
      <c r="N19" s="294" t="s">
        <v>83</v>
      </c>
    </row>
    <row r="20" spans="1:14" s="334" customFormat="1" ht="36.75" customHeight="1" x14ac:dyDescent="0.35">
      <c r="A20" s="291">
        <v>16</v>
      </c>
      <c r="B20" s="328" t="s">
        <v>201</v>
      </c>
      <c r="C20" s="329"/>
      <c r="D20" s="329"/>
      <c r="E20" s="330"/>
      <c r="F20" s="331" t="s">
        <v>48</v>
      </c>
      <c r="G20" s="331" t="s">
        <v>48</v>
      </c>
      <c r="H20" s="331" t="s">
        <v>48</v>
      </c>
      <c r="I20" s="331" t="s">
        <v>48</v>
      </c>
      <c r="J20" s="331" t="s">
        <v>48</v>
      </c>
      <c r="K20" s="294" t="str">
        <f t="shared" si="0"/>
        <v>مطابق</v>
      </c>
      <c r="L20" s="332"/>
      <c r="M20" s="333">
        <v>46235</v>
      </c>
      <c r="N20" s="294" t="s">
        <v>83</v>
      </c>
    </row>
    <row r="21" spans="1:14" s="334" customFormat="1" ht="36.75" customHeight="1" x14ac:dyDescent="0.35">
      <c r="A21" s="291">
        <v>17</v>
      </c>
      <c r="B21" s="328" t="s">
        <v>260</v>
      </c>
      <c r="C21" s="329"/>
      <c r="D21" s="329"/>
      <c r="E21" s="330"/>
      <c r="F21" s="331" t="s">
        <v>48</v>
      </c>
      <c r="G21" s="331" t="s">
        <v>48</v>
      </c>
      <c r="H21" s="331" t="s">
        <v>48</v>
      </c>
      <c r="I21" s="331" t="s">
        <v>48</v>
      </c>
      <c r="J21" s="331" t="s">
        <v>48</v>
      </c>
      <c r="K21" s="294" t="str">
        <f t="shared" si="0"/>
        <v>مطابق</v>
      </c>
      <c r="L21" s="332"/>
      <c r="M21" s="333">
        <v>46235</v>
      </c>
      <c r="N21" s="294" t="s">
        <v>83</v>
      </c>
    </row>
    <row r="22" spans="1:14" s="334" customFormat="1" ht="36.75" customHeight="1" x14ac:dyDescent="0.35">
      <c r="A22" s="291">
        <v>18</v>
      </c>
      <c r="B22" s="328" t="s">
        <v>665</v>
      </c>
      <c r="C22" s="329"/>
      <c r="D22" s="329"/>
      <c r="E22" s="330"/>
      <c r="F22" s="331" t="s">
        <v>48</v>
      </c>
      <c r="G22" s="331" t="s">
        <v>48</v>
      </c>
      <c r="H22" s="331" t="s">
        <v>48</v>
      </c>
      <c r="I22" s="331" t="s">
        <v>48</v>
      </c>
      <c r="J22" s="331" t="s">
        <v>48</v>
      </c>
      <c r="K22" s="294" t="str">
        <f t="shared" si="0"/>
        <v>مطابق</v>
      </c>
      <c r="L22" s="332"/>
      <c r="M22" s="333">
        <v>46235</v>
      </c>
      <c r="N22" s="294" t="s">
        <v>83</v>
      </c>
    </row>
    <row r="23" spans="1:14" s="334" customFormat="1" ht="36.75" customHeight="1" x14ac:dyDescent="0.35">
      <c r="A23" s="291">
        <v>19</v>
      </c>
      <c r="B23" s="328" t="s">
        <v>877</v>
      </c>
      <c r="C23" s="329"/>
      <c r="D23" s="329"/>
      <c r="E23" s="330"/>
      <c r="F23" s="331" t="s">
        <v>48</v>
      </c>
      <c r="G23" s="331" t="s">
        <v>48</v>
      </c>
      <c r="H23" s="331" t="s">
        <v>48</v>
      </c>
      <c r="I23" s="331" t="s">
        <v>48</v>
      </c>
      <c r="J23" s="331" t="s">
        <v>48</v>
      </c>
      <c r="K23" s="294" t="str">
        <f t="shared" si="0"/>
        <v>مطابق</v>
      </c>
      <c r="L23" s="332"/>
      <c r="M23" s="333">
        <v>46235</v>
      </c>
      <c r="N23" s="294" t="s">
        <v>83</v>
      </c>
    </row>
    <row r="24" spans="1:14" s="334" customFormat="1" ht="36.75" customHeight="1" x14ac:dyDescent="0.35">
      <c r="A24" s="291">
        <v>20</v>
      </c>
      <c r="B24" s="328" t="s">
        <v>892</v>
      </c>
      <c r="C24" s="329"/>
      <c r="D24" s="329"/>
      <c r="E24" s="330"/>
      <c r="F24" s="331" t="s">
        <v>48</v>
      </c>
      <c r="G24" s="331" t="s">
        <v>48</v>
      </c>
      <c r="H24" s="331" t="s">
        <v>48</v>
      </c>
      <c r="I24" s="331" t="s">
        <v>48</v>
      </c>
      <c r="J24" s="331" t="s">
        <v>48</v>
      </c>
      <c r="K24" s="294" t="str">
        <f t="shared" si="0"/>
        <v>مطابق</v>
      </c>
      <c r="L24" s="332"/>
      <c r="M24" s="333">
        <v>46235</v>
      </c>
      <c r="N24" s="294" t="s">
        <v>83</v>
      </c>
    </row>
    <row r="25" spans="1:14" s="334" customFormat="1" ht="36.75" customHeight="1" x14ac:dyDescent="0.35">
      <c r="A25" s="291">
        <v>21</v>
      </c>
      <c r="B25" s="328" t="s">
        <v>1958</v>
      </c>
      <c r="C25" s="329"/>
      <c r="D25" s="329"/>
      <c r="E25" s="330"/>
      <c r="F25" s="331" t="s">
        <v>48</v>
      </c>
      <c r="G25" s="331" t="s">
        <v>48</v>
      </c>
      <c r="H25" s="331" t="s">
        <v>48</v>
      </c>
      <c r="I25" s="331" t="s">
        <v>48</v>
      </c>
      <c r="J25" s="331" t="s">
        <v>48</v>
      </c>
      <c r="K25" s="294" t="str">
        <f t="shared" si="0"/>
        <v>مطابق</v>
      </c>
      <c r="L25" s="332"/>
      <c r="M25" s="333">
        <v>46235</v>
      </c>
      <c r="N25" s="294" t="s">
        <v>83</v>
      </c>
    </row>
  </sheetData>
  <sheetProtection algorithmName="SHA-512" hashValue="X6r/N6tfEhasFCn/YGdt86RS6cEzvJY59nSrfgxKMAkBLvlEiwwXZ/7Dz4ySCPNFOsyFwJ1Al6bfX+YHvB/7Fg==" saltValue="76P2KMAG/t/I5o8Yi57z1Q==" spinCount="100000" sheet="1" objects="1" scenarios="1"/>
  <mergeCells count="31">
    <mergeCell ref="A1:N1"/>
    <mergeCell ref="B22:E22"/>
    <mergeCell ref="B23:E23"/>
    <mergeCell ref="B24:E24"/>
    <mergeCell ref="B25:E25"/>
    <mergeCell ref="B17:E17"/>
    <mergeCell ref="B18:E18"/>
    <mergeCell ref="B19:E19"/>
    <mergeCell ref="B20:E20"/>
    <mergeCell ref="B21:E21"/>
    <mergeCell ref="B4:E4"/>
    <mergeCell ref="B5:E5"/>
    <mergeCell ref="B6:E6"/>
    <mergeCell ref="B7:E7"/>
    <mergeCell ref="B8:E8"/>
    <mergeCell ref="B9:E9"/>
    <mergeCell ref="B15:E15"/>
    <mergeCell ref="B16:E16"/>
    <mergeCell ref="A2:A3"/>
    <mergeCell ref="B2:C2"/>
    <mergeCell ref="D2:F2"/>
    <mergeCell ref="B10:E10"/>
    <mergeCell ref="B11:E11"/>
    <mergeCell ref="B12:E12"/>
    <mergeCell ref="B13:E13"/>
    <mergeCell ref="B14:E14"/>
    <mergeCell ref="G2:H2"/>
    <mergeCell ref="B3:C3"/>
    <mergeCell ref="D3:F3"/>
    <mergeCell ref="G3:H3"/>
    <mergeCell ref="J2:K3"/>
  </mergeCells>
  <conditionalFormatting sqref="F2:F1048576 G5:J25">
    <cfRule type="containsText" dxfId="185" priority="9" operator="containsText" text="غير مطابق$Q$8">
      <formula>NOT(ISERROR(SEARCH("غير مطابق$Q$8",F2)))</formula>
    </cfRule>
    <cfRule type="containsText" dxfId="184" priority="10" operator="containsText" text="مطابق">
      <formula>NOT(ISERROR(SEARCH("مطابق",F2)))</formula>
    </cfRule>
  </conditionalFormatting>
  <conditionalFormatting sqref="F5:J25">
    <cfRule type="cellIs" dxfId="183" priority="11" operator="equal">
      <formula>$F$5</formula>
    </cfRule>
    <cfRule type="cellIs" dxfId="182" priority="12" operator="equal">
      <formula>$F$5</formula>
    </cfRule>
    <cfRule type="cellIs" dxfId="181" priority="13" operator="equal">
      <formula>$F$5</formula>
    </cfRule>
  </conditionalFormatting>
  <conditionalFormatting sqref="G5:K25 F6:K25 F2:F1048576">
    <cfRule type="containsText" dxfId="180" priority="8" operator="containsText" text="غير مطابق">
      <formula>NOT(ISERROR(SEARCH("غير مطابق",F2)))</formula>
    </cfRule>
  </conditionalFormatting>
  <conditionalFormatting sqref="K5:K25">
    <cfRule type="containsText" dxfId="179" priority="1" operator="containsText" text="غير مطابق">
      <formula>NOT(ISERROR(SEARCH("غير مطابق",K5)))</formula>
    </cfRule>
    <cfRule type="containsText" dxfId="178" priority="2" operator="containsText" text="مطابق">
      <formula>NOT(ISERROR(SEARCH("مطابق",K5)))</formula>
    </cfRule>
    <cfRule type="containsText" dxfId="177" priority="4" operator="containsText" text="غير مطابق">
      <formula>NOT(ISERROR(SEARCH("غير مطابق",K5)))</formula>
    </cfRule>
    <cfRule type="containsText" dxfId="176" priority="7" operator="containsText" text="مطابق">
      <formula>NOT(ISERROR(SEARCH("مطابق",K5)))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F5:J25" xr:uid="{43C09946-FD25-48CF-A4DB-CB50EB506565}">
      <formula1>"مطابق,غير مطابق"</formula1>
    </dataValidation>
    <dataValidation type="list" allowBlank="1" sqref="K5:K25" xr:uid="{3589F799-B4EF-4D36-8C2F-C3945BCAD1E4}">
      <formula1>"مطابق,غير مطابق"</formula1>
    </dataValidation>
  </dataValidations>
  <hyperlinks>
    <hyperlink ref="A2" location="'الرئيسية'!A1" display="🏠 الصفحة الرئيسية" xr:uid="{8136EFBA-0488-4FE7-9C17-FD8ED9566C79}"/>
  </hyperlinks>
  <pageMargins left="0.25" right="0.25" top="0.75" bottom="0.75" header="0.3" footer="0.3"/>
  <pageSetup paperSize="9" orientation="landscape" horizontalDpi="0" verticalDpi="0" r:id="rId1"/>
  <drawing r:id="rId2"/>
  <extLst>
    <ext xmlns:x14="http://schemas.microsoft.com/office/spreadsheetml/2009/9/main" uri="{78C0D931-6437-407d-A8EE-F0AAD7539E65}">
      <x14:conditionalFormattings>
        <x14:conditionalFormatting xmlns:xm="http://schemas.microsoft.com/office/excel/2006/main">
          <x14:cfRule type="containsText" priority="5" operator="containsText" id="{CA504EFB-46C4-4F99-A332-6382A147A028}">
            <xm:f>NOT(ISERROR(SEARCH($K$10,K4)))</xm:f>
            <xm:f>$K$10</xm:f>
            <x14:dxf>
              <font>
                <color rgb="FF9C0006"/>
              </font>
            </x14:dxf>
          </x14:cfRule>
          <xm:sqref>K4:K1048576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01B82-7D6C-4279-9EA9-F795775CD16B}">
  <sheetPr codeName="Sheet32"/>
  <dimension ref="A1:J88"/>
  <sheetViews>
    <sheetView rightToLeft="1" zoomScale="55" zoomScaleNormal="55" workbookViewId="0">
      <pane xSplit="1" ySplit="4" topLeftCell="B5" activePane="bottomRight" state="frozen"/>
      <selection pane="topRight" activeCell="B1" sqref="B1"/>
      <selection pane="bottomLeft" activeCell="A5" sqref="A5"/>
      <selection pane="bottomRight" activeCell="A2" sqref="A2:B3"/>
    </sheetView>
  </sheetViews>
  <sheetFormatPr defaultRowHeight="23.25" x14ac:dyDescent="0.25"/>
  <cols>
    <col min="1" max="1" width="15.7109375" style="433" customWidth="1"/>
    <col min="2" max="2" width="11.28515625" style="433" customWidth="1"/>
    <col min="3" max="3" width="53.140625" style="433" bestFit="1" customWidth="1"/>
    <col min="4" max="4" width="14.42578125" style="433" bestFit="1" customWidth="1"/>
    <col min="5" max="5" width="30.28515625" style="433" bestFit="1" customWidth="1"/>
    <col min="6" max="6" width="30" style="433" bestFit="1" customWidth="1"/>
    <col min="7" max="7" width="11" style="433" bestFit="1" customWidth="1"/>
    <col min="8" max="8" width="30" style="433" customWidth="1"/>
    <col min="9" max="9" width="17.5703125" style="433" bestFit="1" customWidth="1"/>
    <col min="10" max="16384" width="9.140625" style="433"/>
  </cols>
  <sheetData>
    <row r="1" spans="1:10" ht="39.75" customHeight="1" x14ac:dyDescent="0.25">
      <c r="A1" s="431" t="s">
        <v>915</v>
      </c>
      <c r="B1" s="432"/>
      <c r="C1" s="432"/>
      <c r="D1" s="432"/>
      <c r="E1" s="432"/>
      <c r="F1" s="432"/>
      <c r="G1" s="432"/>
      <c r="H1" s="432"/>
      <c r="I1" s="432"/>
    </row>
    <row r="2" spans="1:10" ht="39.75" customHeight="1" x14ac:dyDescent="0.25">
      <c r="A2" s="78" t="s">
        <v>34</v>
      </c>
      <c r="B2" s="79"/>
      <c r="C2" s="434"/>
      <c r="D2" s="435"/>
      <c r="E2" s="435"/>
      <c r="F2" s="435"/>
      <c r="G2" s="435"/>
      <c r="H2" s="435"/>
      <c r="I2" s="436"/>
    </row>
    <row r="3" spans="1:10" ht="41.25" customHeight="1" x14ac:dyDescent="0.25">
      <c r="A3" s="80"/>
      <c r="B3" s="81"/>
      <c r="C3" s="437"/>
      <c r="D3" s="438"/>
      <c r="E3" s="438"/>
      <c r="F3" s="438"/>
      <c r="G3" s="438"/>
      <c r="H3" s="438"/>
      <c r="I3" s="439"/>
    </row>
    <row r="4" spans="1:10" ht="51.75" customHeight="1" x14ac:dyDescent="0.25">
      <c r="A4" s="440" t="s">
        <v>39</v>
      </c>
      <c r="B4" s="440" t="s">
        <v>133</v>
      </c>
      <c r="C4" s="440" t="s">
        <v>908</v>
      </c>
      <c r="D4" s="440" t="s">
        <v>909</v>
      </c>
      <c r="E4" s="440" t="s">
        <v>910</v>
      </c>
      <c r="F4" s="440" t="s">
        <v>789</v>
      </c>
      <c r="G4" s="440" t="s">
        <v>911</v>
      </c>
      <c r="H4" s="440" t="s">
        <v>45</v>
      </c>
      <c r="I4" s="440" t="s">
        <v>729</v>
      </c>
    </row>
    <row r="5" spans="1:10" ht="36.75" customHeight="1" x14ac:dyDescent="0.25">
      <c r="A5" s="441">
        <v>1</v>
      </c>
      <c r="B5" s="442" t="s">
        <v>1483</v>
      </c>
      <c r="C5" s="442" t="s">
        <v>1484</v>
      </c>
      <c r="D5" s="442" t="s">
        <v>1485</v>
      </c>
      <c r="E5" s="442" t="s">
        <v>1486</v>
      </c>
      <c r="F5" s="442" t="s">
        <v>1487</v>
      </c>
      <c r="G5" s="442">
        <v>1</v>
      </c>
      <c r="H5" s="442"/>
      <c r="I5" s="442" t="s">
        <v>339</v>
      </c>
      <c r="J5" s="443"/>
    </row>
    <row r="6" spans="1:10" ht="36.75" customHeight="1" x14ac:dyDescent="0.25">
      <c r="A6" s="441">
        <v>2</v>
      </c>
      <c r="B6" s="442" t="s">
        <v>1488</v>
      </c>
      <c r="C6" s="442" t="s">
        <v>1489</v>
      </c>
      <c r="D6" s="442" t="s">
        <v>1485</v>
      </c>
      <c r="E6" s="442" t="s">
        <v>1486</v>
      </c>
      <c r="F6" s="442" t="s">
        <v>1217</v>
      </c>
      <c r="G6" s="442">
        <v>2</v>
      </c>
      <c r="H6" s="442"/>
      <c r="I6" s="442" t="s">
        <v>339</v>
      </c>
    </row>
    <row r="7" spans="1:10" ht="36.75" customHeight="1" x14ac:dyDescent="0.25">
      <c r="A7" s="441">
        <v>3</v>
      </c>
      <c r="B7" s="442" t="s">
        <v>1490</v>
      </c>
      <c r="C7" s="442" t="s">
        <v>1491</v>
      </c>
      <c r="D7" s="442" t="s">
        <v>1485</v>
      </c>
      <c r="E7" s="442" t="s">
        <v>1486</v>
      </c>
      <c r="F7" s="442" t="s">
        <v>1217</v>
      </c>
      <c r="G7" s="442">
        <v>3</v>
      </c>
      <c r="H7" s="442"/>
      <c r="I7" s="442" t="s">
        <v>339</v>
      </c>
    </row>
    <row r="8" spans="1:10" ht="36.75" customHeight="1" x14ac:dyDescent="0.25">
      <c r="A8" s="441">
        <v>4</v>
      </c>
      <c r="B8" s="442" t="s">
        <v>1492</v>
      </c>
      <c r="C8" s="442" t="s">
        <v>1493</v>
      </c>
      <c r="D8" s="442" t="s">
        <v>1485</v>
      </c>
      <c r="E8" s="442" t="s">
        <v>1486</v>
      </c>
      <c r="F8" s="442" t="s">
        <v>1217</v>
      </c>
      <c r="G8" s="442">
        <v>4</v>
      </c>
      <c r="H8" s="442"/>
      <c r="I8" s="442" t="s">
        <v>339</v>
      </c>
    </row>
    <row r="9" spans="1:10" ht="36.75" customHeight="1" x14ac:dyDescent="0.25">
      <c r="A9" s="441">
        <v>5</v>
      </c>
      <c r="B9" s="442" t="s">
        <v>1494</v>
      </c>
      <c r="C9" s="442" t="s">
        <v>1495</v>
      </c>
      <c r="D9" s="442" t="s">
        <v>1485</v>
      </c>
      <c r="E9" s="442" t="s">
        <v>1486</v>
      </c>
      <c r="F9" s="442" t="s">
        <v>1217</v>
      </c>
      <c r="G9" s="442">
        <v>5</v>
      </c>
      <c r="H9" s="442"/>
      <c r="I9" s="442" t="s">
        <v>339</v>
      </c>
    </row>
    <row r="10" spans="1:10" ht="36.75" customHeight="1" x14ac:dyDescent="0.25">
      <c r="A10" s="441">
        <v>6</v>
      </c>
      <c r="B10" s="442" t="s">
        <v>1496</v>
      </c>
      <c r="C10" s="442" t="s">
        <v>1497</v>
      </c>
      <c r="D10" s="442" t="s">
        <v>1485</v>
      </c>
      <c r="E10" s="442" t="s">
        <v>1486</v>
      </c>
      <c r="F10" s="442" t="s">
        <v>1217</v>
      </c>
      <c r="G10" s="442">
        <v>6</v>
      </c>
      <c r="H10" s="442"/>
      <c r="I10" s="442" t="s">
        <v>339</v>
      </c>
    </row>
    <row r="11" spans="1:10" ht="36.75" customHeight="1" x14ac:dyDescent="0.25">
      <c r="A11" s="441">
        <v>7</v>
      </c>
      <c r="B11" s="442" t="s">
        <v>1498</v>
      </c>
      <c r="C11" s="442" t="s">
        <v>1499</v>
      </c>
      <c r="D11" s="442" t="s">
        <v>1485</v>
      </c>
      <c r="E11" s="442" t="s">
        <v>1486</v>
      </c>
      <c r="F11" s="442" t="s">
        <v>1217</v>
      </c>
      <c r="G11" s="442">
        <v>7</v>
      </c>
      <c r="H11" s="442"/>
      <c r="I11" s="442" t="s">
        <v>339</v>
      </c>
    </row>
    <row r="12" spans="1:10" ht="36.75" customHeight="1" x14ac:dyDescent="0.25">
      <c r="A12" s="441">
        <v>8</v>
      </c>
      <c r="B12" s="442" t="s">
        <v>1500</v>
      </c>
      <c r="C12" s="442" t="s">
        <v>1501</v>
      </c>
      <c r="D12" s="442" t="s">
        <v>1485</v>
      </c>
      <c r="E12" s="442" t="s">
        <v>1486</v>
      </c>
      <c r="F12" s="442" t="s">
        <v>1217</v>
      </c>
      <c r="G12" s="442">
        <v>8</v>
      </c>
      <c r="H12" s="442"/>
      <c r="I12" s="442" t="s">
        <v>339</v>
      </c>
    </row>
    <row r="13" spans="1:10" ht="36.75" customHeight="1" x14ac:dyDescent="0.25">
      <c r="A13" s="441">
        <v>9</v>
      </c>
      <c r="B13" s="442" t="s">
        <v>1502</v>
      </c>
      <c r="C13" s="442" t="s">
        <v>1503</v>
      </c>
      <c r="D13" s="442" t="s">
        <v>1485</v>
      </c>
      <c r="E13" s="442" t="s">
        <v>1486</v>
      </c>
      <c r="F13" s="442" t="s">
        <v>1217</v>
      </c>
      <c r="G13" s="442">
        <v>9</v>
      </c>
      <c r="H13" s="442"/>
      <c r="I13" s="442" t="s">
        <v>339</v>
      </c>
    </row>
    <row r="14" spans="1:10" ht="36.75" customHeight="1" x14ac:dyDescent="0.25">
      <c r="A14" s="441">
        <v>10</v>
      </c>
      <c r="B14" s="442" t="s">
        <v>1504</v>
      </c>
      <c r="C14" s="442" t="s">
        <v>1505</v>
      </c>
      <c r="D14" s="442" t="s">
        <v>1485</v>
      </c>
      <c r="E14" s="442" t="s">
        <v>1486</v>
      </c>
      <c r="F14" s="442" t="s">
        <v>1217</v>
      </c>
      <c r="G14" s="442">
        <v>10</v>
      </c>
      <c r="H14" s="442"/>
      <c r="I14" s="442" t="s">
        <v>339</v>
      </c>
    </row>
    <row r="15" spans="1:10" ht="36.75" customHeight="1" x14ac:dyDescent="0.25">
      <c r="A15" s="441">
        <v>11</v>
      </c>
      <c r="B15" s="442" t="s">
        <v>1506</v>
      </c>
      <c r="C15" s="442" t="s">
        <v>1507</v>
      </c>
      <c r="D15" s="442" t="s">
        <v>1485</v>
      </c>
      <c r="E15" s="442" t="s">
        <v>1486</v>
      </c>
      <c r="F15" s="442" t="s">
        <v>1217</v>
      </c>
      <c r="G15" s="442">
        <v>11</v>
      </c>
      <c r="H15" s="442"/>
      <c r="I15" s="442" t="s">
        <v>339</v>
      </c>
    </row>
    <row r="16" spans="1:10" ht="36.75" customHeight="1" x14ac:dyDescent="0.25">
      <c r="A16" s="441">
        <v>12</v>
      </c>
      <c r="B16" s="442" t="s">
        <v>1508</v>
      </c>
      <c r="C16" s="442" t="s">
        <v>1509</v>
      </c>
      <c r="D16" s="442" t="s">
        <v>1485</v>
      </c>
      <c r="E16" s="442" t="s">
        <v>1486</v>
      </c>
      <c r="F16" s="442" t="s">
        <v>1217</v>
      </c>
      <c r="G16" s="442">
        <v>12</v>
      </c>
      <c r="H16" s="442"/>
      <c r="I16" s="442" t="s">
        <v>339</v>
      </c>
    </row>
    <row r="17" spans="1:9" ht="36.75" customHeight="1" x14ac:dyDescent="0.25">
      <c r="A17" s="441">
        <v>13</v>
      </c>
      <c r="B17" s="442" t="s">
        <v>1510</v>
      </c>
      <c r="C17" s="442" t="s">
        <v>1511</v>
      </c>
      <c r="D17" s="442" t="s">
        <v>1512</v>
      </c>
      <c r="E17" s="442" t="s">
        <v>1513</v>
      </c>
      <c r="F17" s="442" t="s">
        <v>1514</v>
      </c>
      <c r="G17" s="442">
        <v>13</v>
      </c>
      <c r="H17" s="442"/>
      <c r="I17" s="442" t="s">
        <v>339</v>
      </c>
    </row>
    <row r="18" spans="1:9" ht="36.75" customHeight="1" x14ac:dyDescent="0.25">
      <c r="A18" s="441">
        <v>14</v>
      </c>
      <c r="B18" s="442" t="s">
        <v>1515</v>
      </c>
      <c r="C18" s="442" t="s">
        <v>1516</v>
      </c>
      <c r="D18" s="442" t="s">
        <v>1512</v>
      </c>
      <c r="E18" s="442" t="s">
        <v>1513</v>
      </c>
      <c r="F18" s="442" t="s">
        <v>1514</v>
      </c>
      <c r="G18" s="442">
        <v>14</v>
      </c>
      <c r="H18" s="442"/>
      <c r="I18" s="442" t="s">
        <v>339</v>
      </c>
    </row>
    <row r="19" spans="1:9" ht="36.75" customHeight="1" x14ac:dyDescent="0.25">
      <c r="A19" s="441">
        <v>15</v>
      </c>
      <c r="B19" s="442" t="s">
        <v>1517</v>
      </c>
      <c r="C19" s="442" t="s">
        <v>1518</v>
      </c>
      <c r="D19" s="442" t="s">
        <v>1512</v>
      </c>
      <c r="E19" s="442" t="s">
        <v>1513</v>
      </c>
      <c r="F19" s="442" t="s">
        <v>1514</v>
      </c>
      <c r="G19" s="442">
        <v>15</v>
      </c>
      <c r="H19" s="442"/>
      <c r="I19" s="442" t="s">
        <v>339</v>
      </c>
    </row>
    <row r="20" spans="1:9" ht="36.75" customHeight="1" x14ac:dyDescent="0.25">
      <c r="A20" s="441">
        <v>16</v>
      </c>
      <c r="B20" s="442" t="s">
        <v>1519</v>
      </c>
      <c r="C20" s="442" t="s">
        <v>1520</v>
      </c>
      <c r="D20" s="442" t="s">
        <v>1512</v>
      </c>
      <c r="E20" s="442" t="s">
        <v>1513</v>
      </c>
      <c r="F20" s="442" t="s">
        <v>1521</v>
      </c>
      <c r="G20" s="442">
        <v>16</v>
      </c>
      <c r="H20" s="442"/>
      <c r="I20" s="442" t="s">
        <v>339</v>
      </c>
    </row>
    <row r="21" spans="1:9" ht="36.75" customHeight="1" x14ac:dyDescent="0.25">
      <c r="A21" s="441">
        <v>17</v>
      </c>
      <c r="B21" s="442"/>
      <c r="C21" s="442"/>
      <c r="D21" s="442"/>
      <c r="E21" s="442"/>
      <c r="F21" s="442"/>
      <c r="G21" s="442">
        <v>17</v>
      </c>
      <c r="H21" s="442"/>
      <c r="I21" s="442" t="s">
        <v>339</v>
      </c>
    </row>
    <row r="22" spans="1:9" ht="36.75" customHeight="1" x14ac:dyDescent="0.25">
      <c r="A22" s="441">
        <v>18</v>
      </c>
      <c r="B22" s="442" t="s">
        <v>1522</v>
      </c>
      <c r="C22" s="442" t="s">
        <v>1523</v>
      </c>
      <c r="D22" s="442" t="s">
        <v>1485</v>
      </c>
      <c r="E22" s="442" t="s">
        <v>1486</v>
      </c>
      <c r="F22" s="442" t="s">
        <v>1023</v>
      </c>
      <c r="G22" s="442">
        <v>18</v>
      </c>
      <c r="H22" s="442"/>
      <c r="I22" s="442" t="s">
        <v>339</v>
      </c>
    </row>
    <row r="23" spans="1:9" ht="36.75" customHeight="1" x14ac:dyDescent="0.25">
      <c r="A23" s="441">
        <v>19</v>
      </c>
      <c r="B23" s="442" t="s">
        <v>1524</v>
      </c>
      <c r="C23" s="442" t="s">
        <v>1525</v>
      </c>
      <c r="D23" s="442" t="s">
        <v>1512</v>
      </c>
      <c r="E23" s="442" t="s">
        <v>1513</v>
      </c>
      <c r="F23" s="442" t="s">
        <v>797</v>
      </c>
      <c r="G23" s="442">
        <v>19</v>
      </c>
      <c r="H23" s="442"/>
      <c r="I23" s="442" t="s">
        <v>339</v>
      </c>
    </row>
    <row r="24" spans="1:9" ht="36.75" customHeight="1" x14ac:dyDescent="0.25">
      <c r="A24" s="441">
        <v>20</v>
      </c>
      <c r="B24" s="442" t="s">
        <v>1526</v>
      </c>
      <c r="C24" s="442" t="s">
        <v>1527</v>
      </c>
      <c r="D24" s="442" t="s">
        <v>1158</v>
      </c>
      <c r="E24" s="442" t="s">
        <v>1159</v>
      </c>
      <c r="F24" s="442" t="s">
        <v>935</v>
      </c>
      <c r="G24" s="442">
        <v>20</v>
      </c>
      <c r="H24" s="442"/>
      <c r="I24" s="442" t="s">
        <v>339</v>
      </c>
    </row>
    <row r="25" spans="1:9" ht="36.75" customHeight="1" x14ac:dyDescent="0.25">
      <c r="A25" s="441">
        <v>21</v>
      </c>
      <c r="B25" s="442" t="s">
        <v>1528</v>
      </c>
      <c r="C25" s="442" t="s">
        <v>1529</v>
      </c>
      <c r="D25" s="442" t="s">
        <v>1512</v>
      </c>
      <c r="E25" s="442" t="s">
        <v>1513</v>
      </c>
      <c r="F25" s="442" t="s">
        <v>1521</v>
      </c>
      <c r="G25" s="442">
        <v>21</v>
      </c>
      <c r="H25" s="442"/>
      <c r="I25" s="442" t="s">
        <v>339</v>
      </c>
    </row>
    <row r="26" spans="1:9" ht="36.75" customHeight="1" x14ac:dyDescent="0.25">
      <c r="A26" s="441">
        <v>22</v>
      </c>
      <c r="B26" s="442" t="s">
        <v>1530</v>
      </c>
      <c r="C26" s="442" t="s">
        <v>1531</v>
      </c>
      <c r="D26" s="442" t="s">
        <v>1512</v>
      </c>
      <c r="E26" s="442" t="s">
        <v>1513</v>
      </c>
      <c r="F26" s="442" t="s">
        <v>797</v>
      </c>
      <c r="G26" s="442">
        <v>22</v>
      </c>
      <c r="H26" s="442"/>
      <c r="I26" s="442" t="s">
        <v>339</v>
      </c>
    </row>
    <row r="27" spans="1:9" ht="36.75" customHeight="1" x14ac:dyDescent="0.25">
      <c r="A27" s="441">
        <v>23</v>
      </c>
      <c r="B27" s="442" t="s">
        <v>1532</v>
      </c>
      <c r="C27" s="442" t="s">
        <v>1533</v>
      </c>
      <c r="D27" s="442" t="s">
        <v>1512</v>
      </c>
      <c r="E27" s="442" t="s">
        <v>1513</v>
      </c>
      <c r="F27" s="442" t="s">
        <v>1521</v>
      </c>
      <c r="G27" s="442">
        <v>23</v>
      </c>
      <c r="H27" s="442"/>
      <c r="I27" s="442" t="s">
        <v>339</v>
      </c>
    </row>
    <row r="28" spans="1:9" ht="36.75" customHeight="1" x14ac:dyDescent="0.25">
      <c r="A28" s="441">
        <v>24</v>
      </c>
      <c r="B28" s="442" t="s">
        <v>1534</v>
      </c>
      <c r="C28" s="442" t="s">
        <v>1535</v>
      </c>
      <c r="D28" s="442" t="s">
        <v>1485</v>
      </c>
      <c r="E28" s="442" t="s">
        <v>1486</v>
      </c>
      <c r="F28" s="442" t="s">
        <v>1217</v>
      </c>
      <c r="G28" s="442">
        <v>24</v>
      </c>
      <c r="H28" s="442"/>
      <c r="I28" s="442" t="s">
        <v>339</v>
      </c>
    </row>
    <row r="29" spans="1:9" ht="36.75" customHeight="1" x14ac:dyDescent="0.25">
      <c r="A29" s="441">
        <v>25</v>
      </c>
      <c r="B29" s="442">
        <v>8369</v>
      </c>
      <c r="C29" s="442" t="s">
        <v>1623</v>
      </c>
      <c r="D29" s="442" t="s">
        <v>977</v>
      </c>
      <c r="E29" s="442" t="s">
        <v>1624</v>
      </c>
      <c r="F29" s="442" t="s">
        <v>797</v>
      </c>
      <c r="G29" s="442">
        <v>25</v>
      </c>
      <c r="H29" s="442"/>
      <c r="I29" s="442" t="s">
        <v>339</v>
      </c>
    </row>
    <row r="30" spans="1:9" ht="36.75" customHeight="1" x14ac:dyDescent="0.25">
      <c r="A30" s="441">
        <v>26</v>
      </c>
      <c r="B30" s="442" t="s">
        <v>1536</v>
      </c>
      <c r="C30" s="442" t="s">
        <v>1537</v>
      </c>
      <c r="D30" s="442" t="s">
        <v>1512</v>
      </c>
      <c r="E30" s="442" t="s">
        <v>1513</v>
      </c>
      <c r="F30" s="442" t="s">
        <v>797</v>
      </c>
      <c r="G30" s="442">
        <v>26</v>
      </c>
      <c r="H30" s="442"/>
      <c r="I30" s="442" t="s">
        <v>339</v>
      </c>
    </row>
    <row r="31" spans="1:9" ht="36.75" customHeight="1" x14ac:dyDescent="0.25">
      <c r="A31" s="441">
        <v>27</v>
      </c>
      <c r="B31" s="442" t="s">
        <v>1538</v>
      </c>
      <c r="C31" s="442" t="s">
        <v>1539</v>
      </c>
      <c r="D31" s="442" t="s">
        <v>1512</v>
      </c>
      <c r="E31" s="442" t="s">
        <v>1513</v>
      </c>
      <c r="F31" s="442" t="s">
        <v>797</v>
      </c>
      <c r="G31" s="442">
        <v>27</v>
      </c>
      <c r="H31" s="442"/>
      <c r="I31" s="442" t="s">
        <v>339</v>
      </c>
    </row>
    <row r="32" spans="1:9" ht="36.75" customHeight="1" x14ac:dyDescent="0.25">
      <c r="A32" s="441">
        <v>28</v>
      </c>
      <c r="B32" s="442" t="s">
        <v>1540</v>
      </c>
      <c r="C32" s="442" t="s">
        <v>1541</v>
      </c>
      <c r="D32" s="442" t="s">
        <v>1512</v>
      </c>
      <c r="E32" s="442" t="s">
        <v>1513</v>
      </c>
      <c r="F32" s="442" t="s">
        <v>797</v>
      </c>
      <c r="G32" s="442">
        <v>28</v>
      </c>
      <c r="H32" s="442"/>
      <c r="I32" s="442" t="s">
        <v>339</v>
      </c>
    </row>
    <row r="33" spans="1:9" ht="36.75" customHeight="1" x14ac:dyDescent="0.25">
      <c r="A33" s="441">
        <v>29</v>
      </c>
      <c r="B33" s="442" t="s">
        <v>1542</v>
      </c>
      <c r="C33" s="442" t="s">
        <v>1543</v>
      </c>
      <c r="D33" s="442" t="s">
        <v>1512</v>
      </c>
      <c r="E33" s="442" t="s">
        <v>1513</v>
      </c>
      <c r="F33" s="442" t="s">
        <v>797</v>
      </c>
      <c r="G33" s="442">
        <v>29</v>
      </c>
      <c r="H33" s="442"/>
      <c r="I33" s="442" t="s">
        <v>339</v>
      </c>
    </row>
    <row r="34" spans="1:9" ht="36.75" customHeight="1" x14ac:dyDescent="0.25">
      <c r="A34" s="441">
        <v>30</v>
      </c>
      <c r="B34" s="442" t="s">
        <v>1544</v>
      </c>
      <c r="C34" s="442" t="s">
        <v>1545</v>
      </c>
      <c r="D34" s="442" t="s">
        <v>1158</v>
      </c>
      <c r="E34" s="442" t="s">
        <v>1159</v>
      </c>
      <c r="F34" s="442" t="s">
        <v>935</v>
      </c>
      <c r="G34" s="442">
        <v>30</v>
      </c>
      <c r="H34" s="442"/>
      <c r="I34" s="442" t="s">
        <v>339</v>
      </c>
    </row>
    <row r="35" spans="1:9" ht="36.75" customHeight="1" x14ac:dyDescent="0.25">
      <c r="A35" s="441">
        <v>31</v>
      </c>
      <c r="B35" s="442" t="s">
        <v>1546</v>
      </c>
      <c r="C35" s="442" t="s">
        <v>1547</v>
      </c>
      <c r="D35" s="442" t="s">
        <v>1512</v>
      </c>
      <c r="E35" s="442" t="s">
        <v>1513</v>
      </c>
      <c r="F35" s="442" t="s">
        <v>797</v>
      </c>
      <c r="G35" s="442">
        <v>31</v>
      </c>
      <c r="H35" s="442"/>
      <c r="I35" s="442" t="s">
        <v>339</v>
      </c>
    </row>
    <row r="36" spans="1:9" ht="36.75" customHeight="1" x14ac:dyDescent="0.25">
      <c r="A36" s="441">
        <v>32</v>
      </c>
      <c r="B36" s="442" t="s">
        <v>1548</v>
      </c>
      <c r="C36" s="442" t="s">
        <v>1549</v>
      </c>
      <c r="D36" s="442" t="s">
        <v>1512</v>
      </c>
      <c r="E36" s="442" t="s">
        <v>1513</v>
      </c>
      <c r="F36" s="442" t="s">
        <v>797</v>
      </c>
      <c r="G36" s="442">
        <v>32</v>
      </c>
      <c r="H36" s="442"/>
      <c r="I36" s="442" t="s">
        <v>339</v>
      </c>
    </row>
    <row r="37" spans="1:9" ht="36.75" customHeight="1" x14ac:dyDescent="0.25">
      <c r="A37" s="441">
        <v>33</v>
      </c>
      <c r="B37" s="442" t="s">
        <v>1550</v>
      </c>
      <c r="C37" s="442" t="s">
        <v>1551</v>
      </c>
      <c r="D37" s="442" t="s">
        <v>1512</v>
      </c>
      <c r="E37" s="442" t="s">
        <v>1513</v>
      </c>
      <c r="F37" s="442" t="s">
        <v>1514</v>
      </c>
      <c r="G37" s="442">
        <v>33</v>
      </c>
      <c r="H37" s="442"/>
      <c r="I37" s="442" t="s">
        <v>339</v>
      </c>
    </row>
    <row r="38" spans="1:9" ht="36.75" customHeight="1" x14ac:dyDescent="0.25">
      <c r="A38" s="441">
        <v>34</v>
      </c>
      <c r="B38" s="442">
        <v>8106</v>
      </c>
      <c r="C38" s="442" t="s">
        <v>1625</v>
      </c>
      <c r="D38" s="442" t="s">
        <v>1626</v>
      </c>
      <c r="E38" s="442" t="s">
        <v>1486</v>
      </c>
      <c r="F38" s="442" t="s">
        <v>1627</v>
      </c>
      <c r="G38" s="442">
        <v>34</v>
      </c>
      <c r="H38" s="442"/>
      <c r="I38" s="442" t="s">
        <v>339</v>
      </c>
    </row>
    <row r="39" spans="1:9" ht="36.75" customHeight="1" x14ac:dyDescent="0.25">
      <c r="A39" s="441">
        <v>35</v>
      </c>
      <c r="B39" s="442" t="s">
        <v>1552</v>
      </c>
      <c r="C39" s="442" t="s">
        <v>1553</v>
      </c>
      <c r="D39" s="442" t="s">
        <v>1485</v>
      </c>
      <c r="E39" s="442" t="s">
        <v>1486</v>
      </c>
      <c r="F39" s="442" t="s">
        <v>1217</v>
      </c>
      <c r="G39" s="442">
        <v>35</v>
      </c>
      <c r="H39" s="442"/>
      <c r="I39" s="442" t="s">
        <v>339</v>
      </c>
    </row>
    <row r="40" spans="1:9" ht="36.75" customHeight="1" x14ac:dyDescent="0.25">
      <c r="A40" s="441">
        <v>36</v>
      </c>
      <c r="B40" s="442">
        <v>8305</v>
      </c>
      <c r="C40" s="442" t="s">
        <v>1628</v>
      </c>
      <c r="D40" s="442" t="s">
        <v>977</v>
      </c>
      <c r="E40" s="442" t="s">
        <v>1513</v>
      </c>
      <c r="F40" s="442" t="s">
        <v>797</v>
      </c>
      <c r="G40" s="442">
        <v>36</v>
      </c>
      <c r="H40" s="442"/>
      <c r="I40" s="442" t="s">
        <v>339</v>
      </c>
    </row>
    <row r="41" spans="1:9" ht="36.75" customHeight="1" x14ac:dyDescent="0.25">
      <c r="A41" s="441">
        <v>37</v>
      </c>
      <c r="B41" s="442" t="s">
        <v>1554</v>
      </c>
      <c r="C41" s="442" t="s">
        <v>1555</v>
      </c>
      <c r="D41" s="442" t="s">
        <v>1158</v>
      </c>
      <c r="E41" s="442" t="s">
        <v>1159</v>
      </c>
      <c r="F41" s="442" t="s">
        <v>1344</v>
      </c>
      <c r="G41" s="442">
        <v>37</v>
      </c>
      <c r="H41" s="442"/>
      <c r="I41" s="442" t="s">
        <v>339</v>
      </c>
    </row>
    <row r="42" spans="1:9" ht="36.75" customHeight="1" x14ac:dyDescent="0.25">
      <c r="A42" s="441">
        <v>38</v>
      </c>
      <c r="B42" s="442" t="s">
        <v>1556</v>
      </c>
      <c r="C42" s="442" t="s">
        <v>1557</v>
      </c>
      <c r="D42" s="442" t="s">
        <v>1158</v>
      </c>
      <c r="E42" s="442" t="s">
        <v>1159</v>
      </c>
      <c r="F42" s="442" t="s">
        <v>935</v>
      </c>
      <c r="G42" s="442">
        <v>38</v>
      </c>
      <c r="H42" s="442"/>
      <c r="I42" s="442" t="s">
        <v>339</v>
      </c>
    </row>
    <row r="43" spans="1:9" ht="36.75" customHeight="1" x14ac:dyDescent="0.25">
      <c r="A43" s="441">
        <v>39</v>
      </c>
      <c r="B43" s="442">
        <v>8404</v>
      </c>
      <c r="C43" s="442" t="s">
        <v>1629</v>
      </c>
      <c r="D43" s="442" t="s">
        <v>977</v>
      </c>
      <c r="E43" s="442" t="s">
        <v>1513</v>
      </c>
      <c r="F43" s="442" t="s">
        <v>1620</v>
      </c>
      <c r="G43" s="442">
        <v>39</v>
      </c>
      <c r="H43" s="442"/>
      <c r="I43" s="442" t="s">
        <v>339</v>
      </c>
    </row>
    <row r="44" spans="1:9" ht="36.75" customHeight="1" x14ac:dyDescent="0.25">
      <c r="A44" s="441">
        <v>40</v>
      </c>
      <c r="B44" s="442" t="s">
        <v>1558</v>
      </c>
      <c r="C44" s="442" t="s">
        <v>1559</v>
      </c>
      <c r="D44" s="442" t="s">
        <v>1158</v>
      </c>
      <c r="E44" s="442" t="s">
        <v>1159</v>
      </c>
      <c r="F44" s="442" t="s">
        <v>935</v>
      </c>
      <c r="G44" s="442">
        <v>40</v>
      </c>
      <c r="H44" s="442"/>
      <c r="I44" s="442" t="s">
        <v>339</v>
      </c>
    </row>
    <row r="45" spans="1:9" ht="36.75" customHeight="1" x14ac:dyDescent="0.25">
      <c r="A45" s="441">
        <v>41</v>
      </c>
      <c r="B45" s="442" t="s">
        <v>1560</v>
      </c>
      <c r="C45" s="442" t="s">
        <v>1561</v>
      </c>
      <c r="D45" s="442" t="s">
        <v>1512</v>
      </c>
      <c r="E45" s="442" t="s">
        <v>1513</v>
      </c>
      <c r="F45" s="442" t="s">
        <v>1514</v>
      </c>
      <c r="G45" s="442">
        <v>41</v>
      </c>
      <c r="H45" s="442"/>
      <c r="I45" s="442" t="s">
        <v>339</v>
      </c>
    </row>
    <row r="46" spans="1:9" ht="36.75" customHeight="1" x14ac:dyDescent="0.25">
      <c r="A46" s="441">
        <v>42</v>
      </c>
      <c r="B46" s="442" t="s">
        <v>1562</v>
      </c>
      <c r="C46" s="442" t="s">
        <v>1563</v>
      </c>
      <c r="D46" s="442" t="s">
        <v>1485</v>
      </c>
      <c r="E46" s="442" t="s">
        <v>1486</v>
      </c>
      <c r="F46" s="442" t="s">
        <v>1217</v>
      </c>
      <c r="G46" s="442">
        <v>42</v>
      </c>
      <c r="H46" s="442"/>
      <c r="I46" s="442" t="s">
        <v>339</v>
      </c>
    </row>
    <row r="47" spans="1:9" ht="36.75" customHeight="1" x14ac:dyDescent="0.25">
      <c r="A47" s="441">
        <v>43</v>
      </c>
      <c r="B47" s="442" t="s">
        <v>1564</v>
      </c>
      <c r="C47" s="442" t="s">
        <v>1565</v>
      </c>
      <c r="D47" s="442" t="s">
        <v>1512</v>
      </c>
      <c r="E47" s="442" t="s">
        <v>1513</v>
      </c>
      <c r="F47" s="442" t="s">
        <v>797</v>
      </c>
      <c r="G47" s="442">
        <v>43</v>
      </c>
      <c r="H47" s="442"/>
      <c r="I47" s="442" t="s">
        <v>339</v>
      </c>
    </row>
    <row r="48" spans="1:9" ht="36.75" customHeight="1" x14ac:dyDescent="0.25">
      <c r="A48" s="441">
        <v>44</v>
      </c>
      <c r="B48" s="442" t="s">
        <v>1566</v>
      </c>
      <c r="C48" s="442" t="s">
        <v>1567</v>
      </c>
      <c r="D48" s="442" t="s">
        <v>1158</v>
      </c>
      <c r="E48" s="442" t="s">
        <v>1159</v>
      </c>
      <c r="F48" s="442" t="s">
        <v>935</v>
      </c>
      <c r="G48" s="442">
        <v>44</v>
      </c>
      <c r="H48" s="442"/>
      <c r="I48" s="442" t="s">
        <v>339</v>
      </c>
    </row>
    <row r="49" spans="1:9" ht="36.75" customHeight="1" x14ac:dyDescent="0.25">
      <c r="A49" s="441">
        <v>45</v>
      </c>
      <c r="B49" s="442" t="s">
        <v>1568</v>
      </c>
      <c r="C49" s="442" t="s">
        <v>1569</v>
      </c>
      <c r="D49" s="442" t="s">
        <v>1512</v>
      </c>
      <c r="E49" s="442" t="s">
        <v>1513</v>
      </c>
      <c r="F49" s="442" t="s">
        <v>797</v>
      </c>
      <c r="G49" s="442">
        <v>45</v>
      </c>
      <c r="H49" s="442"/>
      <c r="I49" s="442" t="s">
        <v>339</v>
      </c>
    </row>
    <row r="50" spans="1:9" ht="36.75" customHeight="1" x14ac:dyDescent="0.25">
      <c r="A50" s="441">
        <v>46</v>
      </c>
      <c r="B50" s="442" t="s">
        <v>1570</v>
      </c>
      <c r="C50" s="442" t="s">
        <v>1571</v>
      </c>
      <c r="D50" s="442" t="s">
        <v>1485</v>
      </c>
      <c r="E50" s="442" t="s">
        <v>1486</v>
      </c>
      <c r="F50" s="442" t="s">
        <v>1023</v>
      </c>
      <c r="G50" s="442">
        <v>46</v>
      </c>
      <c r="H50" s="442"/>
      <c r="I50" s="442" t="s">
        <v>339</v>
      </c>
    </row>
    <row r="51" spans="1:9" ht="36.75" customHeight="1" x14ac:dyDescent="0.25">
      <c r="A51" s="441">
        <v>47</v>
      </c>
      <c r="B51" s="442">
        <v>8326</v>
      </c>
      <c r="C51" s="442" t="s">
        <v>1630</v>
      </c>
      <c r="D51" s="442" t="s">
        <v>977</v>
      </c>
      <c r="E51" s="442" t="s">
        <v>1513</v>
      </c>
      <c r="F51" s="442" t="s">
        <v>797</v>
      </c>
      <c r="G51" s="442">
        <v>47</v>
      </c>
      <c r="H51" s="442"/>
      <c r="I51" s="442" t="s">
        <v>339</v>
      </c>
    </row>
    <row r="52" spans="1:9" ht="36.75" customHeight="1" x14ac:dyDescent="0.25">
      <c r="A52" s="441">
        <v>48</v>
      </c>
      <c r="B52" s="442"/>
      <c r="C52" s="442"/>
      <c r="D52" s="442"/>
      <c r="E52" s="442"/>
      <c r="F52" s="442"/>
      <c r="G52" s="442">
        <v>48</v>
      </c>
      <c r="H52" s="442"/>
      <c r="I52" s="442" t="s">
        <v>339</v>
      </c>
    </row>
    <row r="53" spans="1:9" ht="36.75" customHeight="1" x14ac:dyDescent="0.25">
      <c r="A53" s="441">
        <v>49</v>
      </c>
      <c r="B53" s="442" t="s">
        <v>1572</v>
      </c>
      <c r="C53" s="442" t="s">
        <v>1573</v>
      </c>
      <c r="D53" s="442" t="s">
        <v>1512</v>
      </c>
      <c r="E53" s="442" t="s">
        <v>1513</v>
      </c>
      <c r="F53" s="442" t="s">
        <v>797</v>
      </c>
      <c r="G53" s="442">
        <v>49</v>
      </c>
      <c r="H53" s="442"/>
      <c r="I53" s="442" t="s">
        <v>339</v>
      </c>
    </row>
    <row r="54" spans="1:9" ht="36.75" customHeight="1" x14ac:dyDescent="0.25">
      <c r="A54" s="441">
        <v>50</v>
      </c>
      <c r="B54" s="442" t="s">
        <v>1574</v>
      </c>
      <c r="C54" s="442" t="s">
        <v>1575</v>
      </c>
      <c r="D54" s="442" t="s">
        <v>1512</v>
      </c>
      <c r="E54" s="442" t="s">
        <v>1513</v>
      </c>
      <c r="F54" s="442" t="s">
        <v>1521</v>
      </c>
      <c r="G54" s="442">
        <v>50</v>
      </c>
      <c r="H54" s="442"/>
      <c r="I54" s="442" t="s">
        <v>339</v>
      </c>
    </row>
    <row r="55" spans="1:9" ht="36.75" customHeight="1" x14ac:dyDescent="0.25">
      <c r="A55" s="441">
        <v>51</v>
      </c>
      <c r="B55" s="442" t="s">
        <v>1576</v>
      </c>
      <c r="C55" s="442" t="s">
        <v>1577</v>
      </c>
      <c r="D55" s="442" t="s">
        <v>1512</v>
      </c>
      <c r="E55" s="442" t="s">
        <v>1513</v>
      </c>
      <c r="F55" s="442" t="s">
        <v>797</v>
      </c>
      <c r="G55" s="442">
        <v>51</v>
      </c>
      <c r="H55" s="442"/>
      <c r="I55" s="442" t="s">
        <v>339</v>
      </c>
    </row>
    <row r="56" spans="1:9" ht="36.75" customHeight="1" x14ac:dyDescent="0.25">
      <c r="A56" s="441">
        <v>52</v>
      </c>
      <c r="B56" s="442" t="s">
        <v>1578</v>
      </c>
      <c r="C56" s="442" t="s">
        <v>1579</v>
      </c>
      <c r="D56" s="442" t="s">
        <v>1512</v>
      </c>
      <c r="E56" s="442" t="s">
        <v>1513</v>
      </c>
      <c r="F56" s="442" t="s">
        <v>797</v>
      </c>
      <c r="G56" s="442">
        <v>52</v>
      </c>
      <c r="H56" s="442"/>
      <c r="I56" s="442" t="s">
        <v>339</v>
      </c>
    </row>
    <row r="57" spans="1:9" ht="36.75" customHeight="1" x14ac:dyDescent="0.25">
      <c r="A57" s="441">
        <v>53</v>
      </c>
      <c r="B57" s="442" t="s">
        <v>1580</v>
      </c>
      <c r="C57" s="442" t="s">
        <v>1581</v>
      </c>
      <c r="D57" s="442" t="s">
        <v>1512</v>
      </c>
      <c r="E57" s="442" t="s">
        <v>1513</v>
      </c>
      <c r="F57" s="442" t="s">
        <v>797</v>
      </c>
      <c r="G57" s="442">
        <v>53</v>
      </c>
      <c r="H57" s="442"/>
      <c r="I57" s="442" t="s">
        <v>339</v>
      </c>
    </row>
    <row r="58" spans="1:9" ht="36.75" customHeight="1" x14ac:dyDescent="0.25">
      <c r="A58" s="441">
        <v>54</v>
      </c>
      <c r="B58" s="442" t="s">
        <v>1582</v>
      </c>
      <c r="C58" s="442" t="s">
        <v>1583</v>
      </c>
      <c r="D58" s="442" t="s">
        <v>1512</v>
      </c>
      <c r="E58" s="442" t="s">
        <v>1513</v>
      </c>
      <c r="F58" s="442" t="s">
        <v>1521</v>
      </c>
      <c r="G58" s="442">
        <v>54</v>
      </c>
      <c r="H58" s="442"/>
      <c r="I58" s="442" t="s">
        <v>339</v>
      </c>
    </row>
    <row r="59" spans="1:9" ht="36.75" customHeight="1" x14ac:dyDescent="0.25">
      <c r="A59" s="441">
        <v>55</v>
      </c>
      <c r="B59" s="442" t="s">
        <v>1584</v>
      </c>
      <c r="C59" s="442" t="s">
        <v>1585</v>
      </c>
      <c r="D59" s="442" t="s">
        <v>942</v>
      </c>
      <c r="E59" s="442" t="s">
        <v>1056</v>
      </c>
      <c r="F59" s="442" t="s">
        <v>1057</v>
      </c>
      <c r="G59" s="442">
        <v>55</v>
      </c>
      <c r="H59" s="442"/>
      <c r="I59" s="442" t="s">
        <v>339</v>
      </c>
    </row>
    <row r="60" spans="1:9" ht="36.75" customHeight="1" x14ac:dyDescent="0.25">
      <c r="A60" s="441">
        <v>56</v>
      </c>
      <c r="B60" s="442" t="s">
        <v>1586</v>
      </c>
      <c r="C60" s="442" t="s">
        <v>1587</v>
      </c>
      <c r="D60" s="442" t="s">
        <v>1485</v>
      </c>
      <c r="E60" s="442" t="s">
        <v>1486</v>
      </c>
      <c r="F60" s="442" t="s">
        <v>1217</v>
      </c>
      <c r="G60" s="442">
        <v>56</v>
      </c>
      <c r="H60" s="442"/>
      <c r="I60" s="442" t="s">
        <v>339</v>
      </c>
    </row>
    <row r="61" spans="1:9" ht="36.75" customHeight="1" x14ac:dyDescent="0.25">
      <c r="A61" s="441">
        <v>57</v>
      </c>
      <c r="B61" s="442" t="s">
        <v>1588</v>
      </c>
      <c r="C61" s="442" t="s">
        <v>1589</v>
      </c>
      <c r="D61" s="442" t="s">
        <v>1485</v>
      </c>
      <c r="E61" s="442" t="s">
        <v>1486</v>
      </c>
      <c r="F61" s="442" t="s">
        <v>1217</v>
      </c>
      <c r="G61" s="442">
        <v>57</v>
      </c>
      <c r="H61" s="442"/>
      <c r="I61" s="442" t="s">
        <v>339</v>
      </c>
    </row>
    <row r="62" spans="1:9" ht="36.75" customHeight="1" x14ac:dyDescent="0.25">
      <c r="A62" s="441">
        <v>58</v>
      </c>
      <c r="B62" s="442" t="s">
        <v>1590</v>
      </c>
      <c r="C62" s="442" t="s">
        <v>1591</v>
      </c>
      <c r="D62" s="442" t="s">
        <v>1512</v>
      </c>
      <c r="E62" s="442" t="s">
        <v>1513</v>
      </c>
      <c r="F62" s="442" t="s">
        <v>797</v>
      </c>
      <c r="G62" s="442">
        <v>58</v>
      </c>
      <c r="H62" s="442"/>
      <c r="I62" s="442" t="s">
        <v>339</v>
      </c>
    </row>
    <row r="63" spans="1:9" ht="36.75" customHeight="1" x14ac:dyDescent="0.25">
      <c r="A63" s="441">
        <v>59</v>
      </c>
      <c r="B63" s="442" t="s">
        <v>1592</v>
      </c>
      <c r="C63" s="442" t="s">
        <v>1593</v>
      </c>
      <c r="D63" s="442" t="s">
        <v>1485</v>
      </c>
      <c r="E63" s="442" t="s">
        <v>1486</v>
      </c>
      <c r="F63" s="442" t="s">
        <v>1217</v>
      </c>
      <c r="G63" s="442">
        <v>59</v>
      </c>
      <c r="H63" s="442"/>
      <c r="I63" s="442" t="s">
        <v>339</v>
      </c>
    </row>
    <row r="64" spans="1:9" ht="36.75" customHeight="1" x14ac:dyDescent="0.25">
      <c r="A64" s="441">
        <v>60</v>
      </c>
      <c r="B64" s="442" t="s">
        <v>1594</v>
      </c>
      <c r="C64" s="442" t="s">
        <v>1595</v>
      </c>
      <c r="D64" s="442" t="s">
        <v>1512</v>
      </c>
      <c r="E64" s="442" t="s">
        <v>1513</v>
      </c>
      <c r="F64" s="442" t="s">
        <v>797</v>
      </c>
      <c r="G64" s="442">
        <v>60</v>
      </c>
      <c r="H64" s="442"/>
      <c r="I64" s="442" t="s">
        <v>339</v>
      </c>
    </row>
    <row r="65" spans="1:9" ht="36.75" customHeight="1" x14ac:dyDescent="0.25">
      <c r="A65" s="441">
        <v>61</v>
      </c>
      <c r="B65" s="442" t="s">
        <v>1596</v>
      </c>
      <c r="C65" s="442" t="s">
        <v>1597</v>
      </c>
      <c r="D65" s="442" t="s">
        <v>1512</v>
      </c>
      <c r="E65" s="442" t="s">
        <v>1513</v>
      </c>
      <c r="F65" s="442" t="s">
        <v>797</v>
      </c>
      <c r="G65" s="442">
        <v>61</v>
      </c>
      <c r="H65" s="442"/>
      <c r="I65" s="442" t="s">
        <v>339</v>
      </c>
    </row>
    <row r="66" spans="1:9" ht="36.75" customHeight="1" x14ac:dyDescent="0.25">
      <c r="A66" s="441">
        <v>62</v>
      </c>
      <c r="B66" s="442" t="s">
        <v>1598</v>
      </c>
      <c r="C66" s="442" t="s">
        <v>1599</v>
      </c>
      <c r="D66" s="442" t="s">
        <v>1158</v>
      </c>
      <c r="E66" s="442" t="s">
        <v>1159</v>
      </c>
      <c r="F66" s="442" t="s">
        <v>1344</v>
      </c>
      <c r="G66" s="442">
        <v>62</v>
      </c>
      <c r="H66" s="442"/>
      <c r="I66" s="442" t="s">
        <v>339</v>
      </c>
    </row>
    <row r="67" spans="1:9" ht="36.75" customHeight="1" x14ac:dyDescent="0.25">
      <c r="A67" s="441">
        <v>63</v>
      </c>
      <c r="B67" s="442" t="s">
        <v>1600</v>
      </c>
      <c r="C67" s="442" t="s">
        <v>1601</v>
      </c>
      <c r="D67" s="442" t="s">
        <v>1512</v>
      </c>
      <c r="E67" s="442" t="s">
        <v>1513</v>
      </c>
      <c r="F67" s="442" t="s">
        <v>797</v>
      </c>
      <c r="G67" s="442">
        <v>63</v>
      </c>
      <c r="H67" s="442"/>
      <c r="I67" s="442" t="s">
        <v>339</v>
      </c>
    </row>
    <row r="68" spans="1:9" ht="36.75" customHeight="1" x14ac:dyDescent="0.25">
      <c r="A68" s="441">
        <v>64</v>
      </c>
      <c r="B68" s="442">
        <v>8445</v>
      </c>
      <c r="C68" s="442" t="s">
        <v>1631</v>
      </c>
      <c r="D68" s="442" t="s">
        <v>1632</v>
      </c>
      <c r="E68" s="442" t="s">
        <v>1159</v>
      </c>
      <c r="F68" s="442" t="s">
        <v>935</v>
      </c>
      <c r="G68" s="442">
        <v>64</v>
      </c>
      <c r="H68" s="442"/>
      <c r="I68" s="442" t="s">
        <v>339</v>
      </c>
    </row>
    <row r="69" spans="1:9" ht="36.75" customHeight="1" x14ac:dyDescent="0.25">
      <c r="A69" s="441">
        <v>65</v>
      </c>
      <c r="B69" s="442"/>
      <c r="C69" s="442" t="s">
        <v>1633</v>
      </c>
      <c r="D69" s="442" t="s">
        <v>977</v>
      </c>
      <c r="E69" s="442" t="s">
        <v>1513</v>
      </c>
      <c r="F69" s="442" t="s">
        <v>797</v>
      </c>
      <c r="G69" s="442">
        <v>65</v>
      </c>
      <c r="H69" s="442"/>
      <c r="I69" s="442" t="s">
        <v>339</v>
      </c>
    </row>
    <row r="70" spans="1:9" ht="36.75" customHeight="1" x14ac:dyDescent="0.25">
      <c r="A70" s="441">
        <v>66</v>
      </c>
      <c r="B70" s="442" t="s">
        <v>1602</v>
      </c>
      <c r="C70" s="442" t="s">
        <v>1603</v>
      </c>
      <c r="D70" s="442" t="s">
        <v>1158</v>
      </c>
      <c r="E70" s="442" t="s">
        <v>1159</v>
      </c>
      <c r="F70" s="442" t="s">
        <v>1344</v>
      </c>
      <c r="G70" s="442">
        <v>66</v>
      </c>
      <c r="H70" s="442"/>
      <c r="I70" s="442" t="s">
        <v>339</v>
      </c>
    </row>
    <row r="71" spans="1:9" ht="36.75" customHeight="1" x14ac:dyDescent="0.25">
      <c r="A71" s="441">
        <v>67</v>
      </c>
      <c r="B71" s="442" t="s">
        <v>1604</v>
      </c>
      <c r="C71" s="442" t="s">
        <v>1605</v>
      </c>
      <c r="D71" s="442" t="s">
        <v>1158</v>
      </c>
      <c r="E71" s="442" t="s">
        <v>1159</v>
      </c>
      <c r="F71" s="442" t="s">
        <v>935</v>
      </c>
      <c r="G71" s="442">
        <v>67</v>
      </c>
      <c r="H71" s="442"/>
      <c r="I71" s="442" t="s">
        <v>339</v>
      </c>
    </row>
    <row r="72" spans="1:9" ht="36.75" customHeight="1" x14ac:dyDescent="0.25">
      <c r="A72" s="441">
        <v>68</v>
      </c>
      <c r="B72" s="442" t="s">
        <v>1606</v>
      </c>
      <c r="C72" s="442" t="s">
        <v>1607</v>
      </c>
      <c r="D72" s="442" t="s">
        <v>1158</v>
      </c>
      <c r="E72" s="442" t="s">
        <v>1159</v>
      </c>
      <c r="F72" s="442" t="s">
        <v>935</v>
      </c>
      <c r="G72" s="442">
        <v>68</v>
      </c>
      <c r="H72" s="442"/>
      <c r="I72" s="442" t="s">
        <v>339</v>
      </c>
    </row>
    <row r="73" spans="1:9" ht="36.75" customHeight="1" x14ac:dyDescent="0.25">
      <c r="A73" s="441">
        <v>69</v>
      </c>
      <c r="B73" s="442" t="s">
        <v>1608</v>
      </c>
      <c r="C73" s="442" t="s">
        <v>1609</v>
      </c>
      <c r="D73" s="442" t="s">
        <v>1512</v>
      </c>
      <c r="E73" s="442" t="s">
        <v>1513</v>
      </c>
      <c r="F73" s="442" t="s">
        <v>797</v>
      </c>
      <c r="G73" s="442">
        <v>69</v>
      </c>
      <c r="H73" s="442"/>
      <c r="I73" s="442" t="s">
        <v>339</v>
      </c>
    </row>
    <row r="74" spans="1:9" ht="36.75" customHeight="1" x14ac:dyDescent="0.25">
      <c r="A74" s="441">
        <v>70</v>
      </c>
      <c r="B74" s="442" t="s">
        <v>1610</v>
      </c>
      <c r="C74" s="442" t="s">
        <v>1611</v>
      </c>
      <c r="D74" s="442" t="s">
        <v>1158</v>
      </c>
      <c r="E74" s="442" t="s">
        <v>1159</v>
      </c>
      <c r="F74" s="442" t="s">
        <v>1407</v>
      </c>
      <c r="G74" s="442">
        <v>70</v>
      </c>
      <c r="H74" s="442"/>
      <c r="I74" s="442" t="s">
        <v>339</v>
      </c>
    </row>
    <row r="75" spans="1:9" ht="36.75" customHeight="1" x14ac:dyDescent="0.25">
      <c r="A75" s="441">
        <v>71</v>
      </c>
      <c r="B75" s="442">
        <v>8315</v>
      </c>
      <c r="C75" s="442" t="s">
        <v>1634</v>
      </c>
      <c r="D75" s="442" t="s">
        <v>977</v>
      </c>
      <c r="E75" s="442" t="s">
        <v>1513</v>
      </c>
      <c r="F75" s="442" t="s">
        <v>797</v>
      </c>
      <c r="G75" s="442">
        <v>71</v>
      </c>
      <c r="H75" s="442"/>
      <c r="I75" s="442" t="s">
        <v>339</v>
      </c>
    </row>
    <row r="76" spans="1:9" ht="36.75" customHeight="1" x14ac:dyDescent="0.25">
      <c r="A76" s="441">
        <v>72</v>
      </c>
      <c r="B76" s="442" t="s">
        <v>1612</v>
      </c>
      <c r="C76" s="442" t="s">
        <v>1613</v>
      </c>
      <c r="D76" s="442" t="s">
        <v>1512</v>
      </c>
      <c r="E76" s="442" t="s">
        <v>1513</v>
      </c>
      <c r="F76" s="442" t="s">
        <v>1521</v>
      </c>
      <c r="G76" s="442">
        <v>72</v>
      </c>
      <c r="H76" s="442"/>
      <c r="I76" s="442" t="s">
        <v>339</v>
      </c>
    </row>
    <row r="77" spans="1:9" ht="36.75" customHeight="1" x14ac:dyDescent="0.25">
      <c r="A77" s="441">
        <v>73</v>
      </c>
      <c r="B77" s="442" t="s">
        <v>1614</v>
      </c>
      <c r="C77" s="442" t="s">
        <v>1615</v>
      </c>
      <c r="D77" s="442" t="s">
        <v>1158</v>
      </c>
      <c r="E77" s="442" t="s">
        <v>1159</v>
      </c>
      <c r="F77" s="442" t="s">
        <v>1344</v>
      </c>
      <c r="G77" s="442">
        <v>73</v>
      </c>
      <c r="H77" s="442"/>
      <c r="I77" s="442" t="s">
        <v>339</v>
      </c>
    </row>
    <row r="78" spans="1:9" ht="36.75" customHeight="1" x14ac:dyDescent="0.25">
      <c r="A78" s="441">
        <v>74</v>
      </c>
      <c r="B78" s="442">
        <v>8361</v>
      </c>
      <c r="C78" s="442" t="s">
        <v>1635</v>
      </c>
      <c r="D78" s="442" t="s">
        <v>1626</v>
      </c>
      <c r="E78" s="442" t="s">
        <v>1486</v>
      </c>
      <c r="F78" s="442" t="s">
        <v>1220</v>
      </c>
      <c r="G78" s="442">
        <v>74</v>
      </c>
      <c r="H78" s="442"/>
      <c r="I78" s="442" t="s">
        <v>339</v>
      </c>
    </row>
    <row r="79" spans="1:9" ht="36.75" customHeight="1" x14ac:dyDescent="0.25">
      <c r="A79" s="441">
        <v>75</v>
      </c>
      <c r="B79" s="442" t="s">
        <v>1616</v>
      </c>
      <c r="C79" s="442" t="s">
        <v>1617</v>
      </c>
      <c r="D79" s="442" t="s">
        <v>1485</v>
      </c>
      <c r="E79" s="442" t="s">
        <v>1486</v>
      </c>
      <c r="F79" s="442" t="s">
        <v>1217</v>
      </c>
      <c r="G79" s="442">
        <v>75</v>
      </c>
      <c r="H79" s="442"/>
      <c r="I79" s="442" t="s">
        <v>339</v>
      </c>
    </row>
    <row r="80" spans="1:9" ht="36.75" customHeight="1" x14ac:dyDescent="0.25">
      <c r="A80" s="441">
        <v>76</v>
      </c>
      <c r="B80" s="442">
        <v>8194</v>
      </c>
      <c r="C80" s="442" t="s">
        <v>1636</v>
      </c>
      <c r="D80" s="442" t="s">
        <v>977</v>
      </c>
      <c r="E80" s="442" t="s">
        <v>1513</v>
      </c>
      <c r="F80" s="442" t="s">
        <v>797</v>
      </c>
      <c r="G80" s="442">
        <v>76</v>
      </c>
      <c r="H80" s="442"/>
      <c r="I80" s="442" t="s">
        <v>339</v>
      </c>
    </row>
    <row r="81" spans="1:9" ht="36.75" customHeight="1" x14ac:dyDescent="0.25">
      <c r="A81" s="441">
        <v>77</v>
      </c>
      <c r="B81" s="442">
        <v>8093</v>
      </c>
      <c r="C81" s="442" t="s">
        <v>1637</v>
      </c>
      <c r="D81" s="442" t="s">
        <v>1632</v>
      </c>
      <c r="E81" s="442" t="s">
        <v>1638</v>
      </c>
      <c r="F81" s="442" t="s">
        <v>1638</v>
      </c>
      <c r="G81" s="442">
        <v>77</v>
      </c>
      <c r="H81" s="442"/>
      <c r="I81" s="442" t="s">
        <v>339</v>
      </c>
    </row>
    <row r="82" spans="1:9" ht="36.75" customHeight="1" x14ac:dyDescent="0.25">
      <c r="A82" s="441">
        <v>78</v>
      </c>
      <c r="B82" s="442"/>
      <c r="C82" s="442"/>
      <c r="D82" s="442"/>
      <c r="E82" s="442"/>
      <c r="F82" s="442"/>
      <c r="G82" s="442">
        <v>78</v>
      </c>
      <c r="H82" s="442"/>
      <c r="I82" s="442" t="s">
        <v>339</v>
      </c>
    </row>
    <row r="83" spans="1:9" ht="36.75" customHeight="1" x14ac:dyDescent="0.25">
      <c r="A83" s="441">
        <v>79</v>
      </c>
      <c r="B83" s="442" t="s">
        <v>1618</v>
      </c>
      <c r="C83" s="442" t="s">
        <v>1619</v>
      </c>
      <c r="D83" s="442" t="s">
        <v>1512</v>
      </c>
      <c r="E83" s="442" t="s">
        <v>1513</v>
      </c>
      <c r="F83" s="442" t="s">
        <v>1620</v>
      </c>
      <c r="G83" s="442">
        <v>79</v>
      </c>
      <c r="H83" s="442"/>
      <c r="I83" s="442" t="s">
        <v>339</v>
      </c>
    </row>
    <row r="84" spans="1:9" ht="36.75" customHeight="1" x14ac:dyDescent="0.25">
      <c r="A84" s="441">
        <v>80</v>
      </c>
      <c r="B84" s="442" t="s">
        <v>1621</v>
      </c>
      <c r="C84" s="442" t="s">
        <v>1622</v>
      </c>
      <c r="D84" s="442" t="s">
        <v>1512</v>
      </c>
      <c r="E84" s="442" t="s">
        <v>1513</v>
      </c>
      <c r="F84" s="442" t="s">
        <v>797</v>
      </c>
      <c r="G84" s="442">
        <v>80</v>
      </c>
      <c r="H84" s="442"/>
      <c r="I84" s="442" t="s">
        <v>339</v>
      </c>
    </row>
    <row r="85" spans="1:9" ht="36.75" customHeight="1" x14ac:dyDescent="0.25">
      <c r="A85" s="441">
        <v>81</v>
      </c>
      <c r="B85" s="442">
        <v>8404</v>
      </c>
      <c r="C85" s="442" t="s">
        <v>1639</v>
      </c>
      <c r="D85" s="442" t="s">
        <v>977</v>
      </c>
      <c r="E85" s="442" t="s">
        <v>1513</v>
      </c>
      <c r="F85" s="442" t="s">
        <v>1620</v>
      </c>
      <c r="G85" s="442">
        <v>81</v>
      </c>
      <c r="H85" s="442"/>
      <c r="I85" s="442" t="s">
        <v>339</v>
      </c>
    </row>
    <row r="86" spans="1:9" ht="36.75" customHeight="1" x14ac:dyDescent="0.25">
      <c r="A86" s="441">
        <v>82</v>
      </c>
      <c r="B86" s="442">
        <v>8188</v>
      </c>
      <c r="C86" s="442" t="s">
        <v>1640</v>
      </c>
      <c r="D86" s="442" t="s">
        <v>977</v>
      </c>
      <c r="E86" s="442" t="s">
        <v>1513</v>
      </c>
      <c r="F86" s="442" t="s">
        <v>797</v>
      </c>
      <c r="G86" s="442">
        <v>82</v>
      </c>
      <c r="H86" s="442"/>
      <c r="I86" s="442" t="s">
        <v>339</v>
      </c>
    </row>
    <row r="87" spans="1:9" ht="36.75" customHeight="1" x14ac:dyDescent="0.25">
      <c r="A87" s="441">
        <v>83</v>
      </c>
      <c r="B87" s="442"/>
      <c r="C87" s="442"/>
      <c r="D87" s="442"/>
      <c r="E87" s="442"/>
      <c r="F87" s="442"/>
      <c r="G87" s="442">
        <v>83</v>
      </c>
      <c r="H87" s="442"/>
      <c r="I87" s="442" t="s">
        <v>339</v>
      </c>
    </row>
    <row r="88" spans="1:9" ht="36.75" customHeight="1" x14ac:dyDescent="0.25">
      <c r="A88" s="441">
        <v>84</v>
      </c>
      <c r="B88" s="442">
        <v>8405</v>
      </c>
      <c r="C88" s="442" t="s">
        <v>1641</v>
      </c>
      <c r="D88" s="442" t="s">
        <v>1642</v>
      </c>
      <c r="E88" s="442" t="s">
        <v>1513</v>
      </c>
      <c r="F88" s="442" t="s">
        <v>797</v>
      </c>
      <c r="G88" s="442">
        <v>84</v>
      </c>
      <c r="H88" s="442"/>
      <c r="I88" s="442" t="s">
        <v>339</v>
      </c>
    </row>
  </sheetData>
  <sheetProtection algorithmName="SHA-512" hashValue="A40vFfZiD8nluK8SXggdO+ge0ztoe8aC2pEVcrxxtN12BeDJP3X0L0FoMT/1D16PogU09FzfWRBx9eE5oOBVbw==" saltValue="vniPWPv6JSQvYgBGb9xtfw==" spinCount="100000" sheet="1" objects="1" scenarios="1"/>
  <mergeCells count="3">
    <mergeCell ref="A1:I1"/>
    <mergeCell ref="A2:B3"/>
    <mergeCell ref="C2:H3"/>
  </mergeCells>
  <dataValidations count="1">
    <dataValidation allowBlank="1" errorTitle="تنبيه إدخال خاطئ" error="الرجاء الاختيار من القائمة السهم (مطابق أو غير مطابق)" promptTitle="مطابقة البند" prompt="اختر الحالة من السهم" sqref="E5:G33" xr:uid="{2A8CC471-0CB7-4EAF-8693-CDB969EE78EC}"/>
  </dataValidations>
  <hyperlinks>
    <hyperlink ref="A2" location="'الرئيسية'!A1" display="🏠 الصفحة الرئيسية" xr:uid="{6007E835-AF93-4E93-99E0-837D493F28D7}"/>
    <hyperlink ref="A2:B3" location="'الرئيسية تاج '!A1" display="🏠 الصفحة الرئيسية" xr:uid="{294F0693-A778-4198-A58A-01A5345404C3}"/>
  </hyperlinks>
  <pageMargins left="0.23622047244094491" right="0.23622047244094491" top="0.74803149606299213" bottom="0.74803149606299213" header="0.31496062992125984" footer="0.31496062992125984"/>
  <pageSetup paperSize="9" scale="66" orientation="landscape"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8C83C-6F20-4679-BD2F-5455FA96A15E}">
  <sheetPr codeName="Sheet33"/>
  <dimension ref="A1:I38"/>
  <sheetViews>
    <sheetView rightToLeft="1" zoomScale="60" zoomScaleNormal="60" workbookViewId="0">
      <pane xSplit="1" ySplit="4" topLeftCell="D5" activePane="bottomRight" state="frozen"/>
      <selection pane="topRight" activeCell="B1" sqref="B1"/>
      <selection pane="bottomLeft" activeCell="A5" sqref="A5"/>
      <selection pane="bottomRight" activeCell="A2" sqref="A2:A3"/>
    </sheetView>
  </sheetViews>
  <sheetFormatPr defaultRowHeight="15" x14ac:dyDescent="0.25"/>
  <cols>
    <col min="1" max="1" width="36.42578125" style="309" customWidth="1"/>
    <col min="2" max="2" width="22.140625" style="309" bestFit="1" customWidth="1"/>
    <col min="3" max="3" width="57" style="309" customWidth="1"/>
    <col min="4" max="4" width="34" style="309" customWidth="1"/>
    <col min="5" max="6" width="30.7109375" style="309" customWidth="1"/>
    <col min="7" max="7" width="26" style="309" customWidth="1"/>
    <col min="8" max="8" width="30" style="309" customWidth="1"/>
    <col min="9" max="9" width="17.5703125" style="309" bestFit="1" customWidth="1"/>
    <col min="10" max="16384" width="9.140625" style="309"/>
  </cols>
  <sheetData>
    <row r="1" spans="1:9" s="446" customFormat="1" ht="93.75" customHeight="1" x14ac:dyDescent="0.7">
      <c r="A1" s="444" t="s">
        <v>914</v>
      </c>
      <c r="B1" s="445"/>
      <c r="C1" s="445"/>
      <c r="D1" s="445"/>
      <c r="E1" s="445"/>
      <c r="F1" s="445"/>
      <c r="G1" s="445"/>
      <c r="H1" s="445"/>
      <c r="I1" s="445"/>
    </row>
    <row r="2" spans="1:9" ht="39.75" customHeight="1" x14ac:dyDescent="0.25">
      <c r="A2" s="82" t="s">
        <v>34</v>
      </c>
      <c r="B2" s="447"/>
      <c r="C2" s="447"/>
      <c r="D2" s="447"/>
      <c r="E2" s="447"/>
      <c r="F2" s="447"/>
      <c r="G2" s="447"/>
      <c r="H2" s="447"/>
      <c r="I2" s="447"/>
    </row>
    <row r="3" spans="1:9" ht="41.25" customHeight="1" x14ac:dyDescent="0.25">
      <c r="A3" s="83"/>
      <c r="B3" s="448"/>
      <c r="C3" s="448"/>
      <c r="D3" s="448"/>
      <c r="E3" s="448"/>
      <c r="F3" s="448"/>
      <c r="G3" s="448"/>
      <c r="H3" s="448"/>
      <c r="I3" s="448"/>
    </row>
    <row r="4" spans="1:9" ht="51.75" customHeight="1" x14ac:dyDescent="0.25">
      <c r="A4" s="449" t="s">
        <v>39</v>
      </c>
      <c r="B4" s="449" t="s">
        <v>1850</v>
      </c>
      <c r="C4" s="449" t="s">
        <v>1851</v>
      </c>
      <c r="D4" s="449" t="s">
        <v>895</v>
      </c>
      <c r="E4" s="449" t="s">
        <v>1852</v>
      </c>
      <c r="F4" s="449" t="s">
        <v>1853</v>
      </c>
      <c r="G4" s="449" t="s">
        <v>911</v>
      </c>
      <c r="H4" s="449" t="s">
        <v>45</v>
      </c>
      <c r="I4" s="449" t="s">
        <v>729</v>
      </c>
    </row>
    <row r="5" spans="1:9" s="452" customFormat="1" ht="36.75" customHeight="1" x14ac:dyDescent="0.3">
      <c r="A5" s="449">
        <v>1</v>
      </c>
      <c r="B5" s="442">
        <v>7562</v>
      </c>
      <c r="C5" s="450" t="s">
        <v>1379</v>
      </c>
      <c r="D5" s="442" t="s">
        <v>1380</v>
      </c>
      <c r="E5" s="442" t="s">
        <v>1381</v>
      </c>
      <c r="F5" s="442" t="s">
        <v>1217</v>
      </c>
      <c r="G5" s="442">
        <v>73</v>
      </c>
      <c r="H5" s="451"/>
      <c r="I5" s="442" t="s">
        <v>339</v>
      </c>
    </row>
    <row r="6" spans="1:9" s="452" customFormat="1" ht="36.75" customHeight="1" x14ac:dyDescent="0.3">
      <c r="A6" s="449">
        <v>2</v>
      </c>
      <c r="B6" s="442">
        <v>2263</v>
      </c>
      <c r="C6" s="450" t="s">
        <v>1854</v>
      </c>
      <c r="D6" s="442" t="s">
        <v>942</v>
      </c>
      <c r="E6" s="442" t="s">
        <v>963</v>
      </c>
      <c r="F6" s="442" t="s">
        <v>1855</v>
      </c>
      <c r="G6" s="442">
        <v>74</v>
      </c>
      <c r="H6" s="451"/>
      <c r="I6" s="442" t="s">
        <v>339</v>
      </c>
    </row>
    <row r="7" spans="1:9" s="452" customFormat="1" ht="36.75" customHeight="1" x14ac:dyDescent="0.3">
      <c r="A7" s="449">
        <v>3</v>
      </c>
      <c r="B7" s="442" t="s">
        <v>1856</v>
      </c>
      <c r="C7" s="450" t="s">
        <v>1857</v>
      </c>
      <c r="D7" s="442" t="s">
        <v>1381</v>
      </c>
      <c r="E7" s="442" t="s">
        <v>1217</v>
      </c>
      <c r="F7" s="442"/>
      <c r="G7" s="442">
        <v>75</v>
      </c>
      <c r="H7" s="451"/>
      <c r="I7" s="442" t="s">
        <v>339</v>
      </c>
    </row>
    <row r="8" spans="1:9" s="452" customFormat="1" ht="36.75" customHeight="1" x14ac:dyDescent="0.3">
      <c r="A8" s="449">
        <v>4</v>
      </c>
      <c r="B8" s="442" t="s">
        <v>1858</v>
      </c>
      <c r="C8" s="450" t="s">
        <v>1859</v>
      </c>
      <c r="D8" s="442" t="s">
        <v>1380</v>
      </c>
      <c r="E8" s="442" t="s">
        <v>1381</v>
      </c>
      <c r="F8" s="442" t="s">
        <v>1217</v>
      </c>
      <c r="G8" s="442">
        <v>76</v>
      </c>
      <c r="H8" s="451"/>
      <c r="I8" s="442" t="s">
        <v>339</v>
      </c>
    </row>
    <row r="9" spans="1:9" s="452" customFormat="1" ht="36.75" customHeight="1" x14ac:dyDescent="0.3">
      <c r="A9" s="449">
        <v>5</v>
      </c>
      <c r="B9" s="453"/>
      <c r="C9" s="453"/>
      <c r="D9" s="453"/>
      <c r="E9" s="453"/>
      <c r="F9" s="453"/>
      <c r="G9" s="442">
        <v>77</v>
      </c>
      <c r="H9" s="451"/>
      <c r="I9" s="442" t="s">
        <v>339</v>
      </c>
    </row>
    <row r="10" spans="1:9" s="452" customFormat="1" ht="36.75" customHeight="1" x14ac:dyDescent="0.3">
      <c r="A10" s="449">
        <v>6</v>
      </c>
      <c r="B10" s="442" t="s">
        <v>1860</v>
      </c>
      <c r="C10" s="450" t="s">
        <v>1861</v>
      </c>
      <c r="D10" s="442" t="s">
        <v>1862</v>
      </c>
      <c r="E10" s="442" t="s">
        <v>1863</v>
      </c>
      <c r="F10" s="442" t="s">
        <v>1864</v>
      </c>
      <c r="G10" s="442">
        <v>78</v>
      </c>
      <c r="H10" s="451"/>
      <c r="I10" s="442" t="s">
        <v>339</v>
      </c>
    </row>
    <row r="11" spans="1:9" s="452" customFormat="1" ht="36.75" customHeight="1" x14ac:dyDescent="0.3">
      <c r="A11" s="449">
        <v>7</v>
      </c>
      <c r="B11" s="442" t="s">
        <v>1865</v>
      </c>
      <c r="C11" s="450" t="s">
        <v>1866</v>
      </c>
      <c r="D11" s="442" t="s">
        <v>1862</v>
      </c>
      <c r="E11" s="442" t="s">
        <v>1863</v>
      </c>
      <c r="F11" s="442" t="s">
        <v>1864</v>
      </c>
      <c r="G11" s="442">
        <v>79</v>
      </c>
      <c r="H11" s="451"/>
      <c r="I11" s="442" t="s">
        <v>339</v>
      </c>
    </row>
    <row r="12" spans="1:9" s="452" customFormat="1" ht="36.75" customHeight="1" x14ac:dyDescent="0.3">
      <c r="A12" s="449">
        <v>8</v>
      </c>
      <c r="B12" s="442" t="s">
        <v>1867</v>
      </c>
      <c r="C12" s="450" t="s">
        <v>1868</v>
      </c>
      <c r="D12" s="442" t="s">
        <v>1862</v>
      </c>
      <c r="E12" s="442" t="s">
        <v>1863</v>
      </c>
      <c r="F12" s="442" t="s">
        <v>1864</v>
      </c>
      <c r="G12" s="442">
        <v>80</v>
      </c>
      <c r="H12" s="451"/>
      <c r="I12" s="442" t="s">
        <v>339</v>
      </c>
    </row>
    <row r="13" spans="1:9" s="452" customFormat="1" ht="36.75" customHeight="1" x14ac:dyDescent="0.3">
      <c r="A13" s="449">
        <v>9</v>
      </c>
      <c r="B13" s="442" t="s">
        <v>1869</v>
      </c>
      <c r="C13" s="450" t="s">
        <v>1870</v>
      </c>
      <c r="D13" s="442" t="s">
        <v>1862</v>
      </c>
      <c r="E13" s="442" t="s">
        <v>1863</v>
      </c>
      <c r="F13" s="442" t="s">
        <v>1864</v>
      </c>
      <c r="G13" s="442">
        <v>81</v>
      </c>
      <c r="H13" s="451"/>
      <c r="I13" s="442" t="s">
        <v>339</v>
      </c>
    </row>
    <row r="14" spans="1:9" s="452" customFormat="1" ht="36.75" customHeight="1" x14ac:dyDescent="0.3">
      <c r="A14" s="449">
        <v>10</v>
      </c>
      <c r="B14" s="442" t="s">
        <v>1871</v>
      </c>
      <c r="C14" s="450" t="s">
        <v>1872</v>
      </c>
      <c r="D14" s="442" t="s">
        <v>1862</v>
      </c>
      <c r="E14" s="442" t="s">
        <v>1863</v>
      </c>
      <c r="F14" s="442" t="s">
        <v>1864</v>
      </c>
      <c r="G14" s="442">
        <v>82</v>
      </c>
      <c r="H14" s="451"/>
      <c r="I14" s="442" t="s">
        <v>339</v>
      </c>
    </row>
    <row r="15" spans="1:9" s="452" customFormat="1" ht="36.75" customHeight="1" x14ac:dyDescent="0.3">
      <c r="A15" s="449">
        <v>11</v>
      </c>
      <c r="B15" s="442" t="s">
        <v>1873</v>
      </c>
      <c r="C15" s="450" t="s">
        <v>1874</v>
      </c>
      <c r="D15" s="442" t="s">
        <v>1380</v>
      </c>
      <c r="E15" s="442" t="s">
        <v>1381</v>
      </c>
      <c r="F15" s="442" t="s">
        <v>1875</v>
      </c>
      <c r="G15" s="442">
        <v>83</v>
      </c>
      <c r="H15" s="451"/>
      <c r="I15" s="442" t="s">
        <v>339</v>
      </c>
    </row>
    <row r="16" spans="1:9" s="452" customFormat="1" ht="36.75" customHeight="1" x14ac:dyDescent="0.3">
      <c r="A16" s="449">
        <v>12</v>
      </c>
      <c r="B16" s="442" t="s">
        <v>1876</v>
      </c>
      <c r="C16" s="450" t="s">
        <v>1877</v>
      </c>
      <c r="D16" s="442" t="s">
        <v>1862</v>
      </c>
      <c r="E16" s="442" t="s">
        <v>1863</v>
      </c>
      <c r="F16" s="442" t="s">
        <v>1864</v>
      </c>
      <c r="G16" s="442">
        <v>84</v>
      </c>
      <c r="H16" s="451"/>
      <c r="I16" s="442" t="s">
        <v>339</v>
      </c>
    </row>
    <row r="17" spans="1:9" s="452" customFormat="1" ht="36.75" customHeight="1" x14ac:dyDescent="0.3">
      <c r="A17" s="449">
        <v>13</v>
      </c>
      <c r="B17" s="442"/>
      <c r="C17" s="450"/>
      <c r="D17" s="442"/>
      <c r="E17" s="442"/>
      <c r="F17" s="442"/>
      <c r="G17" s="442">
        <v>217</v>
      </c>
      <c r="H17" s="451"/>
      <c r="I17" s="442" t="s">
        <v>339</v>
      </c>
    </row>
    <row r="18" spans="1:9" s="452" customFormat="1" ht="36.75" customHeight="1" x14ac:dyDescent="0.3">
      <c r="A18" s="449">
        <v>14</v>
      </c>
      <c r="B18" s="442"/>
      <c r="C18" s="450"/>
      <c r="D18" s="442"/>
      <c r="E18" s="442"/>
      <c r="F18" s="442"/>
      <c r="G18" s="442">
        <v>218</v>
      </c>
      <c r="H18" s="451"/>
      <c r="I18" s="442" t="s">
        <v>339</v>
      </c>
    </row>
    <row r="19" spans="1:9" s="452" customFormat="1" ht="36.75" customHeight="1" x14ac:dyDescent="0.3">
      <c r="A19" s="449">
        <v>15</v>
      </c>
      <c r="B19" s="442" t="s">
        <v>1878</v>
      </c>
      <c r="C19" s="450" t="s">
        <v>1879</v>
      </c>
      <c r="D19" s="442" t="s">
        <v>1862</v>
      </c>
      <c r="E19" s="442" t="s">
        <v>1863</v>
      </c>
      <c r="F19" s="442" t="s">
        <v>797</v>
      </c>
      <c r="G19" s="442">
        <v>219</v>
      </c>
      <c r="H19" s="451"/>
      <c r="I19" s="442" t="s">
        <v>339</v>
      </c>
    </row>
    <row r="20" spans="1:9" s="452" customFormat="1" ht="36.75" customHeight="1" x14ac:dyDescent="0.3">
      <c r="A20" s="449">
        <v>16</v>
      </c>
      <c r="B20" s="442"/>
      <c r="C20" s="450"/>
      <c r="D20" s="442"/>
      <c r="E20" s="442"/>
      <c r="F20" s="442"/>
      <c r="G20" s="442">
        <v>220</v>
      </c>
      <c r="H20" s="451"/>
      <c r="I20" s="442" t="s">
        <v>339</v>
      </c>
    </row>
    <row r="21" spans="1:9" s="452" customFormat="1" ht="36.75" customHeight="1" x14ac:dyDescent="0.3">
      <c r="A21" s="449">
        <v>17</v>
      </c>
      <c r="B21" s="442"/>
      <c r="C21" s="450"/>
      <c r="D21" s="442"/>
      <c r="E21" s="442"/>
      <c r="F21" s="442"/>
      <c r="G21" s="442">
        <v>221</v>
      </c>
      <c r="H21" s="451"/>
      <c r="I21" s="442" t="s">
        <v>339</v>
      </c>
    </row>
    <row r="22" spans="1:9" s="452" customFormat="1" ht="36.75" customHeight="1" x14ac:dyDescent="0.3">
      <c r="A22" s="449">
        <v>18</v>
      </c>
      <c r="B22" s="442" t="s">
        <v>1880</v>
      </c>
      <c r="C22" s="450" t="s">
        <v>1881</v>
      </c>
      <c r="D22" s="442" t="s">
        <v>1862</v>
      </c>
      <c r="E22" s="442" t="s">
        <v>1863</v>
      </c>
      <c r="F22" s="442" t="s">
        <v>797</v>
      </c>
      <c r="G22" s="442">
        <v>222</v>
      </c>
      <c r="H22" s="451"/>
      <c r="I22" s="442" t="s">
        <v>339</v>
      </c>
    </row>
    <row r="23" spans="1:9" s="452" customFormat="1" ht="36.75" customHeight="1" x14ac:dyDescent="0.3">
      <c r="A23" s="449">
        <v>19</v>
      </c>
      <c r="B23" s="442" t="s">
        <v>1882</v>
      </c>
      <c r="C23" s="450" t="s">
        <v>1883</v>
      </c>
      <c r="D23" s="442" t="s">
        <v>1862</v>
      </c>
      <c r="E23" s="442" t="s">
        <v>1863</v>
      </c>
      <c r="F23" s="442" t="s">
        <v>797</v>
      </c>
      <c r="G23" s="442">
        <v>223</v>
      </c>
      <c r="H23" s="451"/>
      <c r="I23" s="442" t="s">
        <v>339</v>
      </c>
    </row>
    <row r="24" spans="1:9" s="452" customFormat="1" ht="36.75" customHeight="1" x14ac:dyDescent="0.3">
      <c r="A24" s="449">
        <v>20</v>
      </c>
      <c r="B24" s="442"/>
      <c r="C24" s="450"/>
      <c r="D24" s="442"/>
      <c r="E24" s="442"/>
      <c r="F24" s="442"/>
      <c r="G24" s="442">
        <v>224</v>
      </c>
      <c r="H24" s="451"/>
      <c r="I24" s="442" t="s">
        <v>339</v>
      </c>
    </row>
    <row r="25" spans="1:9" s="452" customFormat="1" ht="36.75" customHeight="1" x14ac:dyDescent="0.3">
      <c r="A25" s="449">
        <v>21</v>
      </c>
      <c r="B25" s="442"/>
      <c r="C25" s="450"/>
      <c r="D25" s="442"/>
      <c r="E25" s="442"/>
      <c r="F25" s="442"/>
      <c r="G25" s="442">
        <v>225</v>
      </c>
      <c r="H25" s="451"/>
      <c r="I25" s="442" t="s">
        <v>339</v>
      </c>
    </row>
    <row r="26" spans="1:9" s="452" customFormat="1" ht="36.75" customHeight="1" x14ac:dyDescent="0.3">
      <c r="A26" s="449">
        <v>22</v>
      </c>
      <c r="B26" s="442" t="s">
        <v>1884</v>
      </c>
      <c r="C26" s="450" t="s">
        <v>1885</v>
      </c>
      <c r="D26" s="442" t="s">
        <v>1862</v>
      </c>
      <c r="E26" s="442" t="s">
        <v>1863</v>
      </c>
      <c r="F26" s="442" t="s">
        <v>797</v>
      </c>
      <c r="G26" s="442">
        <v>226</v>
      </c>
      <c r="H26" s="451"/>
      <c r="I26" s="442" t="s">
        <v>339</v>
      </c>
    </row>
    <row r="27" spans="1:9" s="452" customFormat="1" ht="36.75" customHeight="1" x14ac:dyDescent="0.3">
      <c r="A27" s="449">
        <v>23</v>
      </c>
      <c r="B27" s="442"/>
      <c r="C27" s="450"/>
      <c r="D27" s="442"/>
      <c r="E27" s="442"/>
      <c r="F27" s="442"/>
      <c r="G27" s="442">
        <v>227</v>
      </c>
      <c r="H27" s="451"/>
      <c r="I27" s="442" t="s">
        <v>339</v>
      </c>
    </row>
    <row r="28" spans="1:9" s="452" customFormat="1" ht="36.75" customHeight="1" x14ac:dyDescent="0.3">
      <c r="A28" s="449">
        <v>24</v>
      </c>
      <c r="B28" s="442"/>
      <c r="C28" s="450"/>
      <c r="D28" s="442"/>
      <c r="E28" s="442"/>
      <c r="F28" s="442"/>
      <c r="G28" s="442">
        <v>228</v>
      </c>
      <c r="H28" s="451"/>
      <c r="I28" s="442" t="s">
        <v>339</v>
      </c>
    </row>
    <row r="29" spans="1:9" s="452" customFormat="1" ht="36.75" customHeight="1" x14ac:dyDescent="0.3">
      <c r="A29" s="449">
        <v>25</v>
      </c>
      <c r="B29" s="442" t="s">
        <v>1886</v>
      </c>
      <c r="C29" s="450" t="s">
        <v>1887</v>
      </c>
      <c r="D29" s="442" t="s">
        <v>1001</v>
      </c>
      <c r="E29" s="442" t="s">
        <v>1002</v>
      </c>
      <c r="F29" s="442" t="s">
        <v>935</v>
      </c>
      <c r="G29" s="442">
        <v>229</v>
      </c>
      <c r="H29" s="451"/>
      <c r="I29" s="442" t="s">
        <v>339</v>
      </c>
    </row>
    <row r="30" spans="1:9" s="452" customFormat="1" ht="36.75" customHeight="1" x14ac:dyDescent="0.3">
      <c r="A30" s="449">
        <v>26</v>
      </c>
      <c r="B30" s="442" t="s">
        <v>1888</v>
      </c>
      <c r="C30" s="450" t="s">
        <v>1889</v>
      </c>
      <c r="D30" s="442" t="s">
        <v>1862</v>
      </c>
      <c r="E30" s="442" t="s">
        <v>1863</v>
      </c>
      <c r="F30" s="442" t="s">
        <v>797</v>
      </c>
      <c r="G30" s="442">
        <v>230</v>
      </c>
      <c r="H30" s="451"/>
      <c r="I30" s="442" t="s">
        <v>339</v>
      </c>
    </row>
    <row r="31" spans="1:9" s="452" customFormat="1" ht="36.75" customHeight="1" x14ac:dyDescent="0.3">
      <c r="A31" s="449">
        <v>27</v>
      </c>
      <c r="B31" s="442" t="s">
        <v>1890</v>
      </c>
      <c r="C31" s="450" t="s">
        <v>1891</v>
      </c>
      <c r="D31" s="442" t="s">
        <v>1862</v>
      </c>
      <c r="E31" s="442" t="s">
        <v>1863</v>
      </c>
      <c r="F31" s="442" t="s">
        <v>797</v>
      </c>
      <c r="G31" s="442">
        <v>231</v>
      </c>
      <c r="H31" s="451"/>
      <c r="I31" s="442" t="s">
        <v>339</v>
      </c>
    </row>
    <row r="32" spans="1:9" s="452" customFormat="1" ht="36.75" customHeight="1" x14ac:dyDescent="0.3">
      <c r="A32" s="449">
        <v>28</v>
      </c>
      <c r="B32" s="442" t="s">
        <v>1892</v>
      </c>
      <c r="C32" s="450" t="s">
        <v>1893</v>
      </c>
      <c r="D32" s="442" t="s">
        <v>1862</v>
      </c>
      <c r="E32" s="442" t="s">
        <v>1863</v>
      </c>
      <c r="F32" s="442" t="s">
        <v>797</v>
      </c>
      <c r="G32" s="442">
        <v>232</v>
      </c>
      <c r="H32" s="451"/>
      <c r="I32" s="442" t="s">
        <v>339</v>
      </c>
    </row>
    <row r="33" spans="1:9" s="452" customFormat="1" ht="36.75" customHeight="1" x14ac:dyDescent="0.3">
      <c r="A33" s="449">
        <v>29</v>
      </c>
      <c r="B33" s="442" t="s">
        <v>1894</v>
      </c>
      <c r="C33" s="450" t="s">
        <v>1895</v>
      </c>
      <c r="D33" s="442" t="s">
        <v>1862</v>
      </c>
      <c r="E33" s="442" t="s">
        <v>1863</v>
      </c>
      <c r="F33" s="442" t="s">
        <v>797</v>
      </c>
      <c r="G33" s="442">
        <v>233</v>
      </c>
      <c r="H33" s="451"/>
      <c r="I33" s="442" t="s">
        <v>339</v>
      </c>
    </row>
    <row r="34" spans="1:9" s="452" customFormat="1" ht="36.75" customHeight="1" x14ac:dyDescent="0.3">
      <c r="A34" s="449">
        <v>30</v>
      </c>
      <c r="B34" s="442" t="s">
        <v>1896</v>
      </c>
      <c r="C34" s="450" t="s">
        <v>1897</v>
      </c>
      <c r="D34" s="442" t="s">
        <v>1862</v>
      </c>
      <c r="E34" s="442" t="s">
        <v>1863</v>
      </c>
      <c r="F34" s="442" t="s">
        <v>797</v>
      </c>
      <c r="G34" s="442">
        <v>234</v>
      </c>
      <c r="H34" s="451"/>
      <c r="I34" s="442" t="s">
        <v>339</v>
      </c>
    </row>
    <row r="35" spans="1:9" s="452" customFormat="1" ht="36.75" customHeight="1" x14ac:dyDescent="0.3">
      <c r="A35" s="449">
        <v>31</v>
      </c>
      <c r="B35" s="442" t="s">
        <v>1898</v>
      </c>
      <c r="C35" s="450" t="s">
        <v>1899</v>
      </c>
      <c r="D35" s="442" t="s">
        <v>1862</v>
      </c>
      <c r="E35" s="442" t="s">
        <v>1863</v>
      </c>
      <c r="F35" s="442" t="s">
        <v>797</v>
      </c>
      <c r="G35" s="442">
        <v>235</v>
      </c>
      <c r="H35" s="451"/>
      <c r="I35" s="442" t="s">
        <v>339</v>
      </c>
    </row>
    <row r="36" spans="1:9" s="452" customFormat="1" ht="36.75" customHeight="1" x14ac:dyDescent="0.3">
      <c r="A36" s="449">
        <v>32</v>
      </c>
      <c r="B36" s="442" t="s">
        <v>1900</v>
      </c>
      <c r="C36" s="450" t="s">
        <v>1901</v>
      </c>
      <c r="D36" s="442" t="s">
        <v>1862</v>
      </c>
      <c r="E36" s="442" t="s">
        <v>1863</v>
      </c>
      <c r="F36" s="442" t="s">
        <v>797</v>
      </c>
      <c r="G36" s="442">
        <v>236</v>
      </c>
      <c r="H36" s="451"/>
      <c r="I36" s="442" t="s">
        <v>339</v>
      </c>
    </row>
    <row r="37" spans="1:9" s="452" customFormat="1" ht="36.75" customHeight="1" x14ac:dyDescent="0.3">
      <c r="A37" s="449">
        <v>33</v>
      </c>
      <c r="B37" s="442" t="s">
        <v>1902</v>
      </c>
      <c r="C37" s="450" t="s">
        <v>1903</v>
      </c>
      <c r="D37" s="442" t="s">
        <v>1862</v>
      </c>
      <c r="E37" s="442" t="s">
        <v>1863</v>
      </c>
      <c r="F37" s="442" t="s">
        <v>797</v>
      </c>
      <c r="G37" s="442">
        <v>237</v>
      </c>
      <c r="H37" s="451"/>
      <c r="I37" s="442" t="s">
        <v>339</v>
      </c>
    </row>
    <row r="38" spans="1:9" s="452" customFormat="1" ht="36.75" customHeight="1" x14ac:dyDescent="0.3">
      <c r="A38" s="449">
        <v>34</v>
      </c>
      <c r="B38" s="442"/>
      <c r="C38" s="450"/>
      <c r="D38" s="442"/>
      <c r="E38" s="442"/>
      <c r="F38" s="442"/>
      <c r="G38" s="442">
        <v>238</v>
      </c>
      <c r="H38" s="451"/>
      <c r="I38" s="442" t="s">
        <v>339</v>
      </c>
    </row>
  </sheetData>
  <sheetProtection algorithmName="SHA-512" hashValue="e2O9LzfmDwP9WPb4qTOmlQU756gbGNZAQ8LiG4RRvTAsBTLNt1pSmuXvXSIb7XEkrSDe/mmXV+TJhj8mF5kx0g==" saltValue="Ey6Mi8OvG0plSioHXrc09Q==" spinCount="100000" sheet="1" objects="1" scenarios="1"/>
  <mergeCells count="3">
    <mergeCell ref="A1:I1"/>
    <mergeCell ref="A2:A3"/>
    <mergeCell ref="B2:I3"/>
  </mergeCells>
  <dataValidations count="1">
    <dataValidation allowBlank="1" errorTitle="تنبيه إدخال خاطئ" error="الرجاء الاختيار من القائمة السهم (مطابق أو غير مطابق)" promptTitle="مطابقة البند" prompt="اختر الحالة من السهم" sqref="D5:G8 D10:F38 G9:G38" xr:uid="{D85F4FDC-6FC2-47AC-B7A2-748C8A196FAF}"/>
  </dataValidations>
  <hyperlinks>
    <hyperlink ref="A2" location="'الرئيسية'!A1" display="🏠 الصفحة الرئيسية" xr:uid="{FAE33E28-9F48-48DB-A3C1-2A860EA62EE3}"/>
    <hyperlink ref="A2:A3" location="'الرئيسية النيل'!A1" display="🏠 الصفحة الرئيسية" xr:uid="{8565235C-D676-494B-8312-40A6BB483B03}"/>
  </hyperlinks>
  <pageMargins left="0.25" right="0.25" top="0.75" bottom="0.75" header="0.3" footer="0.3"/>
  <pageSetup paperSize="9" scale="50" orientation="landscape"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E99B3-EC3B-45FA-BA0A-984061BD7B62}">
  <sheetPr codeName="Sheet34"/>
  <dimension ref="A1:I389"/>
  <sheetViews>
    <sheetView rightToLeft="1" view="pageBreakPreview" zoomScale="40" zoomScaleNormal="70" zoomScaleSheetLayoutView="40" workbookViewId="0">
      <pane xSplit="1" ySplit="4" topLeftCell="B364" activePane="bottomRight" state="frozen"/>
      <selection pane="topRight" activeCell="B1" sqref="B1"/>
      <selection pane="bottomLeft" activeCell="A5" sqref="A5"/>
      <selection pane="bottomRight" activeCell="A2" sqref="A2:B3"/>
    </sheetView>
  </sheetViews>
  <sheetFormatPr defaultRowHeight="26.25" x14ac:dyDescent="0.4"/>
  <cols>
    <col min="1" max="1" width="15.7109375" style="309" bestFit="1" customWidth="1"/>
    <col min="2" max="2" width="9.5703125" style="473" bestFit="1" customWidth="1"/>
    <col min="3" max="3" width="62" style="474" bestFit="1" customWidth="1"/>
    <col min="4" max="4" width="22" style="474" bestFit="1" customWidth="1"/>
    <col min="5" max="5" width="34.7109375" style="474" customWidth="1"/>
    <col min="6" max="6" width="40.85546875" style="474" bestFit="1" customWidth="1"/>
    <col min="7" max="7" width="17.85546875" style="309" customWidth="1"/>
    <col min="8" max="8" width="25.5703125" style="309" bestFit="1" customWidth="1"/>
    <col min="9" max="9" width="17.5703125" style="309" bestFit="1" customWidth="1"/>
    <col min="10" max="16384" width="9.140625" style="309"/>
  </cols>
  <sheetData>
    <row r="1" spans="1:9" s="446" customFormat="1" ht="39.75" customHeight="1" x14ac:dyDescent="0.7">
      <c r="A1" s="454" t="s">
        <v>912</v>
      </c>
      <c r="B1" s="455"/>
      <c r="C1" s="455"/>
      <c r="D1" s="455"/>
      <c r="E1" s="455"/>
      <c r="F1" s="455"/>
      <c r="G1" s="455"/>
      <c r="H1" s="455"/>
      <c r="I1" s="455"/>
    </row>
    <row r="2" spans="1:9" ht="39.75" customHeight="1" x14ac:dyDescent="0.25">
      <c r="A2" s="456" t="s">
        <v>34</v>
      </c>
      <c r="B2" s="457"/>
      <c r="C2" s="458"/>
      <c r="D2" s="459"/>
      <c r="E2" s="459"/>
      <c r="F2" s="459"/>
      <c r="G2" s="459"/>
      <c r="H2" s="460"/>
      <c r="I2" s="460"/>
    </row>
    <row r="3" spans="1:9" ht="41.25" customHeight="1" x14ac:dyDescent="0.25">
      <c r="A3" s="461"/>
      <c r="B3" s="462"/>
      <c r="C3" s="463"/>
      <c r="D3" s="464"/>
      <c r="E3" s="464"/>
      <c r="F3" s="464"/>
      <c r="G3" s="464"/>
      <c r="H3" s="465"/>
      <c r="I3" s="465"/>
    </row>
    <row r="4" spans="1:9" ht="51.75" customHeight="1" x14ac:dyDescent="0.25">
      <c r="A4" s="466" t="s">
        <v>39</v>
      </c>
      <c r="B4" s="466" t="s">
        <v>133</v>
      </c>
      <c r="C4" s="467" t="s">
        <v>908</v>
      </c>
      <c r="D4" s="467" t="s">
        <v>909</v>
      </c>
      <c r="E4" s="467" t="s">
        <v>910</v>
      </c>
      <c r="F4" s="467" t="s">
        <v>789</v>
      </c>
      <c r="G4" s="466" t="s">
        <v>911</v>
      </c>
      <c r="H4" s="466" t="s">
        <v>45</v>
      </c>
      <c r="I4" s="466" t="s">
        <v>729</v>
      </c>
    </row>
    <row r="5" spans="1:9" s="452" customFormat="1" ht="36.75" customHeight="1" x14ac:dyDescent="0.3">
      <c r="A5" s="466">
        <v>1</v>
      </c>
      <c r="B5" s="442" t="s">
        <v>916</v>
      </c>
      <c r="C5" s="468" t="s">
        <v>917</v>
      </c>
      <c r="D5" s="468" t="s">
        <v>918</v>
      </c>
      <c r="E5" s="468" t="s">
        <v>919</v>
      </c>
      <c r="F5" s="468" t="s">
        <v>920</v>
      </c>
      <c r="G5" s="442">
        <v>1</v>
      </c>
      <c r="H5" s="469"/>
      <c r="I5" s="442" t="s">
        <v>339</v>
      </c>
    </row>
    <row r="6" spans="1:9" s="452" customFormat="1" ht="36.75" customHeight="1" x14ac:dyDescent="0.3">
      <c r="A6" s="466">
        <v>2</v>
      </c>
      <c r="B6" s="442" t="s">
        <v>921</v>
      </c>
      <c r="C6" s="468" t="s">
        <v>922</v>
      </c>
      <c r="D6" s="468" t="s">
        <v>918</v>
      </c>
      <c r="E6" s="468" t="s">
        <v>919</v>
      </c>
      <c r="F6" s="468" t="s">
        <v>920</v>
      </c>
      <c r="G6" s="442">
        <v>2</v>
      </c>
      <c r="H6" s="469"/>
      <c r="I6" s="442" t="s">
        <v>339</v>
      </c>
    </row>
    <row r="7" spans="1:9" s="452" customFormat="1" ht="36.75" customHeight="1" x14ac:dyDescent="0.3">
      <c r="A7" s="466">
        <v>3</v>
      </c>
      <c r="B7" s="442" t="s">
        <v>923</v>
      </c>
      <c r="C7" s="468" t="s">
        <v>924</v>
      </c>
      <c r="D7" s="468" t="s">
        <v>918</v>
      </c>
      <c r="E7" s="468" t="s">
        <v>919</v>
      </c>
      <c r="F7" s="468" t="s">
        <v>920</v>
      </c>
      <c r="G7" s="442">
        <v>3</v>
      </c>
      <c r="H7" s="469"/>
      <c r="I7" s="442" t="s">
        <v>339</v>
      </c>
    </row>
    <row r="8" spans="1:9" s="452" customFormat="1" ht="36.75" customHeight="1" x14ac:dyDescent="0.3">
      <c r="A8" s="466">
        <v>4</v>
      </c>
      <c r="B8" s="442" t="s">
        <v>925</v>
      </c>
      <c r="C8" s="468" t="s">
        <v>926</v>
      </c>
      <c r="D8" s="468" t="s">
        <v>918</v>
      </c>
      <c r="E8" s="468" t="s">
        <v>919</v>
      </c>
      <c r="F8" s="468" t="s">
        <v>920</v>
      </c>
      <c r="G8" s="442">
        <v>4</v>
      </c>
      <c r="H8" s="469"/>
      <c r="I8" s="442" t="s">
        <v>339</v>
      </c>
    </row>
    <row r="9" spans="1:9" s="452" customFormat="1" ht="36.75" customHeight="1" x14ac:dyDescent="0.3">
      <c r="A9" s="466">
        <v>5</v>
      </c>
      <c r="B9" s="442" t="s">
        <v>927</v>
      </c>
      <c r="C9" s="468" t="s">
        <v>928</v>
      </c>
      <c r="D9" s="468" t="s">
        <v>918</v>
      </c>
      <c r="E9" s="468" t="s">
        <v>919</v>
      </c>
      <c r="F9" s="468" t="s">
        <v>920</v>
      </c>
      <c r="G9" s="442">
        <v>5</v>
      </c>
      <c r="H9" s="469"/>
      <c r="I9" s="442" t="s">
        <v>339</v>
      </c>
    </row>
    <row r="10" spans="1:9" s="452" customFormat="1" ht="36.75" customHeight="1" x14ac:dyDescent="0.3">
      <c r="A10" s="466">
        <v>6</v>
      </c>
      <c r="B10" s="442" t="s">
        <v>929</v>
      </c>
      <c r="C10" s="468" t="s">
        <v>930</v>
      </c>
      <c r="D10" s="468" t="s">
        <v>918</v>
      </c>
      <c r="E10" s="468" t="s">
        <v>919</v>
      </c>
      <c r="F10" s="468" t="s">
        <v>920</v>
      </c>
      <c r="G10" s="442">
        <v>6</v>
      </c>
      <c r="H10" s="469"/>
      <c r="I10" s="442" t="s">
        <v>339</v>
      </c>
    </row>
    <row r="11" spans="1:9" s="452" customFormat="1" ht="36.75" customHeight="1" x14ac:dyDescent="0.3">
      <c r="A11" s="466">
        <v>7</v>
      </c>
      <c r="B11" s="442" t="s">
        <v>931</v>
      </c>
      <c r="C11" s="468" t="s">
        <v>932</v>
      </c>
      <c r="D11" s="468" t="s">
        <v>933</v>
      </c>
      <c r="E11" s="468" t="s">
        <v>934</v>
      </c>
      <c r="F11" s="468" t="s">
        <v>935</v>
      </c>
      <c r="G11" s="442">
        <v>7</v>
      </c>
      <c r="H11" s="469"/>
      <c r="I11" s="442" t="s">
        <v>339</v>
      </c>
    </row>
    <row r="12" spans="1:9" s="452" customFormat="1" ht="36.75" customHeight="1" x14ac:dyDescent="0.3">
      <c r="A12" s="466">
        <v>8</v>
      </c>
      <c r="B12" s="442" t="s">
        <v>936</v>
      </c>
      <c r="C12" s="468" t="s">
        <v>937</v>
      </c>
      <c r="D12" s="468" t="s">
        <v>933</v>
      </c>
      <c r="E12" s="468" t="s">
        <v>934</v>
      </c>
      <c r="F12" s="468" t="s">
        <v>935</v>
      </c>
      <c r="G12" s="442">
        <v>8</v>
      </c>
      <c r="H12" s="469"/>
      <c r="I12" s="442" t="s">
        <v>339</v>
      </c>
    </row>
    <row r="13" spans="1:9" s="452" customFormat="1" ht="36.75" customHeight="1" x14ac:dyDescent="0.3">
      <c r="A13" s="466">
        <v>9</v>
      </c>
      <c r="B13" s="442"/>
      <c r="C13" s="468"/>
      <c r="D13" s="468"/>
      <c r="E13" s="468"/>
      <c r="F13" s="468"/>
      <c r="G13" s="442">
        <v>9</v>
      </c>
      <c r="H13" s="469"/>
      <c r="I13" s="442" t="s">
        <v>339</v>
      </c>
    </row>
    <row r="14" spans="1:9" s="452" customFormat="1" ht="36.75" customHeight="1" x14ac:dyDescent="0.3">
      <c r="A14" s="466">
        <v>10</v>
      </c>
      <c r="B14" s="442" t="s">
        <v>940</v>
      </c>
      <c r="C14" s="468" t="s">
        <v>941</v>
      </c>
      <c r="D14" s="468" t="s">
        <v>942</v>
      </c>
      <c r="E14" s="468" t="s">
        <v>943</v>
      </c>
      <c r="F14" s="468" t="s">
        <v>944</v>
      </c>
      <c r="G14" s="442">
        <v>10</v>
      </c>
      <c r="H14" s="469"/>
      <c r="I14" s="442" t="s">
        <v>339</v>
      </c>
    </row>
    <row r="15" spans="1:9" s="452" customFormat="1" ht="36.75" customHeight="1" x14ac:dyDescent="0.3">
      <c r="A15" s="466">
        <v>11</v>
      </c>
      <c r="B15" s="442">
        <v>8395</v>
      </c>
      <c r="C15" s="468" t="s">
        <v>1643</v>
      </c>
      <c r="D15" s="468" t="s">
        <v>977</v>
      </c>
      <c r="E15" s="468" t="s">
        <v>1644</v>
      </c>
      <c r="F15" s="468" t="s">
        <v>797</v>
      </c>
      <c r="G15" s="442">
        <v>11</v>
      </c>
      <c r="H15" s="469"/>
      <c r="I15" s="442" t="s">
        <v>339</v>
      </c>
    </row>
    <row r="16" spans="1:9" s="452" customFormat="1" ht="36.75" customHeight="1" x14ac:dyDescent="0.3">
      <c r="A16" s="466">
        <v>12</v>
      </c>
      <c r="B16" s="442"/>
      <c r="C16" s="468"/>
      <c r="D16" s="468"/>
      <c r="E16" s="468"/>
      <c r="F16" s="468"/>
      <c r="G16" s="442">
        <v>12</v>
      </c>
      <c r="H16" s="469"/>
      <c r="I16" s="442" t="s">
        <v>339</v>
      </c>
    </row>
    <row r="17" spans="1:9" s="452" customFormat="1" ht="36.75" customHeight="1" x14ac:dyDescent="0.3">
      <c r="A17" s="466">
        <v>13</v>
      </c>
      <c r="B17" s="442" t="s">
        <v>945</v>
      </c>
      <c r="C17" s="468" t="s">
        <v>946</v>
      </c>
      <c r="D17" s="468" t="s">
        <v>938</v>
      </c>
      <c r="E17" s="468" t="s">
        <v>939</v>
      </c>
      <c r="F17" s="468" t="s">
        <v>797</v>
      </c>
      <c r="G17" s="442">
        <v>13</v>
      </c>
      <c r="H17" s="469"/>
      <c r="I17" s="442" t="s">
        <v>339</v>
      </c>
    </row>
    <row r="18" spans="1:9" s="452" customFormat="1" ht="36.75" customHeight="1" x14ac:dyDescent="0.3">
      <c r="A18" s="466">
        <v>14</v>
      </c>
      <c r="B18" s="442"/>
      <c r="C18" s="468"/>
      <c r="D18" s="468"/>
      <c r="E18" s="468"/>
      <c r="F18" s="468"/>
      <c r="G18" s="442">
        <v>14</v>
      </c>
      <c r="H18" s="469"/>
      <c r="I18" s="442" t="s">
        <v>339</v>
      </c>
    </row>
    <row r="19" spans="1:9" s="452" customFormat="1" ht="36.75" customHeight="1" x14ac:dyDescent="0.3">
      <c r="A19" s="466">
        <v>15</v>
      </c>
      <c r="B19" s="442" t="s">
        <v>947</v>
      </c>
      <c r="C19" s="468" t="s">
        <v>948</v>
      </c>
      <c r="D19" s="468" t="s">
        <v>918</v>
      </c>
      <c r="E19" s="468" t="s">
        <v>919</v>
      </c>
      <c r="F19" s="468" t="s">
        <v>920</v>
      </c>
      <c r="G19" s="442">
        <v>15</v>
      </c>
      <c r="H19" s="469"/>
      <c r="I19" s="442" t="s">
        <v>339</v>
      </c>
    </row>
    <row r="20" spans="1:9" s="452" customFormat="1" ht="36.75" customHeight="1" x14ac:dyDescent="0.3">
      <c r="A20" s="466">
        <v>16</v>
      </c>
      <c r="B20" s="442" t="s">
        <v>949</v>
      </c>
      <c r="C20" s="468" t="s">
        <v>950</v>
      </c>
      <c r="D20" s="468" t="s">
        <v>933</v>
      </c>
      <c r="E20" s="468" t="s">
        <v>934</v>
      </c>
      <c r="F20" s="468" t="s">
        <v>935</v>
      </c>
      <c r="G20" s="442">
        <v>16</v>
      </c>
      <c r="H20" s="469"/>
      <c r="I20" s="442" t="s">
        <v>339</v>
      </c>
    </row>
    <row r="21" spans="1:9" s="452" customFormat="1" ht="36.75" customHeight="1" x14ac:dyDescent="0.3">
      <c r="A21" s="466">
        <v>17</v>
      </c>
      <c r="B21" s="442" t="s">
        <v>951</v>
      </c>
      <c r="C21" s="468" t="s">
        <v>952</v>
      </c>
      <c r="D21" s="468" t="s">
        <v>918</v>
      </c>
      <c r="E21" s="468" t="s">
        <v>919</v>
      </c>
      <c r="F21" s="468" t="s">
        <v>920</v>
      </c>
      <c r="G21" s="442">
        <v>17</v>
      </c>
      <c r="H21" s="469"/>
      <c r="I21" s="442" t="s">
        <v>339</v>
      </c>
    </row>
    <row r="22" spans="1:9" s="452" customFormat="1" ht="36.75" customHeight="1" x14ac:dyDescent="0.3">
      <c r="A22" s="466">
        <v>18</v>
      </c>
      <c r="B22" s="442"/>
      <c r="C22" s="468"/>
      <c r="D22" s="468"/>
      <c r="E22" s="468"/>
      <c r="F22" s="468"/>
      <c r="G22" s="442">
        <v>18</v>
      </c>
      <c r="H22" s="469"/>
      <c r="I22" s="442" t="s">
        <v>339</v>
      </c>
    </row>
    <row r="23" spans="1:9" s="452" customFormat="1" ht="36.75" customHeight="1" x14ac:dyDescent="0.3">
      <c r="A23" s="466">
        <v>19</v>
      </c>
      <c r="B23" s="442" t="s">
        <v>953</v>
      </c>
      <c r="C23" s="468" t="s">
        <v>954</v>
      </c>
      <c r="D23" s="468" t="s">
        <v>918</v>
      </c>
      <c r="E23" s="468" t="s">
        <v>919</v>
      </c>
      <c r="F23" s="468" t="s">
        <v>920</v>
      </c>
      <c r="G23" s="442">
        <v>19</v>
      </c>
      <c r="H23" s="469"/>
      <c r="I23" s="442" t="s">
        <v>339</v>
      </c>
    </row>
    <row r="24" spans="1:9" s="452" customFormat="1" ht="36.75" customHeight="1" x14ac:dyDescent="0.3">
      <c r="A24" s="466">
        <v>20</v>
      </c>
      <c r="B24" s="442" t="s">
        <v>955</v>
      </c>
      <c r="C24" s="468" t="s">
        <v>956</v>
      </c>
      <c r="D24" s="468" t="s">
        <v>918</v>
      </c>
      <c r="E24" s="468" t="s">
        <v>919</v>
      </c>
      <c r="F24" s="468" t="s">
        <v>920</v>
      </c>
      <c r="G24" s="442">
        <v>20</v>
      </c>
      <c r="H24" s="469"/>
      <c r="I24" s="442" t="s">
        <v>339</v>
      </c>
    </row>
    <row r="25" spans="1:9" s="452" customFormat="1" ht="36.75" customHeight="1" x14ac:dyDescent="0.3">
      <c r="A25" s="466">
        <v>21</v>
      </c>
      <c r="B25" s="442" t="s">
        <v>957</v>
      </c>
      <c r="C25" s="468" t="s">
        <v>958</v>
      </c>
      <c r="D25" s="468" t="s">
        <v>938</v>
      </c>
      <c r="E25" s="468" t="s">
        <v>939</v>
      </c>
      <c r="F25" s="468" t="s">
        <v>797</v>
      </c>
      <c r="G25" s="442">
        <v>21</v>
      </c>
      <c r="H25" s="469"/>
      <c r="I25" s="442" t="s">
        <v>339</v>
      </c>
    </row>
    <row r="26" spans="1:9" s="452" customFormat="1" ht="36.75" customHeight="1" x14ac:dyDescent="0.3">
      <c r="A26" s="466">
        <v>22</v>
      </c>
      <c r="B26" s="442" t="s">
        <v>959</v>
      </c>
      <c r="C26" s="468" t="s">
        <v>960</v>
      </c>
      <c r="D26" s="468" t="s">
        <v>938</v>
      </c>
      <c r="E26" s="468" t="s">
        <v>939</v>
      </c>
      <c r="F26" s="468" t="s">
        <v>797</v>
      </c>
      <c r="G26" s="442">
        <v>22</v>
      </c>
      <c r="H26" s="469"/>
      <c r="I26" s="442" t="s">
        <v>339</v>
      </c>
    </row>
    <row r="27" spans="1:9" s="452" customFormat="1" ht="36.75" customHeight="1" x14ac:dyDescent="0.3">
      <c r="A27" s="466">
        <v>23</v>
      </c>
      <c r="B27" s="442" t="s">
        <v>961</v>
      </c>
      <c r="C27" s="468" t="s">
        <v>962</v>
      </c>
      <c r="D27" s="468" t="s">
        <v>942</v>
      </c>
      <c r="E27" s="468" t="s">
        <v>963</v>
      </c>
      <c r="F27" s="468" t="s">
        <v>944</v>
      </c>
      <c r="G27" s="442">
        <v>23</v>
      </c>
      <c r="H27" s="469"/>
      <c r="I27" s="442" t="s">
        <v>339</v>
      </c>
    </row>
    <row r="28" spans="1:9" s="452" customFormat="1" ht="36.75" customHeight="1" x14ac:dyDescent="0.3">
      <c r="A28" s="466">
        <v>24</v>
      </c>
      <c r="B28" s="442"/>
      <c r="C28" s="468"/>
      <c r="D28" s="468"/>
      <c r="E28" s="468"/>
      <c r="F28" s="468"/>
      <c r="G28" s="442">
        <v>24</v>
      </c>
      <c r="H28" s="469"/>
      <c r="I28" s="442" t="s">
        <v>339</v>
      </c>
    </row>
    <row r="29" spans="1:9" s="452" customFormat="1" ht="36.75" customHeight="1" x14ac:dyDescent="0.3">
      <c r="A29" s="466">
        <v>25</v>
      </c>
      <c r="B29" s="442">
        <v>2056</v>
      </c>
      <c r="C29" s="468" t="s">
        <v>1645</v>
      </c>
      <c r="D29" s="468" t="s">
        <v>1632</v>
      </c>
      <c r="E29" s="468" t="s">
        <v>1632</v>
      </c>
      <c r="F29" s="468" t="s">
        <v>935</v>
      </c>
      <c r="G29" s="442">
        <v>25</v>
      </c>
      <c r="H29" s="469"/>
      <c r="I29" s="442" t="s">
        <v>339</v>
      </c>
    </row>
    <row r="30" spans="1:9" s="452" customFormat="1" ht="36.75" customHeight="1" x14ac:dyDescent="0.3">
      <c r="A30" s="466">
        <v>26</v>
      </c>
      <c r="B30" s="442" t="s">
        <v>964</v>
      </c>
      <c r="C30" s="468" t="s">
        <v>965</v>
      </c>
      <c r="D30" s="468" t="s">
        <v>933</v>
      </c>
      <c r="E30" s="468" t="s">
        <v>934</v>
      </c>
      <c r="F30" s="468" t="s">
        <v>935</v>
      </c>
      <c r="G30" s="442">
        <v>26</v>
      </c>
      <c r="H30" s="469"/>
      <c r="I30" s="442" t="s">
        <v>339</v>
      </c>
    </row>
    <row r="31" spans="1:9" s="452" customFormat="1" ht="36.75" customHeight="1" x14ac:dyDescent="0.3">
      <c r="A31" s="466">
        <v>27</v>
      </c>
      <c r="B31" s="442">
        <v>2065</v>
      </c>
      <c r="C31" s="468" t="s">
        <v>966</v>
      </c>
      <c r="D31" s="468" t="s">
        <v>933</v>
      </c>
      <c r="E31" s="468" t="s">
        <v>934</v>
      </c>
      <c r="F31" s="468" t="s">
        <v>935</v>
      </c>
      <c r="G31" s="442">
        <v>27</v>
      </c>
      <c r="H31" s="469"/>
      <c r="I31" s="442" t="s">
        <v>339</v>
      </c>
    </row>
    <row r="32" spans="1:9" s="452" customFormat="1" ht="36.75" customHeight="1" x14ac:dyDescent="0.3">
      <c r="A32" s="466">
        <v>28</v>
      </c>
      <c r="B32" s="442">
        <v>7264</v>
      </c>
      <c r="C32" s="468" t="s">
        <v>967</v>
      </c>
      <c r="D32" s="468" t="s">
        <v>933</v>
      </c>
      <c r="E32" s="468" t="s">
        <v>934</v>
      </c>
      <c r="F32" s="468" t="s">
        <v>935</v>
      </c>
      <c r="G32" s="442">
        <v>28</v>
      </c>
      <c r="H32" s="469"/>
      <c r="I32" s="442" t="s">
        <v>339</v>
      </c>
    </row>
    <row r="33" spans="1:9" s="452" customFormat="1" ht="36.75" customHeight="1" x14ac:dyDescent="0.3">
      <c r="A33" s="466">
        <v>29</v>
      </c>
      <c r="B33" s="442">
        <v>7344</v>
      </c>
      <c r="C33" s="468" t="s">
        <v>968</v>
      </c>
      <c r="D33" s="468" t="s">
        <v>933</v>
      </c>
      <c r="E33" s="468" t="s">
        <v>934</v>
      </c>
      <c r="F33" s="468" t="s">
        <v>935</v>
      </c>
      <c r="G33" s="442">
        <v>29</v>
      </c>
      <c r="H33" s="469"/>
      <c r="I33" s="442" t="s">
        <v>339</v>
      </c>
    </row>
    <row r="34" spans="1:9" s="452" customFormat="1" ht="36.75" customHeight="1" x14ac:dyDescent="0.3">
      <c r="A34" s="466">
        <v>30</v>
      </c>
      <c r="B34" s="442">
        <v>7190</v>
      </c>
      <c r="C34" s="468" t="s">
        <v>969</v>
      </c>
      <c r="D34" s="468" t="s">
        <v>970</v>
      </c>
      <c r="E34" s="468" t="s">
        <v>934</v>
      </c>
      <c r="F34" s="468" t="s">
        <v>935</v>
      </c>
      <c r="G34" s="442">
        <v>30</v>
      </c>
      <c r="H34" s="469"/>
      <c r="I34" s="442" t="s">
        <v>339</v>
      </c>
    </row>
    <row r="35" spans="1:9" s="452" customFormat="1" ht="36.75" customHeight="1" x14ac:dyDescent="0.3">
      <c r="A35" s="466">
        <v>31</v>
      </c>
      <c r="B35" s="442">
        <v>7867</v>
      </c>
      <c r="C35" s="468" t="s">
        <v>971</v>
      </c>
      <c r="D35" s="468" t="s">
        <v>972</v>
      </c>
      <c r="E35" s="468" t="s">
        <v>972</v>
      </c>
      <c r="F35" s="468" t="s">
        <v>973</v>
      </c>
      <c r="G35" s="442">
        <v>31</v>
      </c>
      <c r="H35" s="469"/>
      <c r="I35" s="442" t="s">
        <v>339</v>
      </c>
    </row>
    <row r="36" spans="1:9" s="452" customFormat="1" ht="36.75" customHeight="1" x14ac:dyDescent="0.3">
      <c r="A36" s="466">
        <v>32</v>
      </c>
      <c r="B36" s="442">
        <v>8043</v>
      </c>
      <c r="C36" s="468" t="s">
        <v>1646</v>
      </c>
      <c r="D36" s="468" t="s">
        <v>977</v>
      </c>
      <c r="E36" s="468" t="s">
        <v>977</v>
      </c>
      <c r="F36" s="468" t="s">
        <v>797</v>
      </c>
      <c r="G36" s="442">
        <v>32</v>
      </c>
      <c r="H36" s="469"/>
      <c r="I36" s="442" t="s">
        <v>339</v>
      </c>
    </row>
    <row r="37" spans="1:9" s="452" customFormat="1" ht="36.75" customHeight="1" x14ac:dyDescent="0.3">
      <c r="A37" s="466">
        <v>33</v>
      </c>
      <c r="B37" s="442" t="s">
        <v>974</v>
      </c>
      <c r="C37" s="468" t="s">
        <v>975</v>
      </c>
      <c r="D37" s="468" t="s">
        <v>938</v>
      </c>
      <c r="E37" s="468" t="s">
        <v>939</v>
      </c>
      <c r="F37" s="468" t="s">
        <v>797</v>
      </c>
      <c r="G37" s="442">
        <v>33</v>
      </c>
      <c r="H37" s="469"/>
      <c r="I37" s="442" t="s">
        <v>339</v>
      </c>
    </row>
    <row r="38" spans="1:9" s="452" customFormat="1" ht="36.75" customHeight="1" x14ac:dyDescent="0.3">
      <c r="A38" s="466">
        <v>34</v>
      </c>
      <c r="B38" s="442">
        <v>8387</v>
      </c>
      <c r="C38" s="468" t="s">
        <v>1647</v>
      </c>
      <c r="D38" s="468" t="s">
        <v>977</v>
      </c>
      <c r="E38" s="468" t="s">
        <v>977</v>
      </c>
      <c r="F38" s="468" t="s">
        <v>797</v>
      </c>
      <c r="G38" s="442">
        <v>34</v>
      </c>
      <c r="H38" s="469"/>
      <c r="I38" s="442" t="s">
        <v>339</v>
      </c>
    </row>
    <row r="39" spans="1:9" s="452" customFormat="1" ht="36.75" customHeight="1" x14ac:dyDescent="0.3">
      <c r="A39" s="466">
        <v>35</v>
      </c>
      <c r="B39" s="442"/>
      <c r="C39" s="468"/>
      <c r="D39" s="468"/>
      <c r="E39" s="468"/>
      <c r="F39" s="468"/>
      <c r="G39" s="442">
        <v>35</v>
      </c>
      <c r="H39" s="469"/>
      <c r="I39" s="442" t="s">
        <v>339</v>
      </c>
    </row>
    <row r="40" spans="1:9" s="452" customFormat="1" ht="36.75" customHeight="1" x14ac:dyDescent="0.3">
      <c r="A40" s="466">
        <v>36</v>
      </c>
      <c r="B40" s="442">
        <v>8052</v>
      </c>
      <c r="C40" s="468" t="s">
        <v>976</v>
      </c>
      <c r="D40" s="468" t="s">
        <v>977</v>
      </c>
      <c r="E40" s="468" t="s">
        <v>977</v>
      </c>
      <c r="F40" s="468" t="s">
        <v>973</v>
      </c>
      <c r="G40" s="442">
        <v>36</v>
      </c>
      <c r="H40" s="469"/>
      <c r="I40" s="442" t="s">
        <v>339</v>
      </c>
    </row>
    <row r="41" spans="1:9" s="452" customFormat="1" ht="36.75" customHeight="1" x14ac:dyDescent="0.3">
      <c r="A41" s="466">
        <v>37</v>
      </c>
      <c r="B41" s="442">
        <v>1015</v>
      </c>
      <c r="C41" s="468" t="s">
        <v>978</v>
      </c>
      <c r="D41" s="468" t="s">
        <v>970</v>
      </c>
      <c r="E41" s="468" t="s">
        <v>970</v>
      </c>
      <c r="F41" s="468" t="s">
        <v>973</v>
      </c>
      <c r="G41" s="442">
        <v>37</v>
      </c>
      <c r="H41" s="469"/>
      <c r="I41" s="442" t="s">
        <v>339</v>
      </c>
    </row>
    <row r="42" spans="1:9" s="452" customFormat="1" ht="36.75" customHeight="1" x14ac:dyDescent="0.3">
      <c r="A42" s="466">
        <v>38</v>
      </c>
      <c r="B42" s="442">
        <v>2024</v>
      </c>
      <c r="C42" s="468" t="s">
        <v>979</v>
      </c>
      <c r="D42" s="468" t="s">
        <v>970</v>
      </c>
      <c r="E42" s="468" t="s">
        <v>970</v>
      </c>
      <c r="F42" s="468" t="s">
        <v>973</v>
      </c>
      <c r="G42" s="442">
        <v>38</v>
      </c>
      <c r="H42" s="469"/>
      <c r="I42" s="442" t="s">
        <v>339</v>
      </c>
    </row>
    <row r="43" spans="1:9" s="452" customFormat="1" ht="36.75" customHeight="1" x14ac:dyDescent="0.3">
      <c r="A43" s="466">
        <v>39</v>
      </c>
      <c r="B43" s="442">
        <v>2222</v>
      </c>
      <c r="C43" s="468" t="s">
        <v>980</v>
      </c>
      <c r="D43" s="468" t="s">
        <v>970</v>
      </c>
      <c r="E43" s="468" t="s">
        <v>970</v>
      </c>
      <c r="F43" s="468" t="s">
        <v>973</v>
      </c>
      <c r="G43" s="442">
        <v>39</v>
      </c>
      <c r="H43" s="469"/>
      <c r="I43" s="442" t="s">
        <v>339</v>
      </c>
    </row>
    <row r="44" spans="1:9" s="452" customFormat="1" ht="36.75" customHeight="1" x14ac:dyDescent="0.3">
      <c r="A44" s="466">
        <v>40</v>
      </c>
      <c r="B44" s="442">
        <v>2060</v>
      </c>
      <c r="C44" s="468" t="s">
        <v>981</v>
      </c>
      <c r="D44" s="468" t="s">
        <v>970</v>
      </c>
      <c r="E44" s="468" t="s">
        <v>970</v>
      </c>
      <c r="F44" s="468" t="s">
        <v>973</v>
      </c>
      <c r="G44" s="442">
        <v>40</v>
      </c>
      <c r="H44" s="469"/>
      <c r="I44" s="442" t="s">
        <v>339</v>
      </c>
    </row>
    <row r="45" spans="1:9" s="452" customFormat="1" ht="36.75" customHeight="1" x14ac:dyDescent="0.3">
      <c r="A45" s="466">
        <v>41</v>
      </c>
      <c r="B45" s="442">
        <v>2031</v>
      </c>
      <c r="C45" s="468" t="s">
        <v>982</v>
      </c>
      <c r="D45" s="468" t="s">
        <v>970</v>
      </c>
      <c r="E45" s="468" t="s">
        <v>970</v>
      </c>
      <c r="F45" s="468" t="s">
        <v>973</v>
      </c>
      <c r="G45" s="442">
        <v>41</v>
      </c>
      <c r="H45" s="469"/>
      <c r="I45" s="442" t="s">
        <v>339</v>
      </c>
    </row>
    <row r="46" spans="1:9" s="452" customFormat="1" ht="36.75" customHeight="1" x14ac:dyDescent="0.3">
      <c r="A46" s="466">
        <v>42</v>
      </c>
      <c r="B46" s="442">
        <v>1031</v>
      </c>
      <c r="C46" s="468" t="s">
        <v>983</v>
      </c>
      <c r="D46" s="468" t="s">
        <v>970</v>
      </c>
      <c r="E46" s="468" t="s">
        <v>970</v>
      </c>
      <c r="F46" s="468" t="s">
        <v>973</v>
      </c>
      <c r="G46" s="442">
        <v>42</v>
      </c>
      <c r="H46" s="469"/>
      <c r="I46" s="442" t="s">
        <v>339</v>
      </c>
    </row>
    <row r="47" spans="1:9" s="452" customFormat="1" ht="36.75" customHeight="1" x14ac:dyDescent="0.3">
      <c r="A47" s="466">
        <v>43</v>
      </c>
      <c r="B47" s="442">
        <v>7474</v>
      </c>
      <c r="C47" s="468" t="s">
        <v>984</v>
      </c>
      <c r="D47" s="468" t="s">
        <v>970</v>
      </c>
      <c r="E47" s="468" t="s">
        <v>970</v>
      </c>
      <c r="F47" s="468" t="s">
        <v>973</v>
      </c>
      <c r="G47" s="442">
        <v>43</v>
      </c>
      <c r="H47" s="469"/>
      <c r="I47" s="442" t="s">
        <v>339</v>
      </c>
    </row>
    <row r="48" spans="1:9" s="452" customFormat="1" ht="36.75" customHeight="1" x14ac:dyDescent="0.3">
      <c r="A48" s="466">
        <v>44</v>
      </c>
      <c r="B48" s="442">
        <v>7194</v>
      </c>
      <c r="C48" s="468" t="s">
        <v>985</v>
      </c>
      <c r="D48" s="468" t="s">
        <v>970</v>
      </c>
      <c r="E48" s="468" t="s">
        <v>970</v>
      </c>
      <c r="F48" s="468" t="s">
        <v>973</v>
      </c>
      <c r="G48" s="442">
        <v>44</v>
      </c>
      <c r="H48" s="469"/>
      <c r="I48" s="442" t="s">
        <v>339</v>
      </c>
    </row>
    <row r="49" spans="1:9" s="452" customFormat="1" ht="36.75" customHeight="1" x14ac:dyDescent="0.3">
      <c r="A49" s="466">
        <v>45</v>
      </c>
      <c r="B49" s="442">
        <v>8420</v>
      </c>
      <c r="C49" s="468" t="s">
        <v>1648</v>
      </c>
      <c r="D49" s="468" t="s">
        <v>972</v>
      </c>
      <c r="E49" s="468" t="s">
        <v>972</v>
      </c>
      <c r="F49" s="468" t="s">
        <v>973</v>
      </c>
      <c r="G49" s="442">
        <v>45</v>
      </c>
      <c r="H49" s="469"/>
      <c r="I49" s="442" t="s">
        <v>339</v>
      </c>
    </row>
    <row r="50" spans="1:9" s="452" customFormat="1" ht="36.75" customHeight="1" x14ac:dyDescent="0.3">
      <c r="A50" s="466">
        <v>46</v>
      </c>
      <c r="B50" s="442"/>
      <c r="C50" s="468"/>
      <c r="D50" s="468"/>
      <c r="E50" s="468"/>
      <c r="F50" s="468"/>
      <c r="G50" s="442">
        <v>46</v>
      </c>
      <c r="H50" s="469"/>
      <c r="I50" s="442" t="s">
        <v>339</v>
      </c>
    </row>
    <row r="51" spans="1:9" s="452" customFormat="1" ht="36.75" customHeight="1" x14ac:dyDescent="0.3">
      <c r="A51" s="466">
        <v>47</v>
      </c>
      <c r="B51" s="442">
        <v>7690</v>
      </c>
      <c r="C51" s="468" t="s">
        <v>986</v>
      </c>
      <c r="D51" s="468" t="s">
        <v>977</v>
      </c>
      <c r="E51" s="468" t="s">
        <v>977</v>
      </c>
      <c r="F51" s="468" t="s">
        <v>973</v>
      </c>
      <c r="G51" s="442">
        <v>47</v>
      </c>
      <c r="H51" s="469"/>
      <c r="I51" s="442" t="s">
        <v>339</v>
      </c>
    </row>
    <row r="52" spans="1:9" s="452" customFormat="1" ht="36.75" customHeight="1" x14ac:dyDescent="0.3">
      <c r="A52" s="466">
        <v>48</v>
      </c>
      <c r="B52" s="442">
        <v>8267</v>
      </c>
      <c r="C52" s="468" t="s">
        <v>1649</v>
      </c>
      <c r="D52" s="468" t="s">
        <v>972</v>
      </c>
      <c r="E52" s="468" t="s">
        <v>972</v>
      </c>
      <c r="F52" s="468" t="s">
        <v>973</v>
      </c>
      <c r="G52" s="442">
        <v>48</v>
      </c>
      <c r="H52" s="469"/>
      <c r="I52" s="442" t="s">
        <v>339</v>
      </c>
    </row>
    <row r="53" spans="1:9" s="452" customFormat="1" ht="36.75" customHeight="1" x14ac:dyDescent="0.3">
      <c r="A53" s="466">
        <v>49</v>
      </c>
      <c r="B53" s="442">
        <v>7839</v>
      </c>
      <c r="C53" s="468" t="s">
        <v>1650</v>
      </c>
      <c r="D53" s="468" t="s">
        <v>1651</v>
      </c>
      <c r="E53" s="468" t="s">
        <v>1652</v>
      </c>
      <c r="F53" s="468" t="s">
        <v>973</v>
      </c>
      <c r="G53" s="442">
        <v>49</v>
      </c>
      <c r="H53" s="469"/>
      <c r="I53" s="442" t="s">
        <v>339</v>
      </c>
    </row>
    <row r="54" spans="1:9" s="452" customFormat="1" ht="36.75" customHeight="1" x14ac:dyDescent="0.3">
      <c r="A54" s="466">
        <v>50</v>
      </c>
      <c r="B54" s="442">
        <v>7137</v>
      </c>
      <c r="C54" s="468" t="s">
        <v>987</v>
      </c>
      <c r="D54" s="468" t="s">
        <v>977</v>
      </c>
      <c r="E54" s="468" t="s">
        <v>939</v>
      </c>
      <c r="F54" s="468" t="s">
        <v>973</v>
      </c>
      <c r="G54" s="442">
        <v>50</v>
      </c>
      <c r="H54" s="469"/>
      <c r="I54" s="442" t="s">
        <v>339</v>
      </c>
    </row>
    <row r="55" spans="1:9" s="452" customFormat="1" ht="36.75" customHeight="1" x14ac:dyDescent="0.3">
      <c r="A55" s="466">
        <v>51</v>
      </c>
      <c r="B55" s="442">
        <v>7112</v>
      </c>
      <c r="C55" s="468" t="s">
        <v>988</v>
      </c>
      <c r="D55" s="468" t="s">
        <v>989</v>
      </c>
      <c r="E55" s="468" t="s">
        <v>990</v>
      </c>
      <c r="F55" s="468" t="s">
        <v>973</v>
      </c>
      <c r="G55" s="442">
        <v>51</v>
      </c>
      <c r="H55" s="469"/>
      <c r="I55" s="442" t="s">
        <v>339</v>
      </c>
    </row>
    <row r="56" spans="1:9" s="452" customFormat="1" ht="36.75" customHeight="1" x14ac:dyDescent="0.3">
      <c r="A56" s="466">
        <v>52</v>
      </c>
      <c r="B56" s="442">
        <v>8204</v>
      </c>
      <c r="C56" s="468" t="s">
        <v>991</v>
      </c>
      <c r="D56" s="468" t="s">
        <v>977</v>
      </c>
      <c r="E56" s="468" t="s">
        <v>939</v>
      </c>
      <c r="F56" s="468" t="s">
        <v>973</v>
      </c>
      <c r="G56" s="442">
        <v>52</v>
      </c>
      <c r="H56" s="469"/>
      <c r="I56" s="442" t="s">
        <v>339</v>
      </c>
    </row>
    <row r="57" spans="1:9" s="452" customFormat="1" ht="36.75" customHeight="1" x14ac:dyDescent="0.3">
      <c r="A57" s="466">
        <v>53</v>
      </c>
      <c r="B57" s="442">
        <v>7098</v>
      </c>
      <c r="C57" s="468" t="s">
        <v>992</v>
      </c>
      <c r="D57" s="468" t="s">
        <v>977</v>
      </c>
      <c r="E57" s="468" t="s">
        <v>939</v>
      </c>
      <c r="F57" s="468" t="s">
        <v>973</v>
      </c>
      <c r="G57" s="442">
        <v>53</v>
      </c>
      <c r="H57" s="469"/>
      <c r="I57" s="442" t="s">
        <v>339</v>
      </c>
    </row>
    <row r="58" spans="1:9" s="452" customFormat="1" ht="36.75" customHeight="1" x14ac:dyDescent="0.3">
      <c r="A58" s="466">
        <v>54</v>
      </c>
      <c r="B58" s="442">
        <v>2069</v>
      </c>
      <c r="C58" s="468" t="s">
        <v>993</v>
      </c>
      <c r="D58" s="468" t="s">
        <v>994</v>
      </c>
      <c r="E58" s="468" t="s">
        <v>994</v>
      </c>
      <c r="F58" s="468" t="s">
        <v>973</v>
      </c>
      <c r="G58" s="442">
        <v>54</v>
      </c>
      <c r="H58" s="469"/>
      <c r="I58" s="442" t="s">
        <v>339</v>
      </c>
    </row>
    <row r="59" spans="1:9" s="452" customFormat="1" ht="36.75" customHeight="1" x14ac:dyDescent="0.3">
      <c r="A59" s="466">
        <v>55</v>
      </c>
      <c r="B59" s="442"/>
      <c r="C59" s="468"/>
      <c r="D59" s="468"/>
      <c r="E59" s="468"/>
      <c r="F59" s="468"/>
      <c r="G59" s="442">
        <v>55</v>
      </c>
      <c r="H59" s="469"/>
      <c r="I59" s="442" t="s">
        <v>339</v>
      </c>
    </row>
    <row r="60" spans="1:9" s="452" customFormat="1" ht="36.75" customHeight="1" x14ac:dyDescent="0.3">
      <c r="A60" s="466">
        <v>56</v>
      </c>
      <c r="B60" s="442" t="s">
        <v>995</v>
      </c>
      <c r="C60" s="468" t="s">
        <v>996</v>
      </c>
      <c r="D60" s="468" t="s">
        <v>933</v>
      </c>
      <c r="E60" s="468" t="s">
        <v>934</v>
      </c>
      <c r="F60" s="468" t="s">
        <v>935</v>
      </c>
      <c r="G60" s="442">
        <v>56</v>
      </c>
      <c r="H60" s="469"/>
      <c r="I60" s="442" t="s">
        <v>339</v>
      </c>
    </row>
    <row r="61" spans="1:9" s="452" customFormat="1" ht="36.75" customHeight="1" x14ac:dyDescent="0.3">
      <c r="A61" s="466">
        <v>57</v>
      </c>
      <c r="B61" s="442" t="s">
        <v>997</v>
      </c>
      <c r="C61" s="468" t="s">
        <v>998</v>
      </c>
      <c r="D61" s="468" t="s">
        <v>933</v>
      </c>
      <c r="E61" s="468" t="s">
        <v>934</v>
      </c>
      <c r="F61" s="468" t="s">
        <v>935</v>
      </c>
      <c r="G61" s="442">
        <v>57</v>
      </c>
      <c r="H61" s="469"/>
      <c r="I61" s="442" t="s">
        <v>339</v>
      </c>
    </row>
    <row r="62" spans="1:9" s="452" customFormat="1" ht="36.75" customHeight="1" x14ac:dyDescent="0.3">
      <c r="A62" s="466">
        <v>58</v>
      </c>
      <c r="B62" s="442"/>
      <c r="C62" s="468"/>
      <c r="D62" s="468"/>
      <c r="E62" s="468"/>
      <c r="F62" s="468"/>
      <c r="G62" s="442">
        <v>58</v>
      </c>
      <c r="H62" s="469"/>
      <c r="I62" s="442" t="s">
        <v>339</v>
      </c>
    </row>
    <row r="63" spans="1:9" s="452" customFormat="1" ht="36.75" customHeight="1" x14ac:dyDescent="0.3">
      <c r="A63" s="466">
        <v>59</v>
      </c>
      <c r="B63" s="442" t="s">
        <v>999</v>
      </c>
      <c r="C63" s="468" t="s">
        <v>1000</v>
      </c>
      <c r="D63" s="468" t="s">
        <v>1001</v>
      </c>
      <c r="E63" s="468" t="s">
        <v>1002</v>
      </c>
      <c r="F63" s="468" t="s">
        <v>935</v>
      </c>
      <c r="G63" s="442">
        <v>59</v>
      </c>
      <c r="H63" s="469"/>
      <c r="I63" s="442" t="s">
        <v>339</v>
      </c>
    </row>
    <row r="64" spans="1:9" s="452" customFormat="1" ht="36.75" customHeight="1" x14ac:dyDescent="0.3">
      <c r="A64" s="466">
        <v>60</v>
      </c>
      <c r="B64" s="442"/>
      <c r="C64" s="468"/>
      <c r="D64" s="468"/>
      <c r="E64" s="468"/>
      <c r="F64" s="468"/>
      <c r="G64" s="442">
        <v>60</v>
      </c>
      <c r="H64" s="469"/>
      <c r="I64" s="442" t="s">
        <v>339</v>
      </c>
    </row>
    <row r="65" spans="1:9" s="452" customFormat="1" ht="36.75" customHeight="1" x14ac:dyDescent="0.3">
      <c r="A65" s="466">
        <v>61</v>
      </c>
      <c r="B65" s="442">
        <v>8072</v>
      </c>
      <c r="C65" s="468" t="s">
        <v>1653</v>
      </c>
      <c r="D65" s="468" t="s">
        <v>972</v>
      </c>
      <c r="E65" s="468" t="s">
        <v>972</v>
      </c>
      <c r="F65" s="468" t="s">
        <v>973</v>
      </c>
      <c r="G65" s="442">
        <v>61</v>
      </c>
      <c r="H65" s="469"/>
      <c r="I65" s="442" t="s">
        <v>339</v>
      </c>
    </row>
    <row r="66" spans="1:9" s="452" customFormat="1" ht="36.75" customHeight="1" x14ac:dyDescent="0.3">
      <c r="A66" s="466">
        <v>62</v>
      </c>
      <c r="B66" s="442" t="s">
        <v>1003</v>
      </c>
      <c r="C66" s="468" t="s">
        <v>1004</v>
      </c>
      <c r="D66" s="468" t="s">
        <v>933</v>
      </c>
      <c r="E66" s="468" t="s">
        <v>934</v>
      </c>
      <c r="F66" s="468" t="s">
        <v>935</v>
      </c>
      <c r="G66" s="442">
        <v>62</v>
      </c>
      <c r="H66" s="469"/>
      <c r="I66" s="442" t="s">
        <v>339</v>
      </c>
    </row>
    <row r="67" spans="1:9" s="452" customFormat="1" ht="36.75" customHeight="1" x14ac:dyDescent="0.3">
      <c r="A67" s="466">
        <v>63</v>
      </c>
      <c r="B67" s="442" t="s">
        <v>1005</v>
      </c>
      <c r="C67" s="468" t="s">
        <v>1006</v>
      </c>
      <c r="D67" s="468" t="s">
        <v>938</v>
      </c>
      <c r="E67" s="468" t="s">
        <v>939</v>
      </c>
      <c r="F67" s="468" t="s">
        <v>797</v>
      </c>
      <c r="G67" s="442">
        <v>63</v>
      </c>
      <c r="H67" s="469"/>
      <c r="I67" s="442" t="s">
        <v>339</v>
      </c>
    </row>
    <row r="68" spans="1:9" s="452" customFormat="1" ht="36.75" customHeight="1" x14ac:dyDescent="0.3">
      <c r="A68" s="466">
        <v>64</v>
      </c>
      <c r="B68" s="442" t="s">
        <v>1007</v>
      </c>
      <c r="C68" s="468" t="s">
        <v>1008</v>
      </c>
      <c r="D68" s="468" t="s">
        <v>938</v>
      </c>
      <c r="E68" s="468" t="s">
        <v>939</v>
      </c>
      <c r="F68" s="468" t="s">
        <v>797</v>
      </c>
      <c r="G68" s="442">
        <v>64</v>
      </c>
      <c r="H68" s="469"/>
      <c r="I68" s="442" t="s">
        <v>339</v>
      </c>
    </row>
    <row r="69" spans="1:9" s="452" customFormat="1" ht="36.75" customHeight="1" x14ac:dyDescent="0.3">
      <c r="A69" s="466">
        <v>65</v>
      </c>
      <c r="B69" s="442" t="s">
        <v>1009</v>
      </c>
      <c r="C69" s="468" t="s">
        <v>1010</v>
      </c>
      <c r="D69" s="468" t="s">
        <v>938</v>
      </c>
      <c r="E69" s="468" t="s">
        <v>939</v>
      </c>
      <c r="F69" s="468" t="s">
        <v>797</v>
      </c>
      <c r="G69" s="442">
        <v>65</v>
      </c>
      <c r="H69" s="469"/>
      <c r="I69" s="442" t="s">
        <v>339</v>
      </c>
    </row>
    <row r="70" spans="1:9" s="452" customFormat="1" ht="36.75" customHeight="1" x14ac:dyDescent="0.3">
      <c r="A70" s="466">
        <v>66</v>
      </c>
      <c r="B70" s="442" t="s">
        <v>1011</v>
      </c>
      <c r="C70" s="468" t="s">
        <v>1012</v>
      </c>
      <c r="D70" s="468" t="s">
        <v>933</v>
      </c>
      <c r="E70" s="468" t="s">
        <v>934</v>
      </c>
      <c r="F70" s="468" t="s">
        <v>935</v>
      </c>
      <c r="G70" s="442">
        <v>66</v>
      </c>
      <c r="H70" s="469"/>
      <c r="I70" s="442" t="s">
        <v>339</v>
      </c>
    </row>
    <row r="71" spans="1:9" s="452" customFormat="1" ht="36.75" customHeight="1" x14ac:dyDescent="0.3">
      <c r="A71" s="466">
        <v>67</v>
      </c>
      <c r="B71" s="442"/>
      <c r="C71" s="468"/>
      <c r="D71" s="468"/>
      <c r="E71" s="468"/>
      <c r="F71" s="468"/>
      <c r="G71" s="442">
        <v>67</v>
      </c>
      <c r="H71" s="469"/>
      <c r="I71" s="442" t="s">
        <v>339</v>
      </c>
    </row>
    <row r="72" spans="1:9" s="452" customFormat="1" ht="36.75" customHeight="1" x14ac:dyDescent="0.3">
      <c r="A72" s="466">
        <v>68</v>
      </c>
      <c r="B72" s="442" t="s">
        <v>1013</v>
      </c>
      <c r="C72" s="468" t="s">
        <v>1014</v>
      </c>
      <c r="D72" s="468" t="s">
        <v>938</v>
      </c>
      <c r="E72" s="468" t="s">
        <v>939</v>
      </c>
      <c r="F72" s="468" t="s">
        <v>797</v>
      </c>
      <c r="G72" s="442">
        <v>68</v>
      </c>
      <c r="H72" s="469"/>
      <c r="I72" s="442" t="s">
        <v>339</v>
      </c>
    </row>
    <row r="73" spans="1:9" s="452" customFormat="1" ht="36.75" customHeight="1" x14ac:dyDescent="0.3">
      <c r="A73" s="466">
        <v>69</v>
      </c>
      <c r="B73" s="442">
        <v>8103</v>
      </c>
      <c r="C73" s="468" t="s">
        <v>1654</v>
      </c>
      <c r="D73" s="468" t="s">
        <v>972</v>
      </c>
      <c r="E73" s="468" t="s">
        <v>972</v>
      </c>
      <c r="F73" s="468" t="s">
        <v>973</v>
      </c>
      <c r="G73" s="442">
        <v>69</v>
      </c>
      <c r="H73" s="469"/>
      <c r="I73" s="442" t="s">
        <v>339</v>
      </c>
    </row>
    <row r="74" spans="1:9" s="452" customFormat="1" ht="36.75" customHeight="1" x14ac:dyDescent="0.3">
      <c r="A74" s="466">
        <v>70</v>
      </c>
      <c r="B74" s="442" t="s">
        <v>1015</v>
      </c>
      <c r="C74" s="468" t="s">
        <v>1016</v>
      </c>
      <c r="D74" s="468" t="s">
        <v>938</v>
      </c>
      <c r="E74" s="468" t="s">
        <v>939</v>
      </c>
      <c r="F74" s="468" t="s">
        <v>797</v>
      </c>
      <c r="G74" s="442">
        <v>70</v>
      </c>
      <c r="H74" s="469"/>
      <c r="I74" s="442" t="s">
        <v>339</v>
      </c>
    </row>
    <row r="75" spans="1:9" s="452" customFormat="1" ht="36.75" customHeight="1" x14ac:dyDescent="0.3">
      <c r="A75" s="466">
        <v>71</v>
      </c>
      <c r="B75" s="442"/>
      <c r="C75" s="468"/>
      <c r="D75" s="468"/>
      <c r="E75" s="468"/>
      <c r="F75" s="468"/>
      <c r="G75" s="442">
        <v>71</v>
      </c>
      <c r="H75" s="469"/>
      <c r="I75" s="442" t="s">
        <v>339</v>
      </c>
    </row>
    <row r="76" spans="1:9" s="452" customFormat="1" ht="36.75" customHeight="1" x14ac:dyDescent="0.3">
      <c r="A76" s="466">
        <v>72</v>
      </c>
      <c r="B76" s="442" t="s">
        <v>1017</v>
      </c>
      <c r="C76" s="468" t="s">
        <v>1018</v>
      </c>
      <c r="D76" s="468" t="s">
        <v>938</v>
      </c>
      <c r="E76" s="468" t="s">
        <v>939</v>
      </c>
      <c r="F76" s="468" t="s">
        <v>797</v>
      </c>
      <c r="G76" s="442">
        <v>72</v>
      </c>
      <c r="H76" s="469"/>
      <c r="I76" s="442" t="s">
        <v>339</v>
      </c>
    </row>
    <row r="77" spans="1:9" s="452" customFormat="1" ht="36.75" customHeight="1" x14ac:dyDescent="0.3">
      <c r="A77" s="466">
        <v>73</v>
      </c>
      <c r="B77" s="442">
        <v>8279</v>
      </c>
      <c r="C77" s="468" t="s">
        <v>1655</v>
      </c>
      <c r="D77" s="468" t="s">
        <v>977</v>
      </c>
      <c r="E77" s="468" t="s">
        <v>977</v>
      </c>
      <c r="F77" s="468" t="s">
        <v>973</v>
      </c>
      <c r="G77" s="442">
        <v>73</v>
      </c>
      <c r="H77" s="469"/>
      <c r="I77" s="442" t="s">
        <v>339</v>
      </c>
    </row>
    <row r="78" spans="1:9" s="452" customFormat="1" ht="36.75" customHeight="1" x14ac:dyDescent="0.3">
      <c r="A78" s="466">
        <v>74</v>
      </c>
      <c r="B78" s="442" t="s">
        <v>1019</v>
      </c>
      <c r="C78" s="468" t="s">
        <v>1020</v>
      </c>
      <c r="D78" s="468" t="s">
        <v>1021</v>
      </c>
      <c r="E78" s="468" t="s">
        <v>1022</v>
      </c>
      <c r="F78" s="468" t="s">
        <v>1023</v>
      </c>
      <c r="G78" s="442">
        <v>74</v>
      </c>
      <c r="H78" s="469"/>
      <c r="I78" s="442" t="s">
        <v>339</v>
      </c>
    </row>
    <row r="79" spans="1:9" s="452" customFormat="1" ht="36.75" customHeight="1" x14ac:dyDescent="0.3">
      <c r="A79" s="466">
        <v>75</v>
      </c>
      <c r="B79" s="442" t="s">
        <v>1024</v>
      </c>
      <c r="C79" s="468" t="s">
        <v>1025</v>
      </c>
      <c r="D79" s="468" t="s">
        <v>938</v>
      </c>
      <c r="E79" s="468" t="s">
        <v>939</v>
      </c>
      <c r="F79" s="468" t="s">
        <v>797</v>
      </c>
      <c r="G79" s="442">
        <v>75</v>
      </c>
      <c r="H79" s="469"/>
      <c r="I79" s="442" t="s">
        <v>339</v>
      </c>
    </row>
    <row r="80" spans="1:9" s="452" customFormat="1" ht="36.75" customHeight="1" x14ac:dyDescent="0.3">
      <c r="A80" s="466">
        <v>76</v>
      </c>
      <c r="B80" s="442" t="s">
        <v>1026</v>
      </c>
      <c r="C80" s="468" t="s">
        <v>1027</v>
      </c>
      <c r="D80" s="468" t="s">
        <v>938</v>
      </c>
      <c r="E80" s="468" t="s">
        <v>939</v>
      </c>
      <c r="F80" s="468" t="s">
        <v>797</v>
      </c>
      <c r="G80" s="442">
        <v>76</v>
      </c>
      <c r="H80" s="469"/>
      <c r="I80" s="442" t="s">
        <v>339</v>
      </c>
    </row>
    <row r="81" spans="1:9" s="452" customFormat="1" ht="36.75" customHeight="1" x14ac:dyDescent="0.3">
      <c r="A81" s="466">
        <v>77</v>
      </c>
      <c r="B81" s="442" t="s">
        <v>1028</v>
      </c>
      <c r="C81" s="468" t="s">
        <v>1029</v>
      </c>
      <c r="D81" s="468" t="s">
        <v>1021</v>
      </c>
      <c r="E81" s="468" t="s">
        <v>1022</v>
      </c>
      <c r="F81" s="468" t="s">
        <v>1023</v>
      </c>
      <c r="G81" s="442">
        <v>77</v>
      </c>
      <c r="H81" s="469"/>
      <c r="I81" s="442" t="s">
        <v>339</v>
      </c>
    </row>
    <row r="82" spans="1:9" s="452" customFormat="1" ht="36.75" customHeight="1" x14ac:dyDescent="0.3">
      <c r="A82" s="466">
        <v>78</v>
      </c>
      <c r="B82" s="442">
        <v>8371</v>
      </c>
      <c r="C82" s="468" t="s">
        <v>1656</v>
      </c>
      <c r="D82" s="468" t="s">
        <v>977</v>
      </c>
      <c r="E82" s="468" t="s">
        <v>977</v>
      </c>
      <c r="F82" s="468" t="s">
        <v>973</v>
      </c>
      <c r="G82" s="442">
        <v>78</v>
      </c>
      <c r="H82" s="469"/>
      <c r="I82" s="442" t="s">
        <v>339</v>
      </c>
    </row>
    <row r="83" spans="1:9" s="452" customFormat="1" ht="36.75" customHeight="1" x14ac:dyDescent="0.3">
      <c r="A83" s="466">
        <v>79</v>
      </c>
      <c r="B83" s="442" t="s">
        <v>1030</v>
      </c>
      <c r="C83" s="468" t="s">
        <v>1031</v>
      </c>
      <c r="D83" s="468" t="s">
        <v>918</v>
      </c>
      <c r="E83" s="468" t="s">
        <v>919</v>
      </c>
      <c r="F83" s="468" t="s">
        <v>920</v>
      </c>
      <c r="G83" s="442">
        <v>79</v>
      </c>
      <c r="H83" s="469"/>
      <c r="I83" s="442" t="s">
        <v>339</v>
      </c>
    </row>
    <row r="84" spans="1:9" s="452" customFormat="1" ht="36.75" customHeight="1" x14ac:dyDescent="0.3">
      <c r="A84" s="466">
        <v>80</v>
      </c>
      <c r="B84" s="442" t="s">
        <v>1032</v>
      </c>
      <c r="C84" s="468" t="s">
        <v>1033</v>
      </c>
      <c r="D84" s="468" t="s">
        <v>938</v>
      </c>
      <c r="E84" s="468" t="s">
        <v>939</v>
      </c>
      <c r="F84" s="468" t="s">
        <v>797</v>
      </c>
      <c r="G84" s="442">
        <v>80</v>
      </c>
      <c r="H84" s="469"/>
      <c r="I84" s="442" t="s">
        <v>339</v>
      </c>
    </row>
    <row r="85" spans="1:9" s="452" customFormat="1" ht="36.75" customHeight="1" x14ac:dyDescent="0.3">
      <c r="A85" s="466">
        <v>81</v>
      </c>
      <c r="B85" s="442"/>
      <c r="C85" s="468"/>
      <c r="D85" s="468"/>
      <c r="E85" s="468"/>
      <c r="F85" s="468"/>
      <c r="G85" s="442">
        <v>81</v>
      </c>
      <c r="H85" s="469"/>
      <c r="I85" s="442" t="s">
        <v>339</v>
      </c>
    </row>
    <row r="86" spans="1:9" s="452" customFormat="1" ht="36.75" customHeight="1" x14ac:dyDescent="0.3">
      <c r="A86" s="466">
        <v>82</v>
      </c>
      <c r="B86" s="442" t="s">
        <v>1034</v>
      </c>
      <c r="C86" s="468" t="s">
        <v>1035</v>
      </c>
      <c r="D86" s="468" t="s">
        <v>938</v>
      </c>
      <c r="E86" s="468" t="s">
        <v>939</v>
      </c>
      <c r="F86" s="468" t="s">
        <v>797</v>
      </c>
      <c r="G86" s="442">
        <v>82</v>
      </c>
      <c r="H86" s="469"/>
      <c r="I86" s="442" t="s">
        <v>339</v>
      </c>
    </row>
    <row r="87" spans="1:9" s="452" customFormat="1" ht="36.75" customHeight="1" x14ac:dyDescent="0.3">
      <c r="A87" s="466">
        <v>83</v>
      </c>
      <c r="B87" s="442">
        <v>8444</v>
      </c>
      <c r="C87" s="468" t="s">
        <v>1657</v>
      </c>
      <c r="D87" s="468" t="s">
        <v>938</v>
      </c>
      <c r="E87" s="468" t="s">
        <v>939</v>
      </c>
      <c r="F87" s="468" t="s">
        <v>797</v>
      </c>
      <c r="G87" s="442">
        <v>83</v>
      </c>
      <c r="H87" s="469"/>
      <c r="I87" s="442" t="s">
        <v>339</v>
      </c>
    </row>
    <row r="88" spans="1:9" s="452" customFormat="1" ht="36.75" customHeight="1" x14ac:dyDescent="0.3">
      <c r="A88" s="466">
        <v>84</v>
      </c>
      <c r="B88" s="442"/>
      <c r="C88" s="468"/>
      <c r="D88" s="468"/>
      <c r="E88" s="468"/>
      <c r="F88" s="468"/>
      <c r="G88" s="442">
        <v>84</v>
      </c>
      <c r="H88" s="469"/>
      <c r="I88" s="442" t="s">
        <v>339</v>
      </c>
    </row>
    <row r="89" spans="1:9" s="452" customFormat="1" ht="36.75" customHeight="1" x14ac:dyDescent="0.3">
      <c r="A89" s="466">
        <v>85</v>
      </c>
      <c r="B89" s="442">
        <v>7730</v>
      </c>
      <c r="C89" s="468" t="s">
        <v>1658</v>
      </c>
      <c r="D89" s="468" t="s">
        <v>977</v>
      </c>
      <c r="E89" s="468" t="s">
        <v>977</v>
      </c>
      <c r="F89" s="468" t="s">
        <v>973</v>
      </c>
      <c r="G89" s="442">
        <v>85</v>
      </c>
      <c r="H89" s="469"/>
      <c r="I89" s="442" t="s">
        <v>339</v>
      </c>
    </row>
    <row r="90" spans="1:9" s="452" customFormat="1" ht="36.75" customHeight="1" x14ac:dyDescent="0.3">
      <c r="A90" s="466">
        <v>86</v>
      </c>
      <c r="B90" s="442" t="s">
        <v>1036</v>
      </c>
      <c r="C90" s="468" t="s">
        <v>1037</v>
      </c>
      <c r="D90" s="468" t="s">
        <v>933</v>
      </c>
      <c r="E90" s="468" t="s">
        <v>934</v>
      </c>
      <c r="F90" s="468" t="s">
        <v>935</v>
      </c>
      <c r="G90" s="442">
        <v>86</v>
      </c>
      <c r="H90" s="469"/>
      <c r="I90" s="442" t="s">
        <v>339</v>
      </c>
    </row>
    <row r="91" spans="1:9" s="452" customFormat="1" ht="36.75" customHeight="1" x14ac:dyDescent="0.3">
      <c r="A91" s="466">
        <v>87</v>
      </c>
      <c r="B91" s="442" t="s">
        <v>1038</v>
      </c>
      <c r="C91" s="468" t="s">
        <v>1039</v>
      </c>
      <c r="D91" s="468" t="s">
        <v>1021</v>
      </c>
      <c r="E91" s="468" t="s">
        <v>1022</v>
      </c>
      <c r="F91" s="468" t="s">
        <v>1023</v>
      </c>
      <c r="G91" s="442">
        <v>87</v>
      </c>
      <c r="H91" s="469"/>
      <c r="I91" s="442" t="s">
        <v>339</v>
      </c>
    </row>
    <row r="92" spans="1:9" s="452" customFormat="1" ht="36.75" customHeight="1" x14ac:dyDescent="0.3">
      <c r="A92" s="466">
        <v>88</v>
      </c>
      <c r="B92" s="442" t="s">
        <v>1040</v>
      </c>
      <c r="C92" s="468" t="s">
        <v>1041</v>
      </c>
      <c r="D92" s="468" t="s">
        <v>942</v>
      </c>
      <c r="E92" s="468" t="s">
        <v>943</v>
      </c>
      <c r="F92" s="468" t="s">
        <v>944</v>
      </c>
      <c r="G92" s="442">
        <v>88</v>
      </c>
      <c r="H92" s="469"/>
      <c r="I92" s="442" t="s">
        <v>339</v>
      </c>
    </row>
    <row r="93" spans="1:9" s="452" customFormat="1" ht="36.75" customHeight="1" x14ac:dyDescent="0.3">
      <c r="A93" s="466">
        <v>89</v>
      </c>
      <c r="B93" s="442" t="s">
        <v>1042</v>
      </c>
      <c r="C93" s="468" t="s">
        <v>1043</v>
      </c>
      <c r="D93" s="468" t="s">
        <v>942</v>
      </c>
      <c r="E93" s="468" t="s">
        <v>943</v>
      </c>
      <c r="F93" s="468" t="s">
        <v>944</v>
      </c>
      <c r="G93" s="442">
        <v>89</v>
      </c>
      <c r="H93" s="469"/>
      <c r="I93" s="442" t="s">
        <v>339</v>
      </c>
    </row>
    <row r="94" spans="1:9" s="452" customFormat="1" ht="36.75" customHeight="1" x14ac:dyDescent="0.3">
      <c r="A94" s="466">
        <v>90</v>
      </c>
      <c r="B94" s="442" t="s">
        <v>1044</v>
      </c>
      <c r="C94" s="468" t="s">
        <v>1045</v>
      </c>
      <c r="D94" s="468" t="s">
        <v>938</v>
      </c>
      <c r="E94" s="468" t="s">
        <v>939</v>
      </c>
      <c r="F94" s="468" t="s">
        <v>797</v>
      </c>
      <c r="G94" s="442">
        <v>90</v>
      </c>
      <c r="H94" s="469"/>
      <c r="I94" s="442" t="s">
        <v>339</v>
      </c>
    </row>
    <row r="95" spans="1:9" s="452" customFormat="1" ht="36.75" customHeight="1" x14ac:dyDescent="0.3">
      <c r="A95" s="466">
        <v>91</v>
      </c>
      <c r="B95" s="442">
        <v>8365</v>
      </c>
      <c r="C95" s="468" t="s">
        <v>1659</v>
      </c>
      <c r="D95" s="468" t="s">
        <v>972</v>
      </c>
      <c r="E95" s="468" t="s">
        <v>972</v>
      </c>
      <c r="F95" s="468" t="s">
        <v>973</v>
      </c>
      <c r="G95" s="442">
        <v>91</v>
      </c>
      <c r="H95" s="469"/>
      <c r="I95" s="442" t="s">
        <v>339</v>
      </c>
    </row>
    <row r="96" spans="1:9" s="452" customFormat="1" ht="36.75" customHeight="1" x14ac:dyDescent="0.3">
      <c r="A96" s="466">
        <v>92</v>
      </c>
      <c r="B96" s="442" t="s">
        <v>1046</v>
      </c>
      <c r="C96" s="468" t="s">
        <v>1047</v>
      </c>
      <c r="D96" s="468" t="s">
        <v>938</v>
      </c>
      <c r="E96" s="468" t="s">
        <v>939</v>
      </c>
      <c r="F96" s="468" t="s">
        <v>797</v>
      </c>
      <c r="G96" s="442">
        <v>92</v>
      </c>
      <c r="H96" s="469"/>
      <c r="I96" s="442" t="s">
        <v>339</v>
      </c>
    </row>
    <row r="97" spans="1:9" s="452" customFormat="1" ht="36.75" customHeight="1" x14ac:dyDescent="0.3">
      <c r="A97" s="466">
        <v>93</v>
      </c>
      <c r="B97" s="442" t="s">
        <v>1048</v>
      </c>
      <c r="C97" s="468" t="s">
        <v>1049</v>
      </c>
      <c r="D97" s="468" t="s">
        <v>1050</v>
      </c>
      <c r="E97" s="468" t="s">
        <v>1050</v>
      </c>
      <c r="F97" s="468" t="s">
        <v>1051</v>
      </c>
      <c r="G97" s="442">
        <v>93</v>
      </c>
      <c r="H97" s="469"/>
      <c r="I97" s="442" t="s">
        <v>339</v>
      </c>
    </row>
    <row r="98" spans="1:9" s="452" customFormat="1" ht="36.75" customHeight="1" x14ac:dyDescent="0.3">
      <c r="A98" s="466">
        <v>94</v>
      </c>
      <c r="B98" s="442"/>
      <c r="C98" s="468"/>
      <c r="D98" s="468"/>
      <c r="E98" s="468"/>
      <c r="F98" s="468"/>
      <c r="G98" s="442">
        <v>94</v>
      </c>
      <c r="H98" s="469"/>
      <c r="I98" s="442" t="s">
        <v>339</v>
      </c>
    </row>
    <row r="99" spans="1:9" s="452" customFormat="1" ht="36.75" customHeight="1" x14ac:dyDescent="0.3">
      <c r="A99" s="466">
        <v>95</v>
      </c>
      <c r="B99" s="442">
        <v>8406</v>
      </c>
      <c r="C99" s="468" t="s">
        <v>1660</v>
      </c>
      <c r="D99" s="468" t="s">
        <v>1632</v>
      </c>
      <c r="E99" s="468" t="s">
        <v>1632</v>
      </c>
      <c r="F99" s="468" t="s">
        <v>973</v>
      </c>
      <c r="G99" s="442">
        <v>95</v>
      </c>
      <c r="H99" s="469"/>
      <c r="I99" s="442" t="s">
        <v>339</v>
      </c>
    </row>
    <row r="100" spans="1:9" s="452" customFormat="1" ht="36.75" customHeight="1" x14ac:dyDescent="0.3">
      <c r="A100" s="466">
        <v>96</v>
      </c>
      <c r="B100" s="442"/>
      <c r="C100" s="468"/>
      <c r="D100" s="468"/>
      <c r="E100" s="468"/>
      <c r="F100" s="468"/>
      <c r="G100" s="442">
        <v>96</v>
      </c>
      <c r="H100" s="469"/>
      <c r="I100" s="442" t="s">
        <v>339</v>
      </c>
    </row>
    <row r="101" spans="1:9" s="452" customFormat="1" ht="36.75" customHeight="1" x14ac:dyDescent="0.3">
      <c r="A101" s="466">
        <v>97</v>
      </c>
      <c r="B101" s="442">
        <v>6633</v>
      </c>
      <c r="C101" s="468" t="s">
        <v>1661</v>
      </c>
      <c r="D101" s="468" t="s">
        <v>977</v>
      </c>
      <c r="E101" s="468" t="s">
        <v>1662</v>
      </c>
      <c r="F101" s="468" t="s">
        <v>973</v>
      </c>
      <c r="G101" s="442">
        <v>97</v>
      </c>
      <c r="H101" s="469"/>
      <c r="I101" s="442" t="s">
        <v>339</v>
      </c>
    </row>
    <row r="102" spans="1:9" s="452" customFormat="1" ht="36.75" customHeight="1" x14ac:dyDescent="0.3">
      <c r="A102" s="466">
        <v>98</v>
      </c>
      <c r="B102" s="442" t="s">
        <v>1052</v>
      </c>
      <c r="C102" s="468" t="s">
        <v>1053</v>
      </c>
      <c r="D102" s="468" t="s">
        <v>938</v>
      </c>
      <c r="E102" s="468" t="s">
        <v>939</v>
      </c>
      <c r="F102" s="468" t="s">
        <v>797</v>
      </c>
      <c r="G102" s="442">
        <v>98</v>
      </c>
      <c r="H102" s="469"/>
      <c r="I102" s="442" t="s">
        <v>339</v>
      </c>
    </row>
    <row r="103" spans="1:9" s="452" customFormat="1" ht="36.75" customHeight="1" x14ac:dyDescent="0.3">
      <c r="A103" s="466">
        <v>99</v>
      </c>
      <c r="B103" s="442" t="s">
        <v>1054</v>
      </c>
      <c r="C103" s="468" t="s">
        <v>1055</v>
      </c>
      <c r="D103" s="468" t="s">
        <v>942</v>
      </c>
      <c r="E103" s="468" t="s">
        <v>1056</v>
      </c>
      <c r="F103" s="468" t="s">
        <v>1057</v>
      </c>
      <c r="G103" s="442">
        <v>99</v>
      </c>
      <c r="H103" s="469"/>
      <c r="I103" s="442" t="s">
        <v>339</v>
      </c>
    </row>
    <row r="104" spans="1:9" s="452" customFormat="1" ht="36.75" customHeight="1" x14ac:dyDescent="0.3">
      <c r="A104" s="466">
        <v>100</v>
      </c>
      <c r="B104" s="442" t="s">
        <v>1058</v>
      </c>
      <c r="C104" s="468" t="s">
        <v>1059</v>
      </c>
      <c r="D104" s="468" t="s">
        <v>1050</v>
      </c>
      <c r="E104" s="468" t="s">
        <v>1050</v>
      </c>
      <c r="F104" s="468" t="s">
        <v>850</v>
      </c>
      <c r="G104" s="442">
        <v>100</v>
      </c>
      <c r="H104" s="469"/>
      <c r="I104" s="442" t="s">
        <v>339</v>
      </c>
    </row>
    <row r="105" spans="1:9" s="452" customFormat="1" ht="36.75" customHeight="1" x14ac:dyDescent="0.3">
      <c r="A105" s="466">
        <v>101</v>
      </c>
      <c r="B105" s="442">
        <v>8415</v>
      </c>
      <c r="C105" s="468" t="s">
        <v>1663</v>
      </c>
      <c r="D105" s="468" t="s">
        <v>1651</v>
      </c>
      <c r="E105" s="468" t="s">
        <v>1664</v>
      </c>
      <c r="F105" s="468" t="s">
        <v>973</v>
      </c>
      <c r="G105" s="442">
        <v>101</v>
      </c>
      <c r="H105" s="469"/>
      <c r="I105" s="442" t="s">
        <v>339</v>
      </c>
    </row>
    <row r="106" spans="1:9" s="452" customFormat="1" ht="36.75" customHeight="1" x14ac:dyDescent="0.3">
      <c r="A106" s="466">
        <v>102</v>
      </c>
      <c r="B106" s="442" t="s">
        <v>1060</v>
      </c>
      <c r="C106" s="468" t="s">
        <v>1061</v>
      </c>
      <c r="D106" s="468" t="s">
        <v>933</v>
      </c>
      <c r="E106" s="468" t="s">
        <v>934</v>
      </c>
      <c r="F106" s="468" t="s">
        <v>935</v>
      </c>
      <c r="G106" s="442">
        <v>102</v>
      </c>
      <c r="H106" s="469"/>
      <c r="I106" s="442" t="s">
        <v>339</v>
      </c>
    </row>
    <row r="107" spans="1:9" s="452" customFormat="1" ht="36.75" customHeight="1" x14ac:dyDescent="0.3">
      <c r="A107" s="466">
        <v>103</v>
      </c>
      <c r="B107" s="442"/>
      <c r="C107" s="468" t="s">
        <v>1665</v>
      </c>
      <c r="D107" s="468" t="s">
        <v>1666</v>
      </c>
      <c r="E107" s="468" t="s">
        <v>1666</v>
      </c>
      <c r="F107" s="468" t="s">
        <v>850</v>
      </c>
      <c r="G107" s="442">
        <v>103</v>
      </c>
      <c r="H107" s="469"/>
      <c r="I107" s="442" t="s">
        <v>339</v>
      </c>
    </row>
    <row r="108" spans="1:9" s="452" customFormat="1" ht="36.75" customHeight="1" x14ac:dyDescent="0.3">
      <c r="A108" s="466">
        <v>104</v>
      </c>
      <c r="B108" s="442" t="s">
        <v>1062</v>
      </c>
      <c r="C108" s="468" t="s">
        <v>1063</v>
      </c>
      <c r="D108" s="468" t="s">
        <v>933</v>
      </c>
      <c r="E108" s="468" t="s">
        <v>934</v>
      </c>
      <c r="F108" s="468" t="s">
        <v>935</v>
      </c>
      <c r="G108" s="442">
        <v>104</v>
      </c>
      <c r="H108" s="469"/>
      <c r="I108" s="442" t="s">
        <v>339</v>
      </c>
    </row>
    <row r="109" spans="1:9" s="452" customFormat="1" ht="36.75" customHeight="1" x14ac:dyDescent="0.3">
      <c r="A109" s="466">
        <v>105</v>
      </c>
      <c r="B109" s="442" t="s">
        <v>1064</v>
      </c>
      <c r="C109" s="468" t="s">
        <v>1065</v>
      </c>
      <c r="D109" s="468" t="s">
        <v>938</v>
      </c>
      <c r="E109" s="468" t="s">
        <v>939</v>
      </c>
      <c r="F109" s="468" t="s">
        <v>797</v>
      </c>
      <c r="G109" s="442">
        <v>105</v>
      </c>
      <c r="H109" s="469"/>
      <c r="I109" s="442" t="s">
        <v>339</v>
      </c>
    </row>
    <row r="110" spans="1:9" s="452" customFormat="1" ht="36.75" customHeight="1" x14ac:dyDescent="0.3">
      <c r="A110" s="466">
        <v>106</v>
      </c>
      <c r="B110" s="442"/>
      <c r="C110" s="468"/>
      <c r="D110" s="468"/>
      <c r="E110" s="468"/>
      <c r="F110" s="468"/>
      <c r="G110" s="442">
        <v>106</v>
      </c>
      <c r="H110" s="469"/>
      <c r="I110" s="442" t="s">
        <v>339</v>
      </c>
    </row>
    <row r="111" spans="1:9" s="452" customFormat="1" ht="36.75" customHeight="1" x14ac:dyDescent="0.3">
      <c r="A111" s="466">
        <v>107</v>
      </c>
      <c r="B111" s="442">
        <v>8415</v>
      </c>
      <c r="C111" s="468" t="s">
        <v>1667</v>
      </c>
      <c r="D111" s="468" t="s">
        <v>1651</v>
      </c>
      <c r="E111" s="468" t="s">
        <v>1664</v>
      </c>
      <c r="F111" s="468" t="s">
        <v>973</v>
      </c>
      <c r="G111" s="442">
        <v>107</v>
      </c>
      <c r="H111" s="469"/>
      <c r="I111" s="442" t="s">
        <v>339</v>
      </c>
    </row>
    <row r="112" spans="1:9" s="452" customFormat="1" ht="36.75" customHeight="1" x14ac:dyDescent="0.3">
      <c r="A112" s="466">
        <v>108</v>
      </c>
      <c r="B112" s="442"/>
      <c r="C112" s="468"/>
      <c r="D112" s="468"/>
      <c r="E112" s="468"/>
      <c r="F112" s="468"/>
      <c r="G112" s="442">
        <v>108</v>
      </c>
      <c r="H112" s="469"/>
      <c r="I112" s="442" t="s">
        <v>339</v>
      </c>
    </row>
    <row r="113" spans="1:9" s="452" customFormat="1" ht="36.75" customHeight="1" x14ac:dyDescent="0.3">
      <c r="A113" s="466">
        <v>109</v>
      </c>
      <c r="B113" s="442" t="s">
        <v>1066</v>
      </c>
      <c r="C113" s="468" t="s">
        <v>1067</v>
      </c>
      <c r="D113" s="468" t="s">
        <v>938</v>
      </c>
      <c r="E113" s="468" t="s">
        <v>939</v>
      </c>
      <c r="F113" s="468" t="s">
        <v>797</v>
      </c>
      <c r="G113" s="442">
        <v>109</v>
      </c>
      <c r="H113" s="469"/>
      <c r="I113" s="442" t="s">
        <v>339</v>
      </c>
    </row>
    <row r="114" spans="1:9" s="452" customFormat="1" ht="36.75" customHeight="1" x14ac:dyDescent="0.3">
      <c r="A114" s="466">
        <v>110</v>
      </c>
      <c r="B114" s="442">
        <v>8289</v>
      </c>
      <c r="C114" s="468" t="s">
        <v>1668</v>
      </c>
      <c r="D114" s="468" t="s">
        <v>977</v>
      </c>
      <c r="E114" s="468" t="s">
        <v>977</v>
      </c>
      <c r="F114" s="468" t="s">
        <v>973</v>
      </c>
      <c r="G114" s="442">
        <v>110</v>
      </c>
      <c r="H114" s="469"/>
      <c r="I114" s="442" t="s">
        <v>339</v>
      </c>
    </row>
    <row r="115" spans="1:9" s="452" customFormat="1" ht="36.75" customHeight="1" x14ac:dyDescent="0.3">
      <c r="A115" s="466">
        <v>111</v>
      </c>
      <c r="B115" s="442" t="s">
        <v>1068</v>
      </c>
      <c r="C115" s="468" t="s">
        <v>1069</v>
      </c>
      <c r="D115" s="468" t="s">
        <v>938</v>
      </c>
      <c r="E115" s="468" t="s">
        <v>939</v>
      </c>
      <c r="F115" s="468" t="s">
        <v>797</v>
      </c>
      <c r="G115" s="442">
        <v>111</v>
      </c>
      <c r="H115" s="469"/>
      <c r="I115" s="442" t="s">
        <v>339</v>
      </c>
    </row>
    <row r="116" spans="1:9" s="452" customFormat="1" ht="36.75" customHeight="1" x14ac:dyDescent="0.3">
      <c r="A116" s="466">
        <v>112</v>
      </c>
      <c r="B116" s="442" t="s">
        <v>1070</v>
      </c>
      <c r="C116" s="468" t="s">
        <v>1071</v>
      </c>
      <c r="D116" s="468" t="s">
        <v>938</v>
      </c>
      <c r="E116" s="468" t="s">
        <v>939</v>
      </c>
      <c r="F116" s="468" t="s">
        <v>797</v>
      </c>
      <c r="G116" s="442">
        <v>112</v>
      </c>
      <c r="H116" s="469"/>
      <c r="I116" s="442" t="s">
        <v>339</v>
      </c>
    </row>
    <row r="117" spans="1:9" s="452" customFormat="1" ht="36.75" customHeight="1" x14ac:dyDescent="0.3">
      <c r="A117" s="466">
        <v>113</v>
      </c>
      <c r="B117" s="442"/>
      <c r="C117" s="468"/>
      <c r="D117" s="468"/>
      <c r="E117" s="468"/>
      <c r="F117" s="468"/>
      <c r="G117" s="442">
        <v>113</v>
      </c>
      <c r="H117" s="469"/>
      <c r="I117" s="442" t="s">
        <v>339</v>
      </c>
    </row>
    <row r="118" spans="1:9" s="452" customFormat="1" ht="36.75" customHeight="1" x14ac:dyDescent="0.3">
      <c r="A118" s="466">
        <v>114</v>
      </c>
      <c r="B118" s="442" t="s">
        <v>1072</v>
      </c>
      <c r="C118" s="468" t="s">
        <v>1073</v>
      </c>
      <c r="D118" s="468" t="s">
        <v>938</v>
      </c>
      <c r="E118" s="468" t="s">
        <v>939</v>
      </c>
      <c r="F118" s="468" t="s">
        <v>797</v>
      </c>
      <c r="G118" s="442">
        <v>114</v>
      </c>
      <c r="H118" s="469"/>
      <c r="I118" s="442" t="s">
        <v>339</v>
      </c>
    </row>
    <row r="119" spans="1:9" s="452" customFormat="1" ht="36.75" customHeight="1" x14ac:dyDescent="0.3">
      <c r="A119" s="466">
        <v>115</v>
      </c>
      <c r="B119" s="442">
        <v>8337</v>
      </c>
      <c r="C119" s="468" t="s">
        <v>1669</v>
      </c>
      <c r="D119" s="468" t="s">
        <v>1651</v>
      </c>
      <c r="E119" s="468" t="s">
        <v>1651</v>
      </c>
      <c r="F119" s="468" t="s">
        <v>973</v>
      </c>
      <c r="G119" s="442">
        <v>115</v>
      </c>
      <c r="H119" s="469"/>
      <c r="I119" s="442" t="s">
        <v>339</v>
      </c>
    </row>
    <row r="120" spans="1:9" s="452" customFormat="1" ht="36.75" customHeight="1" x14ac:dyDescent="0.3">
      <c r="A120" s="466">
        <v>116</v>
      </c>
      <c r="B120" s="442" t="s">
        <v>1074</v>
      </c>
      <c r="C120" s="468" t="s">
        <v>1075</v>
      </c>
      <c r="D120" s="468" t="s">
        <v>938</v>
      </c>
      <c r="E120" s="468" t="s">
        <v>939</v>
      </c>
      <c r="F120" s="468" t="s">
        <v>797</v>
      </c>
      <c r="G120" s="442">
        <v>116</v>
      </c>
      <c r="H120" s="469"/>
      <c r="I120" s="442" t="s">
        <v>339</v>
      </c>
    </row>
    <row r="121" spans="1:9" s="452" customFormat="1" ht="36.75" customHeight="1" x14ac:dyDescent="0.3">
      <c r="A121" s="466">
        <v>117</v>
      </c>
      <c r="B121" s="442"/>
      <c r="C121" s="468"/>
      <c r="D121" s="468"/>
      <c r="E121" s="468"/>
      <c r="F121" s="468"/>
      <c r="G121" s="442">
        <v>117</v>
      </c>
      <c r="H121" s="469"/>
      <c r="I121" s="442" t="s">
        <v>339</v>
      </c>
    </row>
    <row r="122" spans="1:9" s="452" customFormat="1" ht="36.75" customHeight="1" x14ac:dyDescent="0.3">
      <c r="A122" s="466">
        <v>118</v>
      </c>
      <c r="B122" s="442" t="s">
        <v>1076</v>
      </c>
      <c r="C122" s="468" t="s">
        <v>1077</v>
      </c>
      <c r="D122" s="468" t="s">
        <v>938</v>
      </c>
      <c r="E122" s="468" t="s">
        <v>939</v>
      </c>
      <c r="F122" s="468" t="s">
        <v>797</v>
      </c>
      <c r="G122" s="442">
        <v>118</v>
      </c>
      <c r="H122" s="469"/>
      <c r="I122" s="442" t="s">
        <v>339</v>
      </c>
    </row>
    <row r="123" spans="1:9" s="452" customFormat="1" ht="36.75" customHeight="1" x14ac:dyDescent="0.3">
      <c r="A123" s="466">
        <v>119</v>
      </c>
      <c r="B123" s="442" t="s">
        <v>1078</v>
      </c>
      <c r="C123" s="468" t="s">
        <v>1079</v>
      </c>
      <c r="D123" s="468" t="s">
        <v>1050</v>
      </c>
      <c r="E123" s="468" t="s">
        <v>1050</v>
      </c>
      <c r="F123" s="468" t="s">
        <v>850</v>
      </c>
      <c r="G123" s="442">
        <v>119</v>
      </c>
      <c r="H123" s="469"/>
      <c r="I123" s="442" t="s">
        <v>339</v>
      </c>
    </row>
    <row r="124" spans="1:9" s="452" customFormat="1" ht="36.75" customHeight="1" x14ac:dyDescent="0.3">
      <c r="A124" s="466">
        <v>120</v>
      </c>
      <c r="B124" s="442" t="s">
        <v>1080</v>
      </c>
      <c r="C124" s="468" t="s">
        <v>1081</v>
      </c>
      <c r="D124" s="468" t="s">
        <v>1082</v>
      </c>
      <c r="E124" s="468" t="s">
        <v>1082</v>
      </c>
      <c r="F124" s="468" t="s">
        <v>850</v>
      </c>
      <c r="G124" s="442">
        <v>120</v>
      </c>
      <c r="H124" s="469"/>
      <c r="I124" s="442" t="s">
        <v>339</v>
      </c>
    </row>
    <row r="125" spans="1:9" s="452" customFormat="1" ht="36.75" customHeight="1" x14ac:dyDescent="0.3">
      <c r="A125" s="466">
        <v>121</v>
      </c>
      <c r="B125" s="442" t="s">
        <v>1083</v>
      </c>
      <c r="C125" s="468" t="s">
        <v>1084</v>
      </c>
      <c r="D125" s="468" t="s">
        <v>938</v>
      </c>
      <c r="E125" s="468" t="s">
        <v>939</v>
      </c>
      <c r="F125" s="468" t="s">
        <v>797</v>
      </c>
      <c r="G125" s="442">
        <v>121</v>
      </c>
      <c r="H125" s="469"/>
      <c r="I125" s="442" t="s">
        <v>339</v>
      </c>
    </row>
    <row r="126" spans="1:9" s="452" customFormat="1" ht="36.75" customHeight="1" x14ac:dyDescent="0.3">
      <c r="A126" s="466">
        <v>122</v>
      </c>
      <c r="B126" s="442" t="s">
        <v>1085</v>
      </c>
      <c r="C126" s="468" t="s">
        <v>1086</v>
      </c>
      <c r="D126" s="468" t="s">
        <v>938</v>
      </c>
      <c r="E126" s="468" t="s">
        <v>1087</v>
      </c>
      <c r="F126" s="468" t="s">
        <v>944</v>
      </c>
      <c r="G126" s="442">
        <v>122</v>
      </c>
      <c r="H126" s="469"/>
      <c r="I126" s="442" t="s">
        <v>339</v>
      </c>
    </row>
    <row r="127" spans="1:9" s="452" customFormat="1" ht="36.75" customHeight="1" x14ac:dyDescent="0.3">
      <c r="A127" s="466">
        <v>123</v>
      </c>
      <c r="B127" s="442" t="s">
        <v>1088</v>
      </c>
      <c r="C127" s="468" t="s">
        <v>1089</v>
      </c>
      <c r="D127" s="468" t="s">
        <v>938</v>
      </c>
      <c r="E127" s="468" t="s">
        <v>939</v>
      </c>
      <c r="F127" s="468" t="s">
        <v>797</v>
      </c>
      <c r="G127" s="442">
        <v>123</v>
      </c>
      <c r="H127" s="469"/>
      <c r="I127" s="442" t="s">
        <v>339</v>
      </c>
    </row>
    <row r="128" spans="1:9" s="452" customFormat="1" ht="36.75" customHeight="1" x14ac:dyDescent="0.3">
      <c r="A128" s="466">
        <v>124</v>
      </c>
      <c r="B128" s="453"/>
      <c r="C128" s="453"/>
      <c r="D128" s="453"/>
      <c r="E128" s="453"/>
      <c r="F128" s="453"/>
      <c r="G128" s="442">
        <v>124</v>
      </c>
      <c r="H128" s="469"/>
      <c r="I128" s="442" t="s">
        <v>339</v>
      </c>
    </row>
    <row r="129" spans="1:9" s="452" customFormat="1" ht="36.75" customHeight="1" x14ac:dyDescent="0.3">
      <c r="A129" s="466">
        <v>125</v>
      </c>
      <c r="B129" s="442" t="s">
        <v>1090</v>
      </c>
      <c r="C129" s="468" t="s">
        <v>1091</v>
      </c>
      <c r="D129" s="468" t="s">
        <v>933</v>
      </c>
      <c r="E129" s="468" t="s">
        <v>934</v>
      </c>
      <c r="F129" s="468" t="s">
        <v>935</v>
      </c>
      <c r="G129" s="442">
        <v>125</v>
      </c>
      <c r="H129" s="469"/>
      <c r="I129" s="442" t="s">
        <v>339</v>
      </c>
    </row>
    <row r="130" spans="1:9" s="452" customFormat="1" ht="36.75" customHeight="1" x14ac:dyDescent="0.3">
      <c r="A130" s="466">
        <v>126</v>
      </c>
      <c r="B130" s="442" t="s">
        <v>1092</v>
      </c>
      <c r="C130" s="468" t="s">
        <v>1093</v>
      </c>
      <c r="D130" s="468" t="s">
        <v>1021</v>
      </c>
      <c r="E130" s="468" t="s">
        <v>1022</v>
      </c>
      <c r="F130" s="468" t="s">
        <v>1023</v>
      </c>
      <c r="G130" s="442">
        <v>126</v>
      </c>
      <c r="H130" s="469"/>
      <c r="I130" s="442" t="s">
        <v>339</v>
      </c>
    </row>
    <row r="131" spans="1:9" s="452" customFormat="1" ht="36.75" customHeight="1" x14ac:dyDescent="0.3">
      <c r="A131" s="466">
        <v>127</v>
      </c>
      <c r="B131" s="442" t="s">
        <v>1094</v>
      </c>
      <c r="C131" s="468" t="s">
        <v>1095</v>
      </c>
      <c r="D131" s="468" t="s">
        <v>918</v>
      </c>
      <c r="E131" s="468" t="s">
        <v>919</v>
      </c>
      <c r="F131" s="468" t="s">
        <v>920</v>
      </c>
      <c r="G131" s="442">
        <v>127</v>
      </c>
      <c r="H131" s="469"/>
      <c r="I131" s="442" t="s">
        <v>339</v>
      </c>
    </row>
    <row r="132" spans="1:9" s="452" customFormat="1" ht="36.75" customHeight="1" x14ac:dyDescent="0.3">
      <c r="A132" s="466">
        <v>128</v>
      </c>
      <c r="B132" s="442" t="s">
        <v>1096</v>
      </c>
      <c r="C132" s="468" t="s">
        <v>1097</v>
      </c>
      <c r="D132" s="468" t="s">
        <v>918</v>
      </c>
      <c r="E132" s="468" t="s">
        <v>919</v>
      </c>
      <c r="F132" s="468" t="s">
        <v>920</v>
      </c>
      <c r="G132" s="442">
        <v>128</v>
      </c>
      <c r="H132" s="469"/>
      <c r="I132" s="442" t="s">
        <v>339</v>
      </c>
    </row>
    <row r="133" spans="1:9" s="452" customFormat="1" ht="36.75" customHeight="1" x14ac:dyDescent="0.3">
      <c r="A133" s="466">
        <v>129</v>
      </c>
      <c r="B133" s="442">
        <v>8413</v>
      </c>
      <c r="C133" s="468" t="s">
        <v>1670</v>
      </c>
      <c r="D133" s="468" t="s">
        <v>938</v>
      </c>
      <c r="E133" s="468" t="s">
        <v>939</v>
      </c>
      <c r="F133" s="468" t="s">
        <v>797</v>
      </c>
      <c r="G133" s="442">
        <v>129</v>
      </c>
      <c r="H133" s="469"/>
      <c r="I133" s="442" t="s">
        <v>339</v>
      </c>
    </row>
    <row r="134" spans="1:9" s="452" customFormat="1" ht="36.75" customHeight="1" x14ac:dyDescent="0.3">
      <c r="A134" s="466">
        <v>130</v>
      </c>
      <c r="B134" s="442"/>
      <c r="C134" s="468"/>
      <c r="D134" s="468"/>
      <c r="E134" s="468"/>
      <c r="F134" s="468"/>
      <c r="G134" s="442">
        <v>130</v>
      </c>
      <c r="H134" s="469"/>
      <c r="I134" s="442" t="s">
        <v>339</v>
      </c>
    </row>
    <row r="135" spans="1:9" s="452" customFormat="1" ht="36.75" customHeight="1" x14ac:dyDescent="0.3">
      <c r="A135" s="466">
        <v>131</v>
      </c>
      <c r="B135" s="442">
        <v>8195</v>
      </c>
      <c r="C135" s="468" t="s">
        <v>1671</v>
      </c>
      <c r="D135" s="468" t="s">
        <v>977</v>
      </c>
      <c r="E135" s="468" t="s">
        <v>977</v>
      </c>
      <c r="F135" s="468" t="s">
        <v>973</v>
      </c>
      <c r="G135" s="442">
        <v>131</v>
      </c>
      <c r="H135" s="469"/>
      <c r="I135" s="442" t="s">
        <v>339</v>
      </c>
    </row>
    <row r="136" spans="1:9" s="452" customFormat="1" ht="36.75" customHeight="1" x14ac:dyDescent="0.3">
      <c r="A136" s="466">
        <v>132</v>
      </c>
      <c r="B136" s="442" t="s">
        <v>1098</v>
      </c>
      <c r="C136" s="468" t="s">
        <v>1099</v>
      </c>
      <c r="D136" s="468" t="s">
        <v>918</v>
      </c>
      <c r="E136" s="468" t="s">
        <v>919</v>
      </c>
      <c r="F136" s="468" t="s">
        <v>920</v>
      </c>
      <c r="G136" s="442">
        <v>132</v>
      </c>
      <c r="H136" s="469"/>
      <c r="I136" s="442" t="s">
        <v>339</v>
      </c>
    </row>
    <row r="137" spans="1:9" s="452" customFormat="1" ht="36.75" customHeight="1" x14ac:dyDescent="0.3">
      <c r="A137" s="466">
        <v>133</v>
      </c>
      <c r="B137" s="442" t="s">
        <v>1100</v>
      </c>
      <c r="C137" s="468" t="s">
        <v>1101</v>
      </c>
      <c r="D137" s="468" t="s">
        <v>938</v>
      </c>
      <c r="E137" s="468" t="s">
        <v>939</v>
      </c>
      <c r="F137" s="468" t="s">
        <v>797</v>
      </c>
      <c r="G137" s="442">
        <v>133</v>
      </c>
      <c r="H137" s="469"/>
      <c r="I137" s="442" t="s">
        <v>339</v>
      </c>
    </row>
    <row r="138" spans="1:9" s="452" customFormat="1" ht="36.75" customHeight="1" x14ac:dyDescent="0.3">
      <c r="A138" s="466">
        <v>134</v>
      </c>
      <c r="B138" s="442" t="s">
        <v>1102</v>
      </c>
      <c r="C138" s="468" t="s">
        <v>1103</v>
      </c>
      <c r="D138" s="468" t="s">
        <v>918</v>
      </c>
      <c r="E138" s="468" t="s">
        <v>919</v>
      </c>
      <c r="F138" s="468" t="s">
        <v>920</v>
      </c>
      <c r="G138" s="442">
        <v>134</v>
      </c>
      <c r="H138" s="469"/>
      <c r="I138" s="442" t="s">
        <v>339</v>
      </c>
    </row>
    <row r="139" spans="1:9" s="452" customFormat="1" ht="36.75" customHeight="1" x14ac:dyDescent="0.3">
      <c r="A139" s="466">
        <v>135</v>
      </c>
      <c r="B139" s="442" t="s">
        <v>1104</v>
      </c>
      <c r="C139" s="468" t="s">
        <v>1105</v>
      </c>
      <c r="D139" s="468" t="s">
        <v>938</v>
      </c>
      <c r="E139" s="468" t="s">
        <v>939</v>
      </c>
      <c r="F139" s="468" t="s">
        <v>797</v>
      </c>
      <c r="G139" s="442">
        <v>135</v>
      </c>
      <c r="H139" s="469"/>
      <c r="I139" s="442" t="s">
        <v>339</v>
      </c>
    </row>
    <row r="140" spans="1:9" s="452" customFormat="1" ht="36.75" customHeight="1" x14ac:dyDescent="0.3">
      <c r="A140" s="466">
        <v>136</v>
      </c>
      <c r="B140" s="442" t="s">
        <v>1106</v>
      </c>
      <c r="C140" s="468" t="s">
        <v>1107</v>
      </c>
      <c r="D140" s="468" t="s">
        <v>938</v>
      </c>
      <c r="E140" s="468" t="s">
        <v>939</v>
      </c>
      <c r="F140" s="468" t="s">
        <v>797</v>
      </c>
      <c r="G140" s="442">
        <v>136</v>
      </c>
      <c r="H140" s="469"/>
      <c r="I140" s="442" t="s">
        <v>339</v>
      </c>
    </row>
    <row r="141" spans="1:9" s="452" customFormat="1" ht="36.75" customHeight="1" x14ac:dyDescent="0.3">
      <c r="A141" s="466">
        <v>137</v>
      </c>
      <c r="B141" s="442" t="s">
        <v>1108</v>
      </c>
      <c r="C141" s="468" t="s">
        <v>1109</v>
      </c>
      <c r="D141" s="468" t="s">
        <v>938</v>
      </c>
      <c r="E141" s="468" t="s">
        <v>939</v>
      </c>
      <c r="F141" s="468" t="s">
        <v>797</v>
      </c>
      <c r="G141" s="442">
        <v>137</v>
      </c>
      <c r="H141" s="469"/>
      <c r="I141" s="442" t="s">
        <v>339</v>
      </c>
    </row>
    <row r="142" spans="1:9" s="452" customFormat="1" ht="36.75" customHeight="1" x14ac:dyDescent="0.3">
      <c r="A142" s="466">
        <v>138</v>
      </c>
      <c r="B142" s="442"/>
      <c r="C142" s="468"/>
      <c r="D142" s="468"/>
      <c r="E142" s="468"/>
      <c r="F142" s="468"/>
      <c r="G142" s="442">
        <v>138</v>
      </c>
      <c r="H142" s="469"/>
      <c r="I142" s="442" t="s">
        <v>339</v>
      </c>
    </row>
    <row r="143" spans="1:9" s="452" customFormat="1" ht="36.75" customHeight="1" x14ac:dyDescent="0.3">
      <c r="A143" s="466">
        <v>139</v>
      </c>
      <c r="B143" s="442" t="s">
        <v>1110</v>
      </c>
      <c r="C143" s="468" t="s">
        <v>1111</v>
      </c>
      <c r="D143" s="468" t="s">
        <v>1050</v>
      </c>
      <c r="E143" s="468" t="s">
        <v>1050</v>
      </c>
      <c r="F143" s="468" t="s">
        <v>850</v>
      </c>
      <c r="G143" s="442">
        <v>139</v>
      </c>
      <c r="H143" s="469"/>
      <c r="I143" s="442" t="s">
        <v>339</v>
      </c>
    </row>
    <row r="144" spans="1:9" s="452" customFormat="1" ht="36.75" customHeight="1" x14ac:dyDescent="0.3">
      <c r="A144" s="466">
        <v>140</v>
      </c>
      <c r="B144" s="442" t="s">
        <v>1112</v>
      </c>
      <c r="C144" s="468" t="s">
        <v>1113</v>
      </c>
      <c r="D144" s="468" t="s">
        <v>942</v>
      </c>
      <c r="E144" s="468" t="s">
        <v>990</v>
      </c>
      <c r="F144" s="468" t="s">
        <v>944</v>
      </c>
      <c r="G144" s="442">
        <v>140</v>
      </c>
      <c r="H144" s="469"/>
      <c r="I144" s="442" t="s">
        <v>339</v>
      </c>
    </row>
    <row r="145" spans="1:9" s="452" customFormat="1" ht="36.75" customHeight="1" x14ac:dyDescent="0.3">
      <c r="A145" s="466">
        <v>141</v>
      </c>
      <c r="B145" s="442" t="s">
        <v>1114</v>
      </c>
      <c r="C145" s="468" t="s">
        <v>1115</v>
      </c>
      <c r="D145" s="468" t="s">
        <v>938</v>
      </c>
      <c r="E145" s="468" t="s">
        <v>939</v>
      </c>
      <c r="F145" s="468" t="s">
        <v>797</v>
      </c>
      <c r="G145" s="442">
        <v>141</v>
      </c>
      <c r="H145" s="469"/>
      <c r="I145" s="442" t="s">
        <v>339</v>
      </c>
    </row>
    <row r="146" spans="1:9" s="452" customFormat="1" ht="36.75" customHeight="1" x14ac:dyDescent="0.3">
      <c r="A146" s="466">
        <v>142</v>
      </c>
      <c r="B146" s="442"/>
      <c r="C146" s="468"/>
      <c r="D146" s="468"/>
      <c r="E146" s="468"/>
      <c r="F146" s="468"/>
      <c r="G146" s="442">
        <v>142</v>
      </c>
      <c r="H146" s="469"/>
      <c r="I146" s="442" t="s">
        <v>339</v>
      </c>
    </row>
    <row r="147" spans="1:9" s="452" customFormat="1" ht="36.75" customHeight="1" x14ac:dyDescent="0.3">
      <c r="A147" s="466">
        <v>143</v>
      </c>
      <c r="B147" s="442" t="s">
        <v>1116</v>
      </c>
      <c r="C147" s="468" t="s">
        <v>1117</v>
      </c>
      <c r="D147" s="468" t="s">
        <v>938</v>
      </c>
      <c r="E147" s="468" t="s">
        <v>939</v>
      </c>
      <c r="F147" s="468" t="s">
        <v>797</v>
      </c>
      <c r="G147" s="442">
        <v>143</v>
      </c>
      <c r="H147" s="469"/>
      <c r="I147" s="442" t="s">
        <v>339</v>
      </c>
    </row>
    <row r="148" spans="1:9" s="452" customFormat="1" ht="36.75" customHeight="1" x14ac:dyDescent="0.3">
      <c r="A148" s="466">
        <v>144</v>
      </c>
      <c r="B148" s="442" t="s">
        <v>1118</v>
      </c>
      <c r="C148" s="468" t="s">
        <v>1119</v>
      </c>
      <c r="D148" s="468" t="s">
        <v>942</v>
      </c>
      <c r="E148" s="468" t="s">
        <v>990</v>
      </c>
      <c r="F148" s="468" t="s">
        <v>944</v>
      </c>
      <c r="G148" s="442">
        <v>144</v>
      </c>
      <c r="H148" s="469"/>
      <c r="I148" s="442" t="s">
        <v>339</v>
      </c>
    </row>
    <row r="149" spans="1:9" s="452" customFormat="1" ht="36.75" customHeight="1" x14ac:dyDescent="0.3">
      <c r="A149" s="466">
        <v>145</v>
      </c>
      <c r="B149" s="442" t="s">
        <v>1120</v>
      </c>
      <c r="C149" s="468" t="s">
        <v>1121</v>
      </c>
      <c r="D149" s="468" t="s">
        <v>938</v>
      </c>
      <c r="E149" s="468" t="s">
        <v>939</v>
      </c>
      <c r="F149" s="468" t="s">
        <v>797</v>
      </c>
      <c r="G149" s="442">
        <v>145</v>
      </c>
      <c r="H149" s="469"/>
      <c r="I149" s="442" t="s">
        <v>339</v>
      </c>
    </row>
    <row r="150" spans="1:9" s="452" customFormat="1" ht="36.75" customHeight="1" x14ac:dyDescent="0.3">
      <c r="A150" s="466">
        <v>146</v>
      </c>
      <c r="B150" s="442">
        <v>8398</v>
      </c>
      <c r="C150" s="468" t="s">
        <v>1672</v>
      </c>
      <c r="D150" s="468" t="s">
        <v>1673</v>
      </c>
      <c r="E150" s="468" t="s">
        <v>1632</v>
      </c>
      <c r="F150" s="468" t="s">
        <v>973</v>
      </c>
      <c r="G150" s="442">
        <v>146</v>
      </c>
      <c r="H150" s="469"/>
      <c r="I150" s="442" t="s">
        <v>339</v>
      </c>
    </row>
    <row r="151" spans="1:9" s="452" customFormat="1" ht="36.75" customHeight="1" x14ac:dyDescent="0.3">
      <c r="A151" s="466">
        <v>147</v>
      </c>
      <c r="B151" s="442" t="s">
        <v>1122</v>
      </c>
      <c r="C151" s="468" t="s">
        <v>1123</v>
      </c>
      <c r="D151" s="468" t="s">
        <v>938</v>
      </c>
      <c r="E151" s="468" t="s">
        <v>939</v>
      </c>
      <c r="F151" s="468" t="s">
        <v>797</v>
      </c>
      <c r="G151" s="442">
        <v>147</v>
      </c>
      <c r="H151" s="469"/>
      <c r="I151" s="442" t="s">
        <v>339</v>
      </c>
    </row>
    <row r="152" spans="1:9" s="452" customFormat="1" ht="36.75" customHeight="1" x14ac:dyDescent="0.3">
      <c r="A152" s="466">
        <v>148</v>
      </c>
      <c r="B152" s="442" t="s">
        <v>1124</v>
      </c>
      <c r="C152" s="468" t="s">
        <v>1125</v>
      </c>
      <c r="D152" s="468" t="s">
        <v>938</v>
      </c>
      <c r="E152" s="468" t="s">
        <v>939</v>
      </c>
      <c r="F152" s="468" t="s">
        <v>797</v>
      </c>
      <c r="G152" s="442">
        <v>148</v>
      </c>
      <c r="H152" s="469"/>
      <c r="I152" s="442" t="s">
        <v>339</v>
      </c>
    </row>
    <row r="153" spans="1:9" s="452" customFormat="1" ht="36.75" customHeight="1" x14ac:dyDescent="0.3">
      <c r="A153" s="466">
        <v>149</v>
      </c>
      <c r="B153" s="442" t="s">
        <v>1126</v>
      </c>
      <c r="C153" s="468" t="s">
        <v>1127</v>
      </c>
      <c r="D153" s="468" t="s">
        <v>938</v>
      </c>
      <c r="E153" s="468" t="s">
        <v>939</v>
      </c>
      <c r="F153" s="468" t="s">
        <v>797</v>
      </c>
      <c r="G153" s="442">
        <v>149</v>
      </c>
      <c r="H153" s="469"/>
      <c r="I153" s="442" t="s">
        <v>339</v>
      </c>
    </row>
    <row r="154" spans="1:9" s="452" customFormat="1" ht="36.75" customHeight="1" x14ac:dyDescent="0.3">
      <c r="A154" s="466">
        <v>150</v>
      </c>
      <c r="B154" s="442" t="s">
        <v>1128</v>
      </c>
      <c r="C154" s="468" t="s">
        <v>1129</v>
      </c>
      <c r="D154" s="468" t="s">
        <v>938</v>
      </c>
      <c r="E154" s="468" t="s">
        <v>939</v>
      </c>
      <c r="F154" s="468" t="s">
        <v>797</v>
      </c>
      <c r="G154" s="442">
        <v>150</v>
      </c>
      <c r="H154" s="469"/>
      <c r="I154" s="442" t="s">
        <v>339</v>
      </c>
    </row>
    <row r="155" spans="1:9" s="452" customFormat="1" ht="36.75" customHeight="1" x14ac:dyDescent="0.3">
      <c r="A155" s="466">
        <v>151</v>
      </c>
      <c r="B155" s="442" t="s">
        <v>1130</v>
      </c>
      <c r="C155" s="468" t="s">
        <v>1131</v>
      </c>
      <c r="D155" s="468" t="s">
        <v>938</v>
      </c>
      <c r="E155" s="468" t="s">
        <v>939</v>
      </c>
      <c r="F155" s="468" t="s">
        <v>797</v>
      </c>
      <c r="G155" s="442">
        <v>151</v>
      </c>
      <c r="H155" s="469"/>
      <c r="I155" s="442" t="s">
        <v>339</v>
      </c>
    </row>
    <row r="156" spans="1:9" s="452" customFormat="1" ht="36.75" customHeight="1" x14ac:dyDescent="0.3">
      <c r="A156" s="466">
        <v>152</v>
      </c>
      <c r="B156" s="442">
        <v>8346</v>
      </c>
      <c r="C156" s="468" t="s">
        <v>1674</v>
      </c>
      <c r="D156" s="468" t="s">
        <v>938</v>
      </c>
      <c r="E156" s="468" t="s">
        <v>939</v>
      </c>
      <c r="F156" s="468" t="s">
        <v>797</v>
      </c>
      <c r="G156" s="442">
        <v>152</v>
      </c>
      <c r="H156" s="469"/>
      <c r="I156" s="442" t="s">
        <v>339</v>
      </c>
    </row>
    <row r="157" spans="1:9" s="452" customFormat="1" ht="36.75" customHeight="1" x14ac:dyDescent="0.3">
      <c r="A157" s="466">
        <v>153</v>
      </c>
      <c r="B157" s="442" t="s">
        <v>1132</v>
      </c>
      <c r="C157" s="468" t="s">
        <v>1133</v>
      </c>
      <c r="D157" s="468" t="s">
        <v>938</v>
      </c>
      <c r="E157" s="468" t="s">
        <v>939</v>
      </c>
      <c r="F157" s="468" t="s">
        <v>797</v>
      </c>
      <c r="G157" s="442">
        <v>153</v>
      </c>
      <c r="H157" s="469"/>
      <c r="I157" s="442" t="s">
        <v>339</v>
      </c>
    </row>
    <row r="158" spans="1:9" s="452" customFormat="1" ht="36.75" customHeight="1" x14ac:dyDescent="0.3">
      <c r="A158" s="466">
        <v>154</v>
      </c>
      <c r="B158" s="442">
        <v>8375</v>
      </c>
      <c r="C158" s="468" t="s">
        <v>1675</v>
      </c>
      <c r="D158" s="468" t="s">
        <v>938</v>
      </c>
      <c r="E158" s="468" t="s">
        <v>939</v>
      </c>
      <c r="F158" s="468" t="s">
        <v>797</v>
      </c>
      <c r="G158" s="442">
        <v>154</v>
      </c>
      <c r="H158" s="469"/>
      <c r="I158" s="442" t="s">
        <v>339</v>
      </c>
    </row>
    <row r="159" spans="1:9" s="452" customFormat="1" ht="36.75" customHeight="1" x14ac:dyDescent="0.3">
      <c r="A159" s="466">
        <v>155</v>
      </c>
      <c r="B159" s="442" t="s">
        <v>1134</v>
      </c>
      <c r="C159" s="468" t="s">
        <v>1135</v>
      </c>
      <c r="D159" s="468" t="s">
        <v>918</v>
      </c>
      <c r="E159" s="468" t="s">
        <v>919</v>
      </c>
      <c r="F159" s="468" t="s">
        <v>920</v>
      </c>
      <c r="G159" s="442">
        <v>155</v>
      </c>
      <c r="H159" s="469"/>
      <c r="I159" s="442" t="s">
        <v>339</v>
      </c>
    </row>
    <row r="160" spans="1:9" s="452" customFormat="1" ht="36.75" customHeight="1" x14ac:dyDescent="0.3">
      <c r="A160" s="466">
        <v>156</v>
      </c>
      <c r="B160" s="442"/>
      <c r="C160" s="468"/>
      <c r="D160" s="468"/>
      <c r="E160" s="468"/>
      <c r="F160" s="468"/>
      <c r="G160" s="442">
        <v>156</v>
      </c>
      <c r="H160" s="469"/>
      <c r="I160" s="442" t="s">
        <v>339</v>
      </c>
    </row>
    <row r="161" spans="1:9" s="452" customFormat="1" ht="36.75" customHeight="1" x14ac:dyDescent="0.3">
      <c r="A161" s="466">
        <v>157</v>
      </c>
      <c r="B161" s="442" t="s">
        <v>1136</v>
      </c>
      <c r="C161" s="468" t="s">
        <v>1137</v>
      </c>
      <c r="D161" s="468" t="s">
        <v>938</v>
      </c>
      <c r="E161" s="468" t="s">
        <v>939</v>
      </c>
      <c r="F161" s="468" t="s">
        <v>797</v>
      </c>
      <c r="G161" s="442">
        <v>157</v>
      </c>
      <c r="H161" s="469"/>
      <c r="I161" s="442" t="s">
        <v>339</v>
      </c>
    </row>
    <row r="162" spans="1:9" s="452" customFormat="1" ht="36.75" customHeight="1" x14ac:dyDescent="0.3">
      <c r="A162" s="466">
        <v>158</v>
      </c>
      <c r="B162" s="442">
        <v>8104</v>
      </c>
      <c r="C162" s="468" t="s">
        <v>1676</v>
      </c>
      <c r="D162" s="468" t="s">
        <v>972</v>
      </c>
      <c r="E162" s="468" t="s">
        <v>972</v>
      </c>
      <c r="F162" s="468" t="s">
        <v>973</v>
      </c>
      <c r="G162" s="442">
        <v>158</v>
      </c>
      <c r="H162" s="469"/>
      <c r="I162" s="442" t="s">
        <v>339</v>
      </c>
    </row>
    <row r="163" spans="1:9" s="452" customFormat="1" ht="36.75" customHeight="1" x14ac:dyDescent="0.3">
      <c r="A163" s="466">
        <v>159</v>
      </c>
      <c r="B163" s="442" t="s">
        <v>1138</v>
      </c>
      <c r="C163" s="468" t="s">
        <v>1139</v>
      </c>
      <c r="D163" s="468" t="s">
        <v>938</v>
      </c>
      <c r="E163" s="468" t="s">
        <v>939</v>
      </c>
      <c r="F163" s="468" t="s">
        <v>797</v>
      </c>
      <c r="G163" s="442">
        <v>159</v>
      </c>
      <c r="H163" s="469"/>
      <c r="I163" s="442" t="s">
        <v>339</v>
      </c>
    </row>
    <row r="164" spans="1:9" s="452" customFormat="1" ht="36.75" customHeight="1" x14ac:dyDescent="0.3">
      <c r="A164" s="466">
        <v>160</v>
      </c>
      <c r="B164" s="442" t="s">
        <v>1140</v>
      </c>
      <c r="C164" s="468" t="s">
        <v>1141</v>
      </c>
      <c r="D164" s="468" t="s">
        <v>938</v>
      </c>
      <c r="E164" s="468" t="s">
        <v>939</v>
      </c>
      <c r="F164" s="468" t="s">
        <v>797</v>
      </c>
      <c r="G164" s="442">
        <v>160</v>
      </c>
      <c r="H164" s="469"/>
      <c r="I164" s="442" t="s">
        <v>339</v>
      </c>
    </row>
    <row r="165" spans="1:9" s="452" customFormat="1" ht="36.75" customHeight="1" x14ac:dyDescent="0.3">
      <c r="A165" s="466">
        <v>161</v>
      </c>
      <c r="B165" s="442"/>
      <c r="C165" s="468"/>
      <c r="D165" s="468"/>
      <c r="E165" s="468"/>
      <c r="F165" s="468"/>
      <c r="G165" s="442">
        <v>161</v>
      </c>
      <c r="H165" s="469"/>
      <c r="I165" s="442" t="s">
        <v>339</v>
      </c>
    </row>
    <row r="166" spans="1:9" s="452" customFormat="1" ht="36.75" customHeight="1" x14ac:dyDescent="0.3">
      <c r="A166" s="466">
        <v>162</v>
      </c>
      <c r="B166" s="442" t="s">
        <v>1142</v>
      </c>
      <c r="C166" s="468" t="s">
        <v>1143</v>
      </c>
      <c r="D166" s="468" t="s">
        <v>938</v>
      </c>
      <c r="E166" s="468" t="s">
        <v>939</v>
      </c>
      <c r="F166" s="468" t="s">
        <v>797</v>
      </c>
      <c r="G166" s="442">
        <v>162</v>
      </c>
      <c r="H166" s="469"/>
      <c r="I166" s="442" t="s">
        <v>339</v>
      </c>
    </row>
    <row r="167" spans="1:9" s="452" customFormat="1" ht="36.75" customHeight="1" x14ac:dyDescent="0.3">
      <c r="A167" s="466">
        <v>163</v>
      </c>
      <c r="B167" s="442"/>
      <c r="C167" s="468"/>
      <c r="D167" s="468"/>
      <c r="E167" s="468"/>
      <c r="F167" s="468"/>
      <c r="G167" s="442">
        <v>163</v>
      </c>
      <c r="H167" s="469"/>
      <c r="I167" s="442" t="s">
        <v>339</v>
      </c>
    </row>
    <row r="168" spans="1:9" s="452" customFormat="1" ht="36.75" customHeight="1" x14ac:dyDescent="0.3">
      <c r="A168" s="466">
        <v>164</v>
      </c>
      <c r="B168" s="442" t="s">
        <v>1144</v>
      </c>
      <c r="C168" s="468" t="s">
        <v>1145</v>
      </c>
      <c r="D168" s="468" t="s">
        <v>918</v>
      </c>
      <c r="E168" s="468" t="s">
        <v>919</v>
      </c>
      <c r="F168" s="468" t="s">
        <v>920</v>
      </c>
      <c r="G168" s="442">
        <v>164</v>
      </c>
      <c r="H168" s="469"/>
      <c r="I168" s="442" t="s">
        <v>339</v>
      </c>
    </row>
    <row r="169" spans="1:9" s="452" customFormat="1" ht="36.75" customHeight="1" x14ac:dyDescent="0.3">
      <c r="A169" s="466">
        <v>165</v>
      </c>
      <c r="B169" s="442"/>
      <c r="C169" s="468"/>
      <c r="D169" s="468"/>
      <c r="E169" s="468"/>
      <c r="F169" s="468"/>
      <c r="G169" s="442">
        <v>165</v>
      </c>
      <c r="H169" s="469"/>
      <c r="I169" s="442" t="s">
        <v>339</v>
      </c>
    </row>
    <row r="170" spans="1:9" s="452" customFormat="1" ht="36.75" customHeight="1" x14ac:dyDescent="0.3">
      <c r="A170" s="466">
        <v>166</v>
      </c>
      <c r="B170" s="442"/>
      <c r="C170" s="468"/>
      <c r="D170" s="468"/>
      <c r="E170" s="468"/>
      <c r="F170" s="468"/>
      <c r="G170" s="442">
        <v>166</v>
      </c>
      <c r="H170" s="469"/>
      <c r="I170" s="442" t="s">
        <v>339</v>
      </c>
    </row>
    <row r="171" spans="1:9" s="452" customFormat="1" ht="36.75" customHeight="1" x14ac:dyDescent="0.3">
      <c r="A171" s="466">
        <v>167</v>
      </c>
      <c r="B171" s="442"/>
      <c r="C171" s="468"/>
      <c r="D171" s="468"/>
      <c r="E171" s="468"/>
      <c r="F171" s="468"/>
      <c r="G171" s="442">
        <v>167</v>
      </c>
      <c r="H171" s="469"/>
      <c r="I171" s="442" t="s">
        <v>339</v>
      </c>
    </row>
    <row r="172" spans="1:9" s="452" customFormat="1" ht="36.75" customHeight="1" x14ac:dyDescent="0.3">
      <c r="A172" s="466">
        <v>168</v>
      </c>
      <c r="B172" s="442"/>
      <c r="C172" s="468"/>
      <c r="D172" s="468"/>
      <c r="E172" s="468"/>
      <c r="F172" s="468"/>
      <c r="G172" s="442">
        <v>168</v>
      </c>
      <c r="H172" s="469"/>
      <c r="I172" s="442" t="s">
        <v>339</v>
      </c>
    </row>
    <row r="173" spans="1:9" s="452" customFormat="1" ht="36.75" customHeight="1" x14ac:dyDescent="0.3">
      <c r="A173" s="466">
        <v>169</v>
      </c>
      <c r="B173" s="442"/>
      <c r="C173" s="468"/>
      <c r="D173" s="468"/>
      <c r="E173" s="468"/>
      <c r="F173" s="468"/>
      <c r="G173" s="442">
        <v>169</v>
      </c>
      <c r="H173" s="469"/>
      <c r="I173" s="442" t="s">
        <v>339</v>
      </c>
    </row>
    <row r="174" spans="1:9" s="452" customFormat="1" ht="36.75" customHeight="1" x14ac:dyDescent="0.3">
      <c r="A174" s="466">
        <v>170</v>
      </c>
      <c r="B174" s="442" t="s">
        <v>1146</v>
      </c>
      <c r="C174" s="468" t="s">
        <v>1147</v>
      </c>
      <c r="D174" s="468" t="s">
        <v>938</v>
      </c>
      <c r="E174" s="468" t="s">
        <v>939</v>
      </c>
      <c r="F174" s="468" t="s">
        <v>797</v>
      </c>
      <c r="G174" s="442">
        <v>170</v>
      </c>
      <c r="H174" s="469"/>
      <c r="I174" s="442" t="s">
        <v>339</v>
      </c>
    </row>
    <row r="175" spans="1:9" s="452" customFormat="1" ht="36.75" customHeight="1" x14ac:dyDescent="0.3">
      <c r="A175" s="466">
        <v>171</v>
      </c>
      <c r="B175" s="442" t="s">
        <v>1148</v>
      </c>
      <c r="C175" s="468" t="s">
        <v>1149</v>
      </c>
      <c r="D175" s="468" t="s">
        <v>933</v>
      </c>
      <c r="E175" s="468" t="s">
        <v>934</v>
      </c>
      <c r="F175" s="468" t="s">
        <v>935</v>
      </c>
      <c r="G175" s="442">
        <v>171</v>
      </c>
      <c r="H175" s="469"/>
      <c r="I175" s="442" t="s">
        <v>339</v>
      </c>
    </row>
    <row r="176" spans="1:9" s="452" customFormat="1" ht="36.75" customHeight="1" x14ac:dyDescent="0.3">
      <c r="A176" s="466">
        <v>172</v>
      </c>
      <c r="B176" s="442"/>
      <c r="C176" s="468"/>
      <c r="D176" s="468"/>
      <c r="E176" s="468"/>
      <c r="F176" s="468"/>
      <c r="G176" s="442">
        <v>172</v>
      </c>
      <c r="H176" s="469"/>
      <c r="I176" s="442" t="s">
        <v>339</v>
      </c>
    </row>
    <row r="177" spans="1:9" s="452" customFormat="1" ht="36.75" customHeight="1" x14ac:dyDescent="0.3">
      <c r="A177" s="466">
        <v>173</v>
      </c>
      <c r="B177" s="442" t="s">
        <v>1150</v>
      </c>
      <c r="C177" s="468" t="s">
        <v>1151</v>
      </c>
      <c r="D177" s="468" t="s">
        <v>938</v>
      </c>
      <c r="E177" s="468" t="s">
        <v>939</v>
      </c>
      <c r="F177" s="468" t="s">
        <v>797</v>
      </c>
      <c r="G177" s="442">
        <v>173</v>
      </c>
      <c r="H177" s="469"/>
      <c r="I177" s="442" t="s">
        <v>339</v>
      </c>
    </row>
    <row r="178" spans="1:9" s="452" customFormat="1" ht="36.75" customHeight="1" x14ac:dyDescent="0.3">
      <c r="A178" s="466">
        <v>174</v>
      </c>
      <c r="B178" s="442" t="s">
        <v>1152</v>
      </c>
      <c r="C178" s="468" t="s">
        <v>1153</v>
      </c>
      <c r="D178" s="468" t="s">
        <v>938</v>
      </c>
      <c r="E178" s="468" t="s">
        <v>939</v>
      </c>
      <c r="F178" s="468" t="s">
        <v>797</v>
      </c>
      <c r="G178" s="442">
        <v>174</v>
      </c>
      <c r="H178" s="469"/>
      <c r="I178" s="442" t="s">
        <v>339</v>
      </c>
    </row>
    <row r="179" spans="1:9" s="452" customFormat="1" ht="36.75" customHeight="1" x14ac:dyDescent="0.3">
      <c r="A179" s="466">
        <v>175</v>
      </c>
      <c r="B179" s="442" t="s">
        <v>1154</v>
      </c>
      <c r="C179" s="468" t="s">
        <v>1155</v>
      </c>
      <c r="D179" s="468" t="s">
        <v>942</v>
      </c>
      <c r="E179" s="468" t="s">
        <v>963</v>
      </c>
      <c r="F179" s="468" t="s">
        <v>944</v>
      </c>
      <c r="G179" s="442">
        <v>175</v>
      </c>
      <c r="H179" s="469"/>
      <c r="I179" s="442" t="s">
        <v>339</v>
      </c>
    </row>
    <row r="180" spans="1:9" s="452" customFormat="1" ht="36.75" customHeight="1" x14ac:dyDescent="0.3">
      <c r="A180" s="466">
        <v>176</v>
      </c>
      <c r="B180" s="442" t="s">
        <v>1156</v>
      </c>
      <c r="C180" s="468" t="s">
        <v>1157</v>
      </c>
      <c r="D180" s="468" t="s">
        <v>933</v>
      </c>
      <c r="E180" s="468" t="s">
        <v>934</v>
      </c>
      <c r="F180" s="468" t="s">
        <v>935</v>
      </c>
      <c r="G180" s="442">
        <v>176</v>
      </c>
      <c r="H180" s="469"/>
      <c r="I180" s="442" t="s">
        <v>339</v>
      </c>
    </row>
    <row r="181" spans="1:9" s="452" customFormat="1" ht="36.75" customHeight="1" x14ac:dyDescent="0.3">
      <c r="A181" s="466">
        <v>177</v>
      </c>
      <c r="B181" s="442"/>
      <c r="C181" s="468"/>
      <c r="D181" s="468"/>
      <c r="E181" s="468"/>
      <c r="F181" s="468"/>
      <c r="G181" s="442">
        <v>177</v>
      </c>
      <c r="H181" s="469"/>
      <c r="I181" s="442" t="s">
        <v>339</v>
      </c>
    </row>
    <row r="182" spans="1:9" s="452" customFormat="1" ht="36.75" customHeight="1" x14ac:dyDescent="0.3">
      <c r="A182" s="466">
        <v>178</v>
      </c>
      <c r="B182" s="442">
        <v>8437</v>
      </c>
      <c r="C182" s="468" t="s">
        <v>1677</v>
      </c>
      <c r="D182" s="468" t="s">
        <v>977</v>
      </c>
      <c r="E182" s="468" t="s">
        <v>977</v>
      </c>
      <c r="F182" s="468" t="s">
        <v>973</v>
      </c>
      <c r="G182" s="442">
        <v>178</v>
      </c>
      <c r="H182" s="469"/>
      <c r="I182" s="442" t="s">
        <v>339</v>
      </c>
    </row>
    <row r="183" spans="1:9" s="452" customFormat="1" ht="36.75" customHeight="1" x14ac:dyDescent="0.3">
      <c r="A183" s="466">
        <v>179</v>
      </c>
      <c r="B183" s="442"/>
      <c r="C183" s="468"/>
      <c r="D183" s="468"/>
      <c r="E183" s="468"/>
      <c r="F183" s="468"/>
      <c r="G183" s="442">
        <v>179</v>
      </c>
      <c r="H183" s="469"/>
      <c r="I183" s="442" t="s">
        <v>339</v>
      </c>
    </row>
    <row r="184" spans="1:9" s="452" customFormat="1" ht="36.75" customHeight="1" x14ac:dyDescent="0.3">
      <c r="A184" s="466">
        <v>180</v>
      </c>
      <c r="B184" s="442" t="s">
        <v>1160</v>
      </c>
      <c r="C184" s="468" t="s">
        <v>1161</v>
      </c>
      <c r="D184" s="468" t="s">
        <v>933</v>
      </c>
      <c r="E184" s="468" t="s">
        <v>934</v>
      </c>
      <c r="F184" s="468" t="s">
        <v>935</v>
      </c>
      <c r="G184" s="442">
        <v>180</v>
      </c>
      <c r="H184" s="469"/>
      <c r="I184" s="442" t="s">
        <v>339</v>
      </c>
    </row>
    <row r="185" spans="1:9" s="452" customFormat="1" ht="36.75" customHeight="1" x14ac:dyDescent="0.3">
      <c r="A185" s="466">
        <v>181</v>
      </c>
      <c r="B185" s="442"/>
      <c r="C185" s="468"/>
      <c r="D185" s="468"/>
      <c r="E185" s="468"/>
      <c r="F185" s="468"/>
      <c r="G185" s="442">
        <v>181</v>
      </c>
      <c r="H185" s="469"/>
      <c r="I185" s="442" t="s">
        <v>339</v>
      </c>
    </row>
    <row r="186" spans="1:9" s="452" customFormat="1" ht="36.75" customHeight="1" x14ac:dyDescent="0.3">
      <c r="A186" s="466">
        <v>182</v>
      </c>
      <c r="B186" s="442"/>
      <c r="C186" s="468" t="s">
        <v>1678</v>
      </c>
      <c r="D186" s="468" t="s">
        <v>977</v>
      </c>
      <c r="E186" s="468" t="s">
        <v>977</v>
      </c>
      <c r="F186" s="468" t="s">
        <v>973</v>
      </c>
      <c r="G186" s="442">
        <v>182</v>
      </c>
      <c r="H186" s="469"/>
      <c r="I186" s="442" t="s">
        <v>339</v>
      </c>
    </row>
    <row r="187" spans="1:9" s="452" customFormat="1" ht="36.75" customHeight="1" x14ac:dyDescent="0.3">
      <c r="A187" s="466">
        <v>183</v>
      </c>
      <c r="B187" s="442" t="s">
        <v>1162</v>
      </c>
      <c r="C187" s="468" t="s">
        <v>1163</v>
      </c>
      <c r="D187" s="468" t="s">
        <v>933</v>
      </c>
      <c r="E187" s="468" t="s">
        <v>934</v>
      </c>
      <c r="F187" s="468" t="s">
        <v>935</v>
      </c>
      <c r="G187" s="442">
        <v>183</v>
      </c>
      <c r="H187" s="469"/>
      <c r="I187" s="442" t="s">
        <v>339</v>
      </c>
    </row>
    <row r="188" spans="1:9" s="452" customFormat="1" ht="36.75" customHeight="1" x14ac:dyDescent="0.3">
      <c r="A188" s="466">
        <v>184</v>
      </c>
      <c r="B188" s="442" t="s">
        <v>1164</v>
      </c>
      <c r="C188" s="468" t="s">
        <v>1165</v>
      </c>
      <c r="D188" s="468" t="s">
        <v>942</v>
      </c>
      <c r="E188" s="468" t="s">
        <v>943</v>
      </c>
      <c r="F188" s="468" t="s">
        <v>944</v>
      </c>
      <c r="G188" s="442">
        <v>184</v>
      </c>
      <c r="H188" s="469"/>
      <c r="I188" s="442" t="s">
        <v>339</v>
      </c>
    </row>
    <row r="189" spans="1:9" s="452" customFormat="1" ht="36.75" customHeight="1" x14ac:dyDescent="0.3">
      <c r="A189" s="466">
        <v>185</v>
      </c>
      <c r="B189" s="442" t="s">
        <v>1166</v>
      </c>
      <c r="C189" s="468" t="s">
        <v>1167</v>
      </c>
      <c r="D189" s="468" t="s">
        <v>938</v>
      </c>
      <c r="E189" s="468" t="s">
        <v>939</v>
      </c>
      <c r="F189" s="468" t="s">
        <v>797</v>
      </c>
      <c r="G189" s="442">
        <v>185</v>
      </c>
      <c r="H189" s="469"/>
      <c r="I189" s="442" t="s">
        <v>339</v>
      </c>
    </row>
    <row r="190" spans="1:9" s="452" customFormat="1" ht="36.75" customHeight="1" x14ac:dyDescent="0.3">
      <c r="A190" s="466">
        <v>186</v>
      </c>
      <c r="B190" s="442" t="s">
        <v>1168</v>
      </c>
      <c r="C190" s="468" t="s">
        <v>1169</v>
      </c>
      <c r="D190" s="468" t="s">
        <v>1050</v>
      </c>
      <c r="E190" s="468" t="s">
        <v>1050</v>
      </c>
      <c r="F190" s="468" t="s">
        <v>850</v>
      </c>
      <c r="G190" s="442">
        <v>186</v>
      </c>
      <c r="H190" s="469"/>
      <c r="I190" s="442" t="s">
        <v>339</v>
      </c>
    </row>
    <row r="191" spans="1:9" s="452" customFormat="1" ht="36.75" customHeight="1" x14ac:dyDescent="0.3">
      <c r="A191" s="466">
        <v>187</v>
      </c>
      <c r="B191" s="442"/>
      <c r="C191" s="468"/>
      <c r="D191" s="468"/>
      <c r="E191" s="468"/>
      <c r="F191" s="468"/>
      <c r="G191" s="442">
        <v>187</v>
      </c>
      <c r="H191" s="469"/>
      <c r="I191" s="442" t="s">
        <v>339</v>
      </c>
    </row>
    <row r="192" spans="1:9" s="452" customFormat="1" ht="36.75" customHeight="1" x14ac:dyDescent="0.3">
      <c r="A192" s="466">
        <v>188</v>
      </c>
      <c r="B192" s="442" t="s">
        <v>1170</v>
      </c>
      <c r="C192" s="468" t="s">
        <v>1171</v>
      </c>
      <c r="D192" s="468" t="s">
        <v>938</v>
      </c>
      <c r="E192" s="468" t="s">
        <v>939</v>
      </c>
      <c r="F192" s="468" t="s">
        <v>797</v>
      </c>
      <c r="G192" s="442">
        <v>188</v>
      </c>
      <c r="H192" s="469"/>
      <c r="I192" s="442" t="s">
        <v>339</v>
      </c>
    </row>
    <row r="193" spans="1:9" s="452" customFormat="1" ht="36.75" customHeight="1" x14ac:dyDescent="0.3">
      <c r="A193" s="466">
        <v>189</v>
      </c>
      <c r="B193" s="442" t="s">
        <v>1172</v>
      </c>
      <c r="C193" s="468" t="s">
        <v>1173</v>
      </c>
      <c r="D193" s="468" t="s">
        <v>1001</v>
      </c>
      <c r="E193" s="468" t="s">
        <v>1002</v>
      </c>
      <c r="F193" s="468" t="s">
        <v>935</v>
      </c>
      <c r="G193" s="442">
        <v>189</v>
      </c>
      <c r="H193" s="469"/>
      <c r="I193" s="442" t="s">
        <v>339</v>
      </c>
    </row>
    <row r="194" spans="1:9" s="452" customFormat="1" ht="36.75" customHeight="1" x14ac:dyDescent="0.3">
      <c r="A194" s="466">
        <v>190</v>
      </c>
      <c r="B194" s="442"/>
      <c r="C194" s="468"/>
      <c r="D194" s="468"/>
      <c r="E194" s="468"/>
      <c r="F194" s="468"/>
      <c r="G194" s="442">
        <v>190</v>
      </c>
      <c r="H194" s="469"/>
      <c r="I194" s="442" t="s">
        <v>339</v>
      </c>
    </row>
    <row r="195" spans="1:9" s="452" customFormat="1" ht="36.75" customHeight="1" x14ac:dyDescent="0.3">
      <c r="A195" s="466">
        <v>191</v>
      </c>
      <c r="B195" s="442">
        <v>157</v>
      </c>
      <c r="C195" s="468"/>
      <c r="D195" s="468"/>
      <c r="E195" s="468"/>
      <c r="F195" s="468"/>
      <c r="G195" s="442">
        <v>191</v>
      </c>
      <c r="H195" s="469"/>
      <c r="I195" s="442" t="s">
        <v>339</v>
      </c>
    </row>
    <row r="196" spans="1:9" s="452" customFormat="1" ht="36.75" customHeight="1" x14ac:dyDescent="0.3">
      <c r="A196" s="466">
        <v>192</v>
      </c>
      <c r="B196" s="442" t="s">
        <v>1174</v>
      </c>
      <c r="C196" s="468" t="s">
        <v>1175</v>
      </c>
      <c r="D196" s="468" t="s">
        <v>938</v>
      </c>
      <c r="E196" s="468" t="s">
        <v>939</v>
      </c>
      <c r="F196" s="468" t="s">
        <v>797</v>
      </c>
      <c r="G196" s="442">
        <v>192</v>
      </c>
      <c r="H196" s="469"/>
      <c r="I196" s="442" t="s">
        <v>339</v>
      </c>
    </row>
    <row r="197" spans="1:9" s="452" customFormat="1" ht="36.75" customHeight="1" x14ac:dyDescent="0.3">
      <c r="A197" s="466">
        <v>193</v>
      </c>
      <c r="B197" s="442" t="s">
        <v>1176</v>
      </c>
      <c r="C197" s="468" t="s">
        <v>1177</v>
      </c>
      <c r="D197" s="468" t="s">
        <v>942</v>
      </c>
      <c r="E197" s="468" t="s">
        <v>943</v>
      </c>
      <c r="F197" s="468" t="s">
        <v>944</v>
      </c>
      <c r="G197" s="442">
        <v>193</v>
      </c>
      <c r="H197" s="469"/>
      <c r="I197" s="442" t="s">
        <v>339</v>
      </c>
    </row>
    <row r="198" spans="1:9" s="452" customFormat="1" ht="36.75" customHeight="1" x14ac:dyDescent="0.3">
      <c r="A198" s="466">
        <v>194</v>
      </c>
      <c r="B198" s="442" t="s">
        <v>1178</v>
      </c>
      <c r="C198" s="468" t="s">
        <v>1179</v>
      </c>
      <c r="D198" s="468" t="s">
        <v>1050</v>
      </c>
      <c r="E198" s="468" t="s">
        <v>1050</v>
      </c>
      <c r="F198" s="468" t="s">
        <v>1051</v>
      </c>
      <c r="G198" s="442">
        <v>194</v>
      </c>
      <c r="H198" s="469"/>
      <c r="I198" s="442" t="s">
        <v>339</v>
      </c>
    </row>
    <row r="199" spans="1:9" s="452" customFormat="1" ht="36.75" customHeight="1" x14ac:dyDescent="0.3">
      <c r="A199" s="466">
        <v>195</v>
      </c>
      <c r="B199" s="442">
        <v>7592</v>
      </c>
      <c r="C199" s="468" t="s">
        <v>1679</v>
      </c>
      <c r="D199" s="468" t="s">
        <v>1666</v>
      </c>
      <c r="E199" s="468" t="s">
        <v>1666</v>
      </c>
      <c r="F199" s="468" t="s">
        <v>850</v>
      </c>
      <c r="G199" s="442">
        <v>195</v>
      </c>
      <c r="H199" s="469"/>
      <c r="I199" s="442" t="s">
        <v>339</v>
      </c>
    </row>
    <row r="200" spans="1:9" s="452" customFormat="1" ht="36.75" customHeight="1" x14ac:dyDescent="0.3">
      <c r="A200" s="466">
        <v>196</v>
      </c>
      <c r="B200" s="442" t="s">
        <v>1180</v>
      </c>
      <c r="C200" s="468" t="s">
        <v>1181</v>
      </c>
      <c r="D200" s="468" t="s">
        <v>933</v>
      </c>
      <c r="E200" s="468" t="s">
        <v>1182</v>
      </c>
      <c r="F200" s="468" t="s">
        <v>1183</v>
      </c>
      <c r="G200" s="442">
        <v>196</v>
      </c>
      <c r="H200" s="469"/>
      <c r="I200" s="442" t="s">
        <v>339</v>
      </c>
    </row>
    <row r="201" spans="1:9" s="452" customFormat="1" ht="36.75" customHeight="1" x14ac:dyDescent="0.3">
      <c r="A201" s="466">
        <v>197</v>
      </c>
      <c r="B201" s="442" t="s">
        <v>1184</v>
      </c>
      <c r="C201" s="468" t="s">
        <v>1185</v>
      </c>
      <c r="D201" s="468" t="s">
        <v>933</v>
      </c>
      <c r="E201" s="468" t="s">
        <v>1182</v>
      </c>
      <c r="F201" s="468" t="s">
        <v>1183</v>
      </c>
      <c r="G201" s="442">
        <v>197</v>
      </c>
      <c r="H201" s="469"/>
      <c r="I201" s="442" t="s">
        <v>339</v>
      </c>
    </row>
    <row r="202" spans="1:9" s="452" customFormat="1" ht="36.75" customHeight="1" x14ac:dyDescent="0.3">
      <c r="A202" s="466">
        <v>198</v>
      </c>
      <c r="B202" s="442" t="s">
        <v>1186</v>
      </c>
      <c r="C202" s="468" t="s">
        <v>1187</v>
      </c>
      <c r="D202" s="468" t="s">
        <v>942</v>
      </c>
      <c r="E202" s="468" t="s">
        <v>963</v>
      </c>
      <c r="F202" s="468" t="s">
        <v>944</v>
      </c>
      <c r="G202" s="442">
        <v>198</v>
      </c>
      <c r="H202" s="469"/>
      <c r="I202" s="442" t="s">
        <v>339</v>
      </c>
    </row>
    <row r="203" spans="1:9" s="452" customFormat="1" ht="36.75" customHeight="1" x14ac:dyDescent="0.3">
      <c r="A203" s="466">
        <v>199</v>
      </c>
      <c r="B203" s="442" t="s">
        <v>1188</v>
      </c>
      <c r="C203" s="468" t="s">
        <v>1189</v>
      </c>
      <c r="D203" s="468" t="s">
        <v>938</v>
      </c>
      <c r="E203" s="468" t="s">
        <v>939</v>
      </c>
      <c r="F203" s="468" t="s">
        <v>797</v>
      </c>
      <c r="G203" s="442">
        <v>199</v>
      </c>
      <c r="H203" s="469"/>
      <c r="I203" s="442" t="s">
        <v>339</v>
      </c>
    </row>
    <row r="204" spans="1:9" s="452" customFormat="1" ht="36.75" customHeight="1" x14ac:dyDescent="0.3">
      <c r="A204" s="466">
        <v>200</v>
      </c>
      <c r="B204" s="442" t="s">
        <v>1190</v>
      </c>
      <c r="C204" s="468" t="s">
        <v>1191</v>
      </c>
      <c r="D204" s="468" t="s">
        <v>938</v>
      </c>
      <c r="E204" s="468" t="s">
        <v>939</v>
      </c>
      <c r="F204" s="468" t="s">
        <v>797</v>
      </c>
      <c r="G204" s="442">
        <v>200</v>
      </c>
      <c r="H204" s="469"/>
      <c r="I204" s="442" t="s">
        <v>339</v>
      </c>
    </row>
    <row r="205" spans="1:9" s="452" customFormat="1" ht="36.75" customHeight="1" x14ac:dyDescent="0.3">
      <c r="A205" s="466">
        <v>201</v>
      </c>
      <c r="B205" s="442" t="s">
        <v>1192</v>
      </c>
      <c r="C205" s="468" t="s">
        <v>1193</v>
      </c>
      <c r="D205" s="468" t="s">
        <v>942</v>
      </c>
      <c r="E205" s="468" t="s">
        <v>990</v>
      </c>
      <c r="F205" s="468" t="s">
        <v>944</v>
      </c>
      <c r="G205" s="442">
        <v>201</v>
      </c>
      <c r="H205" s="469"/>
      <c r="I205" s="442" t="s">
        <v>339</v>
      </c>
    </row>
    <row r="206" spans="1:9" s="452" customFormat="1" ht="36.75" customHeight="1" x14ac:dyDescent="0.3">
      <c r="A206" s="466">
        <v>202</v>
      </c>
      <c r="B206" s="442"/>
      <c r="C206" s="468"/>
      <c r="D206" s="468"/>
      <c r="E206" s="468"/>
      <c r="F206" s="468"/>
      <c r="G206" s="442">
        <v>202</v>
      </c>
      <c r="H206" s="469"/>
      <c r="I206" s="442" t="s">
        <v>339</v>
      </c>
    </row>
    <row r="207" spans="1:9" s="452" customFormat="1" ht="36.75" customHeight="1" x14ac:dyDescent="0.3">
      <c r="A207" s="466">
        <v>203</v>
      </c>
      <c r="B207" s="442" t="s">
        <v>1194</v>
      </c>
      <c r="C207" s="468" t="s">
        <v>1195</v>
      </c>
      <c r="D207" s="468" t="s">
        <v>938</v>
      </c>
      <c r="E207" s="468" t="s">
        <v>939</v>
      </c>
      <c r="F207" s="468" t="s">
        <v>797</v>
      </c>
      <c r="G207" s="442">
        <v>203</v>
      </c>
      <c r="H207" s="469"/>
      <c r="I207" s="442" t="s">
        <v>339</v>
      </c>
    </row>
    <row r="208" spans="1:9" s="452" customFormat="1" ht="36.75" customHeight="1" x14ac:dyDescent="0.3">
      <c r="A208" s="466">
        <v>204</v>
      </c>
      <c r="B208" s="442" t="s">
        <v>1196</v>
      </c>
      <c r="C208" s="468" t="s">
        <v>1197</v>
      </c>
      <c r="D208" s="468" t="s">
        <v>938</v>
      </c>
      <c r="E208" s="468" t="s">
        <v>939</v>
      </c>
      <c r="F208" s="468" t="s">
        <v>797</v>
      </c>
      <c r="G208" s="442">
        <v>204</v>
      </c>
      <c r="H208" s="469"/>
      <c r="I208" s="442" t="s">
        <v>339</v>
      </c>
    </row>
    <row r="209" spans="1:9" s="452" customFormat="1" ht="36.75" customHeight="1" x14ac:dyDescent="0.3">
      <c r="A209" s="466">
        <v>205</v>
      </c>
      <c r="B209" s="442"/>
      <c r="C209" s="468"/>
      <c r="D209" s="468"/>
      <c r="E209" s="468"/>
      <c r="F209" s="468"/>
      <c r="G209" s="442">
        <v>205</v>
      </c>
      <c r="H209" s="469"/>
      <c r="I209" s="442" t="s">
        <v>339</v>
      </c>
    </row>
    <row r="210" spans="1:9" s="452" customFormat="1" ht="36.75" customHeight="1" x14ac:dyDescent="0.3">
      <c r="A210" s="466">
        <v>206</v>
      </c>
      <c r="B210" s="442" t="s">
        <v>1198</v>
      </c>
      <c r="C210" s="468" t="s">
        <v>1199</v>
      </c>
      <c r="D210" s="468" t="s">
        <v>938</v>
      </c>
      <c r="E210" s="468" t="s">
        <v>939</v>
      </c>
      <c r="F210" s="468" t="s">
        <v>797</v>
      </c>
      <c r="G210" s="442">
        <v>206</v>
      </c>
      <c r="H210" s="469"/>
      <c r="I210" s="442" t="s">
        <v>339</v>
      </c>
    </row>
    <row r="211" spans="1:9" s="452" customFormat="1" ht="36.75" customHeight="1" x14ac:dyDescent="0.3">
      <c r="A211" s="466">
        <v>207</v>
      </c>
      <c r="B211" s="442" t="s">
        <v>1200</v>
      </c>
      <c r="C211" s="468" t="s">
        <v>1201</v>
      </c>
      <c r="D211" s="468" t="s">
        <v>938</v>
      </c>
      <c r="E211" s="468" t="s">
        <v>939</v>
      </c>
      <c r="F211" s="468" t="s">
        <v>797</v>
      </c>
      <c r="G211" s="442">
        <v>207</v>
      </c>
      <c r="H211" s="469"/>
      <c r="I211" s="442" t="s">
        <v>339</v>
      </c>
    </row>
    <row r="212" spans="1:9" s="452" customFormat="1" ht="36.75" customHeight="1" x14ac:dyDescent="0.3">
      <c r="A212" s="466">
        <v>208</v>
      </c>
      <c r="B212" s="442" t="s">
        <v>1202</v>
      </c>
      <c r="C212" s="468" t="s">
        <v>1203</v>
      </c>
      <c r="D212" s="468" t="s">
        <v>938</v>
      </c>
      <c r="E212" s="468" t="s">
        <v>939</v>
      </c>
      <c r="F212" s="468" t="s">
        <v>797</v>
      </c>
      <c r="G212" s="442">
        <v>208</v>
      </c>
      <c r="H212" s="469"/>
      <c r="I212" s="442" t="s">
        <v>339</v>
      </c>
    </row>
    <row r="213" spans="1:9" s="452" customFormat="1" ht="36.75" customHeight="1" x14ac:dyDescent="0.3">
      <c r="A213" s="466">
        <v>209</v>
      </c>
      <c r="B213" s="442"/>
      <c r="C213" s="468"/>
      <c r="D213" s="468"/>
      <c r="E213" s="468"/>
      <c r="F213" s="468"/>
      <c r="G213" s="442">
        <v>209</v>
      </c>
      <c r="H213" s="469"/>
      <c r="I213" s="442" t="s">
        <v>339</v>
      </c>
    </row>
    <row r="214" spans="1:9" s="452" customFormat="1" ht="36.75" customHeight="1" x14ac:dyDescent="0.3">
      <c r="A214" s="466">
        <v>210</v>
      </c>
      <c r="B214" s="442"/>
      <c r="C214" s="468"/>
      <c r="D214" s="468"/>
      <c r="E214" s="468"/>
      <c r="F214" s="468"/>
      <c r="G214" s="442">
        <v>210</v>
      </c>
      <c r="H214" s="469"/>
      <c r="I214" s="442" t="s">
        <v>339</v>
      </c>
    </row>
    <row r="215" spans="1:9" s="452" customFormat="1" ht="36.75" customHeight="1" x14ac:dyDescent="0.3">
      <c r="A215" s="466">
        <v>211</v>
      </c>
      <c r="B215" s="442" t="s">
        <v>1204</v>
      </c>
      <c r="C215" s="468" t="s">
        <v>1205</v>
      </c>
      <c r="D215" s="468" t="s">
        <v>1021</v>
      </c>
      <c r="E215" s="468" t="s">
        <v>1022</v>
      </c>
      <c r="F215" s="468" t="s">
        <v>1023</v>
      </c>
      <c r="G215" s="442">
        <v>211</v>
      </c>
      <c r="H215" s="469"/>
      <c r="I215" s="442" t="s">
        <v>339</v>
      </c>
    </row>
    <row r="216" spans="1:9" s="452" customFormat="1" ht="36.75" customHeight="1" x14ac:dyDescent="0.3">
      <c r="A216" s="466">
        <v>212</v>
      </c>
      <c r="B216" s="442" t="s">
        <v>1206</v>
      </c>
      <c r="C216" s="468" t="s">
        <v>1207</v>
      </c>
      <c r="D216" s="468" t="s">
        <v>1050</v>
      </c>
      <c r="E216" s="468" t="s">
        <v>1050</v>
      </c>
      <c r="F216" s="468" t="s">
        <v>850</v>
      </c>
      <c r="G216" s="442">
        <v>212</v>
      </c>
      <c r="H216" s="469"/>
      <c r="I216" s="442" t="s">
        <v>339</v>
      </c>
    </row>
    <row r="217" spans="1:9" s="452" customFormat="1" ht="36.75" customHeight="1" x14ac:dyDescent="0.3">
      <c r="A217" s="466">
        <v>213</v>
      </c>
      <c r="B217" s="442" t="s">
        <v>1208</v>
      </c>
      <c r="C217" s="468" t="s">
        <v>1209</v>
      </c>
      <c r="D217" s="468" t="s">
        <v>938</v>
      </c>
      <c r="E217" s="468" t="s">
        <v>939</v>
      </c>
      <c r="F217" s="468" t="s">
        <v>797</v>
      </c>
      <c r="G217" s="442">
        <v>213</v>
      </c>
      <c r="H217" s="469"/>
      <c r="I217" s="442" t="s">
        <v>339</v>
      </c>
    </row>
    <row r="218" spans="1:9" s="452" customFormat="1" ht="36.75" customHeight="1" x14ac:dyDescent="0.3">
      <c r="A218" s="466">
        <v>214</v>
      </c>
      <c r="B218" s="442" t="s">
        <v>1210</v>
      </c>
      <c r="C218" s="468" t="s">
        <v>1211</v>
      </c>
      <c r="D218" s="468" t="s">
        <v>938</v>
      </c>
      <c r="E218" s="468" t="s">
        <v>939</v>
      </c>
      <c r="F218" s="468" t="s">
        <v>797</v>
      </c>
      <c r="G218" s="442">
        <v>214</v>
      </c>
      <c r="H218" s="469"/>
      <c r="I218" s="442" t="s">
        <v>339</v>
      </c>
    </row>
    <row r="219" spans="1:9" s="452" customFormat="1" ht="36.75" customHeight="1" x14ac:dyDescent="0.3">
      <c r="A219" s="466">
        <v>215</v>
      </c>
      <c r="B219" s="442"/>
      <c r="C219" s="468"/>
      <c r="D219" s="468"/>
      <c r="E219" s="468"/>
      <c r="F219" s="468"/>
      <c r="G219" s="442">
        <v>215</v>
      </c>
      <c r="H219" s="469"/>
      <c r="I219" s="442" t="s">
        <v>339</v>
      </c>
    </row>
    <row r="220" spans="1:9" s="452" customFormat="1" ht="36.75" customHeight="1" x14ac:dyDescent="0.3">
      <c r="A220" s="466">
        <v>216</v>
      </c>
      <c r="B220" s="442" t="s">
        <v>1212</v>
      </c>
      <c r="C220" s="468" t="s">
        <v>1213</v>
      </c>
      <c r="D220" s="468" t="s">
        <v>938</v>
      </c>
      <c r="E220" s="468" t="s">
        <v>939</v>
      </c>
      <c r="F220" s="468" t="s">
        <v>797</v>
      </c>
      <c r="G220" s="442">
        <v>216</v>
      </c>
      <c r="H220" s="469"/>
      <c r="I220" s="442" t="s">
        <v>339</v>
      </c>
    </row>
    <row r="221" spans="1:9" s="452" customFormat="1" ht="36.75" customHeight="1" x14ac:dyDescent="0.3">
      <c r="A221" s="466">
        <v>217</v>
      </c>
      <c r="B221" s="442"/>
      <c r="C221" s="468"/>
      <c r="D221" s="468"/>
      <c r="E221" s="468"/>
      <c r="F221" s="468"/>
      <c r="G221" s="442">
        <v>217</v>
      </c>
      <c r="H221" s="469"/>
      <c r="I221" s="442" t="s">
        <v>339</v>
      </c>
    </row>
    <row r="222" spans="1:9" s="452" customFormat="1" ht="36.75" customHeight="1" x14ac:dyDescent="0.3">
      <c r="A222" s="466">
        <v>218</v>
      </c>
      <c r="B222" s="442"/>
      <c r="C222" s="468"/>
      <c r="D222" s="468"/>
      <c r="E222" s="468"/>
      <c r="F222" s="468"/>
      <c r="G222" s="442">
        <v>218</v>
      </c>
      <c r="H222" s="469"/>
      <c r="I222" s="442" t="s">
        <v>339</v>
      </c>
    </row>
    <row r="223" spans="1:9" s="452" customFormat="1" ht="36.75" customHeight="1" x14ac:dyDescent="0.3">
      <c r="A223" s="466">
        <v>219</v>
      </c>
      <c r="B223" s="442"/>
      <c r="C223" s="468"/>
      <c r="D223" s="468"/>
      <c r="E223" s="468"/>
      <c r="F223" s="468"/>
      <c r="G223" s="442">
        <v>219</v>
      </c>
      <c r="H223" s="469"/>
      <c r="I223" s="442" t="s">
        <v>339</v>
      </c>
    </row>
    <row r="224" spans="1:9" s="452" customFormat="1" ht="36.75" customHeight="1" x14ac:dyDescent="0.3">
      <c r="A224" s="466">
        <v>220</v>
      </c>
      <c r="B224" s="442"/>
      <c r="C224" s="468"/>
      <c r="D224" s="468"/>
      <c r="E224" s="468"/>
      <c r="F224" s="468"/>
      <c r="G224" s="442">
        <v>220</v>
      </c>
      <c r="H224" s="469"/>
      <c r="I224" s="442" t="s">
        <v>339</v>
      </c>
    </row>
    <row r="225" spans="1:9" s="452" customFormat="1" ht="36.75" customHeight="1" x14ac:dyDescent="0.3">
      <c r="A225" s="466"/>
      <c r="B225" s="442"/>
      <c r="C225" s="468"/>
      <c r="D225" s="468"/>
      <c r="E225" s="468"/>
      <c r="F225" s="468"/>
      <c r="G225" s="442"/>
      <c r="H225" s="469"/>
      <c r="I225" s="442"/>
    </row>
    <row r="226" spans="1:9" s="452" customFormat="1" ht="36.75" customHeight="1" x14ac:dyDescent="0.3">
      <c r="A226" s="466"/>
      <c r="B226" s="442"/>
      <c r="C226" s="468"/>
      <c r="D226" s="468"/>
      <c r="E226" s="468"/>
      <c r="F226" s="468"/>
      <c r="G226" s="442"/>
      <c r="H226" s="469"/>
      <c r="I226" s="442"/>
    </row>
    <row r="227" spans="1:9" s="452" customFormat="1" ht="36.75" customHeight="1" x14ac:dyDescent="0.3">
      <c r="A227" s="466"/>
      <c r="B227" s="442"/>
      <c r="C227" s="468"/>
      <c r="D227" s="468"/>
      <c r="E227" s="468"/>
      <c r="F227" s="468"/>
      <c r="G227" s="442"/>
      <c r="H227" s="469"/>
      <c r="I227" s="442"/>
    </row>
    <row r="228" spans="1:9" s="452" customFormat="1" ht="36.75" customHeight="1" x14ac:dyDescent="0.3">
      <c r="A228" s="466"/>
      <c r="B228" s="442"/>
      <c r="C228" s="468"/>
      <c r="D228" s="468"/>
      <c r="E228" s="468"/>
      <c r="F228" s="468"/>
      <c r="G228" s="442"/>
      <c r="H228" s="469"/>
      <c r="I228" s="442"/>
    </row>
    <row r="229" spans="1:9" s="452" customFormat="1" ht="36.75" customHeight="1" x14ac:dyDescent="0.3">
      <c r="A229" s="466"/>
      <c r="B229" s="442"/>
      <c r="C229" s="468"/>
      <c r="D229" s="468"/>
      <c r="E229" s="468"/>
      <c r="F229" s="468"/>
      <c r="G229" s="442"/>
      <c r="H229" s="469"/>
      <c r="I229" s="442"/>
    </row>
    <row r="230" spans="1:9" s="452" customFormat="1" ht="36.75" customHeight="1" x14ac:dyDescent="0.3">
      <c r="A230" s="466"/>
      <c r="B230" s="442"/>
      <c r="C230" s="468"/>
      <c r="D230" s="468"/>
      <c r="E230" s="468"/>
      <c r="F230" s="468"/>
      <c r="G230" s="442"/>
      <c r="H230" s="469"/>
      <c r="I230" s="442"/>
    </row>
    <row r="231" spans="1:9" s="452" customFormat="1" ht="36.75" customHeight="1" x14ac:dyDescent="0.25">
      <c r="A231" s="470" t="s">
        <v>39</v>
      </c>
      <c r="B231" s="471" t="s">
        <v>133</v>
      </c>
      <c r="C231" s="472" t="s">
        <v>908</v>
      </c>
      <c r="D231" s="472" t="s">
        <v>909</v>
      </c>
      <c r="E231" s="472" t="s">
        <v>910</v>
      </c>
      <c r="F231" s="472" t="s">
        <v>789</v>
      </c>
      <c r="G231" s="471" t="s">
        <v>911</v>
      </c>
      <c r="H231" s="471" t="s">
        <v>45</v>
      </c>
      <c r="I231" s="471" t="s">
        <v>729</v>
      </c>
    </row>
    <row r="232" spans="1:9" s="452" customFormat="1" ht="36.75" customHeight="1" x14ac:dyDescent="0.3">
      <c r="A232" s="466">
        <v>1</v>
      </c>
      <c r="B232" s="442" t="s">
        <v>1214</v>
      </c>
      <c r="C232" s="468" t="s">
        <v>1215</v>
      </c>
      <c r="D232" s="468" t="s">
        <v>1021</v>
      </c>
      <c r="E232" s="468" t="s">
        <v>1022</v>
      </c>
      <c r="F232" s="468" t="s">
        <v>1216</v>
      </c>
      <c r="G232" s="442">
        <v>312</v>
      </c>
      <c r="H232" s="469"/>
      <c r="I232" s="442" t="s">
        <v>339</v>
      </c>
    </row>
    <row r="233" spans="1:9" s="452" customFormat="1" ht="36.75" customHeight="1" x14ac:dyDescent="0.3">
      <c r="A233" s="466">
        <v>2</v>
      </c>
      <c r="B233" s="442">
        <v>8421</v>
      </c>
      <c r="C233" s="468" t="s">
        <v>1680</v>
      </c>
      <c r="D233" s="468" t="s">
        <v>1666</v>
      </c>
      <c r="E233" s="468" t="s">
        <v>1666</v>
      </c>
      <c r="F233" s="468" t="s">
        <v>850</v>
      </c>
      <c r="G233" s="442">
        <v>313</v>
      </c>
      <c r="H233" s="469"/>
      <c r="I233" s="442" t="s">
        <v>339</v>
      </c>
    </row>
    <row r="234" spans="1:9" s="452" customFormat="1" ht="36.75" customHeight="1" x14ac:dyDescent="0.3">
      <c r="A234" s="466">
        <v>3</v>
      </c>
      <c r="B234" s="442">
        <v>2103</v>
      </c>
      <c r="C234" s="468" t="s">
        <v>1681</v>
      </c>
      <c r="D234" s="468" t="s">
        <v>977</v>
      </c>
      <c r="E234" s="468" t="s">
        <v>939</v>
      </c>
      <c r="F234" s="468" t="s">
        <v>1260</v>
      </c>
      <c r="G234" s="442">
        <v>314</v>
      </c>
      <c r="H234" s="469"/>
      <c r="I234" s="442" t="s">
        <v>339</v>
      </c>
    </row>
    <row r="235" spans="1:9" s="452" customFormat="1" ht="36.75" customHeight="1" x14ac:dyDescent="0.3">
      <c r="A235" s="466">
        <v>4</v>
      </c>
      <c r="B235" s="442"/>
      <c r="C235" s="468"/>
      <c r="D235" s="468"/>
      <c r="E235" s="468"/>
      <c r="F235" s="468"/>
      <c r="G235" s="442">
        <v>315</v>
      </c>
      <c r="H235" s="469"/>
      <c r="I235" s="442" t="s">
        <v>339</v>
      </c>
    </row>
    <row r="236" spans="1:9" s="452" customFormat="1" ht="36.75" customHeight="1" x14ac:dyDescent="0.3">
      <c r="A236" s="466">
        <v>5</v>
      </c>
      <c r="B236" s="442" t="s">
        <v>1218</v>
      </c>
      <c r="C236" s="468" t="s">
        <v>1219</v>
      </c>
      <c r="D236" s="468" t="s">
        <v>1021</v>
      </c>
      <c r="E236" s="468" t="s">
        <v>1022</v>
      </c>
      <c r="F236" s="468" t="s">
        <v>1220</v>
      </c>
      <c r="G236" s="442">
        <v>316</v>
      </c>
      <c r="H236" s="469"/>
      <c r="I236" s="442" t="s">
        <v>339</v>
      </c>
    </row>
    <row r="237" spans="1:9" s="452" customFormat="1" ht="36.75" customHeight="1" x14ac:dyDescent="0.3">
      <c r="A237" s="466">
        <v>6</v>
      </c>
      <c r="B237" s="442" t="s">
        <v>1221</v>
      </c>
      <c r="C237" s="468" t="s">
        <v>1222</v>
      </c>
      <c r="D237" s="468" t="s">
        <v>938</v>
      </c>
      <c r="E237" s="468" t="s">
        <v>939</v>
      </c>
      <c r="F237" s="468" t="s">
        <v>1223</v>
      </c>
      <c r="G237" s="442">
        <v>317</v>
      </c>
      <c r="H237" s="469"/>
      <c r="I237" s="442" t="s">
        <v>339</v>
      </c>
    </row>
    <row r="238" spans="1:9" s="452" customFormat="1" ht="36.75" customHeight="1" x14ac:dyDescent="0.3">
      <c r="A238" s="466">
        <v>7</v>
      </c>
      <c r="B238" s="442" t="s">
        <v>1224</v>
      </c>
      <c r="C238" s="468" t="s">
        <v>1225</v>
      </c>
      <c r="D238" s="468" t="s">
        <v>933</v>
      </c>
      <c r="E238" s="468" t="s">
        <v>1182</v>
      </c>
      <c r="F238" s="468" t="s">
        <v>1183</v>
      </c>
      <c r="G238" s="442">
        <v>318</v>
      </c>
      <c r="H238" s="469"/>
      <c r="I238" s="442" t="s">
        <v>339</v>
      </c>
    </row>
    <row r="239" spans="1:9" s="452" customFormat="1" ht="36.75" customHeight="1" x14ac:dyDescent="0.3">
      <c r="A239" s="466">
        <v>8</v>
      </c>
      <c r="B239" s="442" t="s">
        <v>1226</v>
      </c>
      <c r="C239" s="468" t="s">
        <v>1227</v>
      </c>
      <c r="D239" s="468" t="s">
        <v>942</v>
      </c>
      <c r="E239" s="468" t="s">
        <v>963</v>
      </c>
      <c r="F239" s="468" t="s">
        <v>944</v>
      </c>
      <c r="G239" s="442">
        <v>319</v>
      </c>
      <c r="H239" s="469"/>
      <c r="I239" s="442" t="s">
        <v>339</v>
      </c>
    </row>
    <row r="240" spans="1:9" s="452" customFormat="1" ht="36.75" customHeight="1" x14ac:dyDescent="0.3">
      <c r="A240" s="466">
        <v>9</v>
      </c>
      <c r="B240" s="442" t="s">
        <v>1228</v>
      </c>
      <c r="C240" s="468" t="s">
        <v>1229</v>
      </c>
      <c r="D240" s="468" t="s">
        <v>1021</v>
      </c>
      <c r="E240" s="468" t="s">
        <v>1230</v>
      </c>
      <c r="F240" s="468" t="s">
        <v>1217</v>
      </c>
      <c r="G240" s="442">
        <v>320</v>
      </c>
      <c r="H240" s="469"/>
      <c r="I240" s="442" t="s">
        <v>339</v>
      </c>
    </row>
    <row r="241" spans="1:9" s="452" customFormat="1" ht="36.75" customHeight="1" x14ac:dyDescent="0.3">
      <c r="A241" s="466">
        <v>10</v>
      </c>
      <c r="B241" s="442"/>
      <c r="C241" s="468"/>
      <c r="D241" s="468"/>
      <c r="E241" s="468"/>
      <c r="F241" s="468"/>
      <c r="G241" s="442">
        <v>321</v>
      </c>
      <c r="H241" s="469"/>
      <c r="I241" s="442" t="s">
        <v>339</v>
      </c>
    </row>
    <row r="242" spans="1:9" s="452" customFormat="1" ht="36.75" customHeight="1" x14ac:dyDescent="0.3">
      <c r="A242" s="466">
        <v>11</v>
      </c>
      <c r="B242" s="442" t="s">
        <v>1231</v>
      </c>
      <c r="C242" s="468" t="s">
        <v>1232</v>
      </c>
      <c r="D242" s="468" t="s">
        <v>942</v>
      </c>
      <c r="E242" s="468" t="s">
        <v>1233</v>
      </c>
      <c r="F242" s="468" t="s">
        <v>1234</v>
      </c>
      <c r="G242" s="442">
        <v>322</v>
      </c>
      <c r="H242" s="469"/>
      <c r="I242" s="442" t="s">
        <v>339</v>
      </c>
    </row>
    <row r="243" spans="1:9" s="452" customFormat="1" ht="36.75" customHeight="1" x14ac:dyDescent="0.3">
      <c r="A243" s="466">
        <v>12</v>
      </c>
      <c r="B243" s="442"/>
      <c r="C243" s="468" t="s">
        <v>1682</v>
      </c>
      <c r="D243" s="468" t="s">
        <v>977</v>
      </c>
      <c r="E243" s="468" t="s">
        <v>939</v>
      </c>
      <c r="F243" s="468" t="s">
        <v>973</v>
      </c>
      <c r="G243" s="442">
        <v>323</v>
      </c>
      <c r="H243" s="469"/>
      <c r="I243" s="442" t="s">
        <v>339</v>
      </c>
    </row>
    <row r="244" spans="1:9" s="452" customFormat="1" ht="36.75" customHeight="1" x14ac:dyDescent="0.3">
      <c r="A244" s="466">
        <v>13</v>
      </c>
      <c r="B244" s="442" t="s">
        <v>1235</v>
      </c>
      <c r="C244" s="468" t="s">
        <v>1236</v>
      </c>
      <c r="D244" s="468" t="s">
        <v>1021</v>
      </c>
      <c r="E244" s="468" t="s">
        <v>1022</v>
      </c>
      <c r="F244" s="468" t="s">
        <v>1217</v>
      </c>
      <c r="G244" s="442">
        <v>324</v>
      </c>
      <c r="H244" s="469"/>
      <c r="I244" s="442" t="s">
        <v>339</v>
      </c>
    </row>
    <row r="245" spans="1:9" s="452" customFormat="1" ht="36.75" customHeight="1" x14ac:dyDescent="0.3">
      <c r="A245" s="466">
        <v>14</v>
      </c>
      <c r="B245" s="442">
        <v>8274</v>
      </c>
      <c r="C245" s="468" t="s">
        <v>1683</v>
      </c>
      <c r="D245" s="468" t="s">
        <v>1684</v>
      </c>
      <c r="E245" s="468" t="s">
        <v>1684</v>
      </c>
      <c r="F245" s="468" t="s">
        <v>1217</v>
      </c>
      <c r="G245" s="442">
        <v>325</v>
      </c>
      <c r="H245" s="469"/>
      <c r="I245" s="442" t="s">
        <v>339</v>
      </c>
    </row>
    <row r="246" spans="1:9" s="452" customFormat="1" ht="36.75" customHeight="1" x14ac:dyDescent="0.3">
      <c r="A246" s="466">
        <v>15</v>
      </c>
      <c r="B246" s="442"/>
      <c r="C246" s="468"/>
      <c r="D246" s="468"/>
      <c r="E246" s="468"/>
      <c r="F246" s="468"/>
      <c r="G246" s="442">
        <v>326</v>
      </c>
      <c r="H246" s="469"/>
      <c r="I246" s="442" t="s">
        <v>339</v>
      </c>
    </row>
    <row r="247" spans="1:9" s="452" customFormat="1" ht="36.75" customHeight="1" x14ac:dyDescent="0.3">
      <c r="A247" s="466">
        <v>16</v>
      </c>
      <c r="B247" s="442" t="s">
        <v>1238</v>
      </c>
      <c r="C247" s="468" t="s">
        <v>1239</v>
      </c>
      <c r="D247" s="468" t="s">
        <v>938</v>
      </c>
      <c r="E247" s="468" t="s">
        <v>939</v>
      </c>
      <c r="F247" s="468" t="s">
        <v>1237</v>
      </c>
      <c r="G247" s="442">
        <v>327</v>
      </c>
      <c r="H247" s="469"/>
      <c r="I247" s="442" t="s">
        <v>339</v>
      </c>
    </row>
    <row r="248" spans="1:9" s="452" customFormat="1" ht="36.75" customHeight="1" x14ac:dyDescent="0.3">
      <c r="A248" s="466">
        <v>17</v>
      </c>
      <c r="B248" s="442" t="s">
        <v>1240</v>
      </c>
      <c r="C248" s="468" t="s">
        <v>1241</v>
      </c>
      <c r="D248" s="468" t="s">
        <v>933</v>
      </c>
      <c r="E248" s="468" t="s">
        <v>1182</v>
      </c>
      <c r="F248" s="468" t="s">
        <v>1183</v>
      </c>
      <c r="G248" s="442">
        <v>328</v>
      </c>
      <c r="H248" s="469"/>
      <c r="I248" s="442" t="s">
        <v>339</v>
      </c>
    </row>
    <row r="249" spans="1:9" s="452" customFormat="1" ht="36.75" customHeight="1" x14ac:dyDescent="0.3">
      <c r="A249" s="466">
        <v>18</v>
      </c>
      <c r="B249" s="442" t="s">
        <v>1242</v>
      </c>
      <c r="C249" s="468" t="s">
        <v>1243</v>
      </c>
      <c r="D249" s="468" t="s">
        <v>942</v>
      </c>
      <c r="E249" s="468" t="s">
        <v>990</v>
      </c>
      <c r="F249" s="468" t="s">
        <v>1244</v>
      </c>
      <c r="G249" s="442">
        <v>329</v>
      </c>
      <c r="H249" s="469"/>
      <c r="I249" s="442" t="s">
        <v>339</v>
      </c>
    </row>
    <row r="250" spans="1:9" s="452" customFormat="1" ht="36.75" customHeight="1" x14ac:dyDescent="0.3">
      <c r="A250" s="466">
        <v>19</v>
      </c>
      <c r="B250" s="442" t="s">
        <v>1245</v>
      </c>
      <c r="C250" s="468" t="s">
        <v>1246</v>
      </c>
      <c r="D250" s="468" t="s">
        <v>1021</v>
      </c>
      <c r="E250" s="468" t="s">
        <v>1022</v>
      </c>
      <c r="F250" s="468" t="s">
        <v>1220</v>
      </c>
      <c r="G250" s="442">
        <v>330</v>
      </c>
      <c r="H250" s="469"/>
      <c r="I250" s="442" t="s">
        <v>339</v>
      </c>
    </row>
    <row r="251" spans="1:9" s="452" customFormat="1" ht="36.75" customHeight="1" x14ac:dyDescent="0.3">
      <c r="A251" s="466">
        <v>20</v>
      </c>
      <c r="B251" s="442" t="s">
        <v>1247</v>
      </c>
      <c r="C251" s="468" t="s">
        <v>1248</v>
      </c>
      <c r="D251" s="468" t="s">
        <v>1021</v>
      </c>
      <c r="E251" s="468" t="s">
        <v>1230</v>
      </c>
      <c r="F251" s="468" t="s">
        <v>1217</v>
      </c>
      <c r="G251" s="442">
        <v>331</v>
      </c>
      <c r="H251" s="469"/>
      <c r="I251" s="442" t="s">
        <v>339</v>
      </c>
    </row>
    <row r="252" spans="1:9" s="452" customFormat="1" ht="36.75" customHeight="1" x14ac:dyDescent="0.3">
      <c r="A252" s="466">
        <v>21</v>
      </c>
      <c r="B252" s="442" t="s">
        <v>1249</v>
      </c>
      <c r="C252" s="468" t="s">
        <v>1250</v>
      </c>
      <c r="D252" s="468" t="s">
        <v>933</v>
      </c>
      <c r="E252" s="468" t="s">
        <v>1182</v>
      </c>
      <c r="F252" s="468" t="s">
        <v>1183</v>
      </c>
      <c r="G252" s="442">
        <v>332</v>
      </c>
      <c r="H252" s="469"/>
      <c r="I252" s="442" t="s">
        <v>339</v>
      </c>
    </row>
    <row r="253" spans="1:9" s="452" customFormat="1" ht="36.75" customHeight="1" x14ac:dyDescent="0.3">
      <c r="A253" s="466">
        <v>22</v>
      </c>
      <c r="B253" s="442" t="s">
        <v>1251</v>
      </c>
      <c r="C253" s="468" t="s">
        <v>1252</v>
      </c>
      <c r="D253" s="468" t="s">
        <v>942</v>
      </c>
      <c r="E253" s="468" t="s">
        <v>990</v>
      </c>
      <c r="F253" s="468" t="s">
        <v>1253</v>
      </c>
      <c r="G253" s="442">
        <v>333</v>
      </c>
      <c r="H253" s="469"/>
      <c r="I253" s="442" t="s">
        <v>339</v>
      </c>
    </row>
    <row r="254" spans="1:9" s="452" customFormat="1" ht="36.75" customHeight="1" x14ac:dyDescent="0.3">
      <c r="A254" s="466">
        <v>23</v>
      </c>
      <c r="B254" s="442" t="s">
        <v>1254</v>
      </c>
      <c r="C254" s="468" t="s">
        <v>1255</v>
      </c>
      <c r="D254" s="468" t="s">
        <v>1021</v>
      </c>
      <c r="E254" s="468" t="s">
        <v>1022</v>
      </c>
      <c r="F254" s="468" t="s">
        <v>1217</v>
      </c>
      <c r="G254" s="442">
        <v>334</v>
      </c>
      <c r="H254" s="469"/>
      <c r="I254" s="442" t="s">
        <v>339</v>
      </c>
    </row>
    <row r="255" spans="1:9" s="452" customFormat="1" ht="36.75" customHeight="1" x14ac:dyDescent="0.3">
      <c r="A255" s="466">
        <v>24</v>
      </c>
      <c r="B255" s="442" t="s">
        <v>1256</v>
      </c>
      <c r="C255" s="468" t="s">
        <v>1257</v>
      </c>
      <c r="D255" s="468" t="s">
        <v>1021</v>
      </c>
      <c r="E255" s="468" t="s">
        <v>1230</v>
      </c>
      <c r="F255" s="468" t="s">
        <v>1217</v>
      </c>
      <c r="G255" s="442">
        <v>335</v>
      </c>
      <c r="H255" s="469"/>
      <c r="I255" s="442" t="s">
        <v>339</v>
      </c>
    </row>
    <row r="256" spans="1:9" s="452" customFormat="1" ht="36.75" customHeight="1" x14ac:dyDescent="0.3">
      <c r="A256" s="466">
        <v>25</v>
      </c>
      <c r="B256" s="442" t="s">
        <v>1258</v>
      </c>
      <c r="C256" s="468" t="s">
        <v>1259</v>
      </c>
      <c r="D256" s="468" t="s">
        <v>938</v>
      </c>
      <c r="E256" s="468" t="s">
        <v>939</v>
      </c>
      <c r="F256" s="468" t="s">
        <v>1260</v>
      </c>
      <c r="G256" s="442">
        <v>336</v>
      </c>
      <c r="H256" s="469"/>
      <c r="I256" s="442" t="s">
        <v>339</v>
      </c>
    </row>
    <row r="257" spans="1:9" s="452" customFormat="1" ht="36.75" customHeight="1" x14ac:dyDescent="0.3">
      <c r="A257" s="466">
        <v>26</v>
      </c>
      <c r="B257" s="442" t="s">
        <v>1261</v>
      </c>
      <c r="C257" s="468" t="s">
        <v>1262</v>
      </c>
      <c r="D257" s="468" t="s">
        <v>938</v>
      </c>
      <c r="E257" s="468" t="s">
        <v>939</v>
      </c>
      <c r="F257" s="468" t="s">
        <v>1260</v>
      </c>
      <c r="G257" s="442">
        <v>337</v>
      </c>
      <c r="H257" s="469"/>
      <c r="I257" s="442" t="s">
        <v>339</v>
      </c>
    </row>
    <row r="258" spans="1:9" s="452" customFormat="1" ht="36.75" customHeight="1" x14ac:dyDescent="0.3">
      <c r="A258" s="466">
        <v>27</v>
      </c>
      <c r="B258" s="442" t="s">
        <v>1263</v>
      </c>
      <c r="C258" s="468" t="s">
        <v>1264</v>
      </c>
      <c r="D258" s="468" t="s">
        <v>942</v>
      </c>
      <c r="E258" s="468" t="s">
        <v>1056</v>
      </c>
      <c r="F258" s="468" t="s">
        <v>1057</v>
      </c>
      <c r="G258" s="442">
        <v>338</v>
      </c>
      <c r="H258" s="469"/>
      <c r="I258" s="442" t="s">
        <v>339</v>
      </c>
    </row>
    <row r="259" spans="1:9" s="452" customFormat="1" ht="36.75" customHeight="1" x14ac:dyDescent="0.3">
      <c r="A259" s="466">
        <v>28</v>
      </c>
      <c r="B259" s="442" t="s">
        <v>1265</v>
      </c>
      <c r="C259" s="468" t="s">
        <v>1266</v>
      </c>
      <c r="D259" s="468" t="s">
        <v>1021</v>
      </c>
      <c r="E259" s="468" t="s">
        <v>1022</v>
      </c>
      <c r="F259" s="468" t="s">
        <v>1217</v>
      </c>
      <c r="G259" s="442">
        <v>339</v>
      </c>
      <c r="H259" s="469"/>
      <c r="I259" s="442" t="s">
        <v>339</v>
      </c>
    </row>
    <row r="260" spans="1:9" s="452" customFormat="1" ht="36.75" customHeight="1" x14ac:dyDescent="0.3">
      <c r="A260" s="466">
        <v>29</v>
      </c>
      <c r="B260" s="442" t="s">
        <v>1267</v>
      </c>
      <c r="C260" s="468" t="s">
        <v>1268</v>
      </c>
      <c r="D260" s="468" t="s">
        <v>938</v>
      </c>
      <c r="E260" s="468" t="s">
        <v>939</v>
      </c>
      <c r="F260" s="468" t="s">
        <v>1237</v>
      </c>
      <c r="G260" s="442">
        <v>340</v>
      </c>
      <c r="H260" s="469"/>
      <c r="I260" s="442" t="s">
        <v>339</v>
      </c>
    </row>
    <row r="261" spans="1:9" s="452" customFormat="1" ht="36.75" customHeight="1" x14ac:dyDescent="0.3">
      <c r="A261" s="466">
        <v>30</v>
      </c>
      <c r="B261" s="442"/>
      <c r="C261" s="468" t="s">
        <v>1685</v>
      </c>
      <c r="D261" s="468" t="s">
        <v>1632</v>
      </c>
      <c r="E261" s="468" t="s">
        <v>1686</v>
      </c>
      <c r="F261" s="468" t="s">
        <v>1183</v>
      </c>
      <c r="G261" s="442">
        <v>341</v>
      </c>
      <c r="H261" s="469"/>
      <c r="I261" s="442" t="s">
        <v>339</v>
      </c>
    </row>
    <row r="262" spans="1:9" s="452" customFormat="1" ht="36.75" customHeight="1" x14ac:dyDescent="0.3">
      <c r="A262" s="466">
        <v>31</v>
      </c>
      <c r="B262" s="442" t="s">
        <v>1269</v>
      </c>
      <c r="C262" s="468" t="s">
        <v>1270</v>
      </c>
      <c r="D262" s="468" t="s">
        <v>938</v>
      </c>
      <c r="E262" s="468" t="s">
        <v>939</v>
      </c>
      <c r="F262" s="468" t="s">
        <v>1237</v>
      </c>
      <c r="G262" s="442">
        <v>342</v>
      </c>
      <c r="H262" s="469"/>
      <c r="I262" s="442" t="s">
        <v>339</v>
      </c>
    </row>
    <row r="263" spans="1:9" s="452" customFormat="1" ht="36.75" customHeight="1" x14ac:dyDescent="0.3">
      <c r="A263" s="466">
        <v>32</v>
      </c>
      <c r="B263" s="442">
        <v>8402</v>
      </c>
      <c r="C263" s="468" t="s">
        <v>1687</v>
      </c>
      <c r="D263" s="468" t="s">
        <v>1632</v>
      </c>
      <c r="E263" s="468" t="s">
        <v>1632</v>
      </c>
      <c r="F263" s="468" t="s">
        <v>1638</v>
      </c>
      <c r="G263" s="442">
        <v>343</v>
      </c>
      <c r="H263" s="469"/>
      <c r="I263" s="442" t="s">
        <v>339</v>
      </c>
    </row>
    <row r="264" spans="1:9" s="452" customFormat="1" ht="36.75" customHeight="1" x14ac:dyDescent="0.3">
      <c r="A264" s="466">
        <v>33</v>
      </c>
      <c r="B264" s="442"/>
      <c r="C264" s="468" t="s">
        <v>1688</v>
      </c>
      <c r="D264" s="468" t="s">
        <v>938</v>
      </c>
      <c r="E264" s="468" t="s">
        <v>939</v>
      </c>
      <c r="F264" s="468" t="s">
        <v>1260</v>
      </c>
      <c r="G264" s="442">
        <v>344</v>
      </c>
      <c r="H264" s="469"/>
      <c r="I264" s="442" t="s">
        <v>339</v>
      </c>
    </row>
    <row r="265" spans="1:9" s="452" customFormat="1" ht="36.75" customHeight="1" x14ac:dyDescent="0.3">
      <c r="A265" s="466">
        <v>34</v>
      </c>
      <c r="B265" s="442" t="s">
        <v>1271</v>
      </c>
      <c r="C265" s="468" t="s">
        <v>1272</v>
      </c>
      <c r="D265" s="468" t="s">
        <v>938</v>
      </c>
      <c r="E265" s="468" t="s">
        <v>939</v>
      </c>
      <c r="F265" s="468" t="s">
        <v>1273</v>
      </c>
      <c r="G265" s="442">
        <v>345</v>
      </c>
      <c r="H265" s="469"/>
      <c r="I265" s="442" t="s">
        <v>339</v>
      </c>
    </row>
    <row r="266" spans="1:9" s="452" customFormat="1" ht="36.75" customHeight="1" x14ac:dyDescent="0.3">
      <c r="A266" s="466">
        <v>35</v>
      </c>
      <c r="B266" s="442" t="s">
        <v>1274</v>
      </c>
      <c r="C266" s="468" t="s">
        <v>1275</v>
      </c>
      <c r="D266" s="468" t="s">
        <v>938</v>
      </c>
      <c r="E266" s="468" t="s">
        <v>939</v>
      </c>
      <c r="F266" s="468" t="s">
        <v>1237</v>
      </c>
      <c r="G266" s="442">
        <v>346</v>
      </c>
      <c r="H266" s="469"/>
      <c r="I266" s="442" t="s">
        <v>339</v>
      </c>
    </row>
    <row r="267" spans="1:9" s="452" customFormat="1" ht="36.75" customHeight="1" x14ac:dyDescent="0.3">
      <c r="A267" s="466">
        <v>36</v>
      </c>
      <c r="B267" s="442" t="s">
        <v>1276</v>
      </c>
      <c r="C267" s="468" t="s">
        <v>1277</v>
      </c>
      <c r="D267" s="468" t="s">
        <v>942</v>
      </c>
      <c r="E267" s="468" t="s">
        <v>990</v>
      </c>
      <c r="F267" s="468" t="s">
        <v>1253</v>
      </c>
      <c r="G267" s="442">
        <v>347</v>
      </c>
      <c r="H267" s="469"/>
      <c r="I267" s="442" t="s">
        <v>339</v>
      </c>
    </row>
    <row r="268" spans="1:9" s="452" customFormat="1" ht="36.75" customHeight="1" x14ac:dyDescent="0.3">
      <c r="A268" s="466">
        <v>37</v>
      </c>
      <c r="B268" s="442" t="s">
        <v>1278</v>
      </c>
      <c r="C268" s="468" t="s">
        <v>1279</v>
      </c>
      <c r="D268" s="468" t="s">
        <v>933</v>
      </c>
      <c r="E268" s="468" t="s">
        <v>1182</v>
      </c>
      <c r="F268" s="468" t="s">
        <v>1183</v>
      </c>
      <c r="G268" s="442">
        <v>348</v>
      </c>
      <c r="H268" s="469"/>
      <c r="I268" s="442" t="s">
        <v>339</v>
      </c>
    </row>
    <row r="269" spans="1:9" s="452" customFormat="1" ht="36.75" customHeight="1" x14ac:dyDescent="0.3">
      <c r="A269" s="466">
        <v>38</v>
      </c>
      <c r="B269" s="442">
        <v>8352</v>
      </c>
      <c r="C269" s="468" t="s">
        <v>1689</v>
      </c>
      <c r="D269" s="468" t="s">
        <v>977</v>
      </c>
      <c r="E269" s="468" t="s">
        <v>939</v>
      </c>
      <c r="F269" s="468" t="s">
        <v>1237</v>
      </c>
      <c r="G269" s="442">
        <v>349</v>
      </c>
      <c r="H269" s="469"/>
      <c r="I269" s="442" t="s">
        <v>339</v>
      </c>
    </row>
    <row r="270" spans="1:9" s="452" customFormat="1" ht="36.75" customHeight="1" x14ac:dyDescent="0.3">
      <c r="A270" s="466">
        <v>39</v>
      </c>
      <c r="B270" s="442"/>
      <c r="C270" s="468"/>
      <c r="D270" s="468"/>
      <c r="E270" s="468"/>
      <c r="F270" s="468"/>
      <c r="G270" s="442">
        <v>350</v>
      </c>
      <c r="H270" s="469"/>
      <c r="I270" s="442" t="s">
        <v>339</v>
      </c>
    </row>
    <row r="271" spans="1:9" s="452" customFormat="1" ht="36.75" customHeight="1" x14ac:dyDescent="0.3">
      <c r="A271" s="466">
        <v>40</v>
      </c>
      <c r="B271" s="442" t="s">
        <v>1280</v>
      </c>
      <c r="C271" s="468" t="s">
        <v>1281</v>
      </c>
      <c r="D271" s="468" t="s">
        <v>918</v>
      </c>
      <c r="E271" s="468" t="s">
        <v>1282</v>
      </c>
      <c r="F271" s="468" t="s">
        <v>1283</v>
      </c>
      <c r="G271" s="442">
        <v>351</v>
      </c>
      <c r="H271" s="469"/>
      <c r="I271" s="442" t="s">
        <v>339</v>
      </c>
    </row>
    <row r="272" spans="1:9" s="452" customFormat="1" ht="36.75" customHeight="1" x14ac:dyDescent="0.3">
      <c r="A272" s="466">
        <v>41</v>
      </c>
      <c r="B272" s="442" t="s">
        <v>1284</v>
      </c>
      <c r="C272" s="468" t="s">
        <v>1285</v>
      </c>
      <c r="D272" s="468" t="s">
        <v>1021</v>
      </c>
      <c r="E272" s="468" t="s">
        <v>1230</v>
      </c>
      <c r="F272" s="468" t="s">
        <v>1217</v>
      </c>
      <c r="G272" s="442">
        <v>352</v>
      </c>
      <c r="H272" s="469"/>
      <c r="I272" s="442" t="s">
        <v>339</v>
      </c>
    </row>
    <row r="273" spans="1:9" s="452" customFormat="1" ht="36.75" customHeight="1" x14ac:dyDescent="0.3">
      <c r="A273" s="466">
        <v>42</v>
      </c>
      <c r="B273" s="442" t="s">
        <v>1286</v>
      </c>
      <c r="C273" s="468" t="s">
        <v>1287</v>
      </c>
      <c r="D273" s="468" t="s">
        <v>942</v>
      </c>
      <c r="E273" s="468" t="s">
        <v>943</v>
      </c>
      <c r="F273" s="468" t="s">
        <v>1288</v>
      </c>
      <c r="G273" s="442">
        <v>353</v>
      </c>
      <c r="H273" s="469"/>
      <c r="I273" s="442" t="s">
        <v>339</v>
      </c>
    </row>
    <row r="274" spans="1:9" s="452" customFormat="1" ht="36.75" customHeight="1" x14ac:dyDescent="0.3">
      <c r="A274" s="466">
        <v>43</v>
      </c>
      <c r="B274" s="442" t="s">
        <v>1289</v>
      </c>
      <c r="C274" s="468" t="s">
        <v>1290</v>
      </c>
      <c r="D274" s="468" t="s">
        <v>1021</v>
      </c>
      <c r="E274" s="468" t="s">
        <v>1230</v>
      </c>
      <c r="F274" s="468" t="s">
        <v>1217</v>
      </c>
      <c r="G274" s="442">
        <v>354</v>
      </c>
      <c r="H274" s="469"/>
      <c r="I274" s="442" t="s">
        <v>339</v>
      </c>
    </row>
    <row r="275" spans="1:9" s="452" customFormat="1" ht="36.75" customHeight="1" x14ac:dyDescent="0.3">
      <c r="A275" s="466">
        <v>44</v>
      </c>
      <c r="B275" s="442" t="s">
        <v>1291</v>
      </c>
      <c r="C275" s="468" t="s">
        <v>1292</v>
      </c>
      <c r="D275" s="468" t="s">
        <v>1021</v>
      </c>
      <c r="E275" s="468" t="s">
        <v>1022</v>
      </c>
      <c r="F275" s="468" t="s">
        <v>1217</v>
      </c>
      <c r="G275" s="442">
        <v>355</v>
      </c>
      <c r="H275" s="469"/>
      <c r="I275" s="442" t="s">
        <v>339</v>
      </c>
    </row>
    <row r="276" spans="1:9" s="452" customFormat="1" ht="36.75" customHeight="1" x14ac:dyDescent="0.3">
      <c r="A276" s="466">
        <v>45</v>
      </c>
      <c r="B276" s="442" t="s">
        <v>1293</v>
      </c>
      <c r="C276" s="468" t="s">
        <v>1294</v>
      </c>
      <c r="D276" s="468" t="s">
        <v>1021</v>
      </c>
      <c r="E276" s="468" t="s">
        <v>1230</v>
      </c>
      <c r="F276" s="468" t="s">
        <v>1295</v>
      </c>
      <c r="G276" s="442">
        <v>356</v>
      </c>
      <c r="H276" s="469"/>
      <c r="I276" s="442" t="s">
        <v>339</v>
      </c>
    </row>
    <row r="277" spans="1:9" s="452" customFormat="1" ht="36.75" customHeight="1" x14ac:dyDescent="0.3">
      <c r="A277" s="466">
        <v>46</v>
      </c>
      <c r="B277" s="442">
        <v>8411</v>
      </c>
      <c r="C277" s="468" t="s">
        <v>1690</v>
      </c>
      <c r="D277" s="468" t="s">
        <v>1691</v>
      </c>
      <c r="E277" s="468" t="s">
        <v>1684</v>
      </c>
      <c r="F277" s="468" t="s">
        <v>1217</v>
      </c>
      <c r="G277" s="442">
        <v>357</v>
      </c>
      <c r="H277" s="469"/>
      <c r="I277" s="442" t="s">
        <v>339</v>
      </c>
    </row>
    <row r="278" spans="1:9" s="452" customFormat="1" ht="36.75" customHeight="1" x14ac:dyDescent="0.3">
      <c r="A278" s="466">
        <v>47</v>
      </c>
      <c r="B278" s="442" t="s">
        <v>1296</v>
      </c>
      <c r="C278" s="468" t="s">
        <v>1297</v>
      </c>
      <c r="D278" s="468" t="s">
        <v>942</v>
      </c>
      <c r="E278" s="468" t="s">
        <v>1233</v>
      </c>
      <c r="F278" s="468" t="s">
        <v>1298</v>
      </c>
      <c r="G278" s="442">
        <v>358</v>
      </c>
      <c r="H278" s="469"/>
      <c r="I278" s="442" t="s">
        <v>339</v>
      </c>
    </row>
    <row r="279" spans="1:9" s="452" customFormat="1" ht="36.75" customHeight="1" x14ac:dyDescent="0.3">
      <c r="A279" s="466">
        <v>48</v>
      </c>
      <c r="B279" s="442"/>
      <c r="C279" s="468"/>
      <c r="D279" s="468"/>
      <c r="E279" s="468"/>
      <c r="F279" s="468"/>
      <c r="G279" s="442">
        <v>359</v>
      </c>
      <c r="H279" s="469"/>
      <c r="I279" s="442" t="s">
        <v>339</v>
      </c>
    </row>
    <row r="280" spans="1:9" s="452" customFormat="1" ht="36.75" customHeight="1" x14ac:dyDescent="0.3">
      <c r="A280" s="466">
        <v>49</v>
      </c>
      <c r="B280" s="442" t="s">
        <v>1299</v>
      </c>
      <c r="C280" s="468" t="s">
        <v>1300</v>
      </c>
      <c r="D280" s="468" t="s">
        <v>1021</v>
      </c>
      <c r="E280" s="468" t="s">
        <v>1230</v>
      </c>
      <c r="F280" s="468" t="s">
        <v>1217</v>
      </c>
      <c r="G280" s="442">
        <v>360</v>
      </c>
      <c r="H280" s="469"/>
      <c r="I280" s="442" t="s">
        <v>339</v>
      </c>
    </row>
    <row r="281" spans="1:9" s="452" customFormat="1" ht="36.75" customHeight="1" x14ac:dyDescent="0.3">
      <c r="A281" s="466">
        <v>50</v>
      </c>
      <c r="B281" s="442" t="s">
        <v>1301</v>
      </c>
      <c r="C281" s="468" t="s">
        <v>1302</v>
      </c>
      <c r="D281" s="468" t="s">
        <v>1303</v>
      </c>
      <c r="E281" s="468" t="s">
        <v>1304</v>
      </c>
      <c r="F281" s="468" t="s">
        <v>1244</v>
      </c>
      <c r="G281" s="442">
        <v>361</v>
      </c>
      <c r="H281" s="469"/>
      <c r="I281" s="442" t="s">
        <v>339</v>
      </c>
    </row>
    <row r="282" spans="1:9" s="452" customFormat="1" ht="36.75" customHeight="1" x14ac:dyDescent="0.3">
      <c r="A282" s="466">
        <v>51</v>
      </c>
      <c r="B282" s="442">
        <v>8374</v>
      </c>
      <c r="C282" s="468" t="s">
        <v>1692</v>
      </c>
      <c r="D282" s="468" t="s">
        <v>977</v>
      </c>
      <c r="E282" s="468" t="s">
        <v>939</v>
      </c>
      <c r="F282" s="468" t="s">
        <v>1237</v>
      </c>
      <c r="G282" s="442">
        <v>362</v>
      </c>
      <c r="H282" s="469"/>
      <c r="I282" s="442" t="s">
        <v>339</v>
      </c>
    </row>
    <row r="283" spans="1:9" s="452" customFormat="1" ht="36.75" customHeight="1" x14ac:dyDescent="0.3">
      <c r="A283" s="466">
        <v>52</v>
      </c>
      <c r="B283" s="442" t="s">
        <v>1305</v>
      </c>
      <c r="C283" s="468" t="s">
        <v>1306</v>
      </c>
      <c r="D283" s="468" t="s">
        <v>938</v>
      </c>
      <c r="E283" s="468" t="s">
        <v>939</v>
      </c>
      <c r="F283" s="468" t="s">
        <v>1237</v>
      </c>
      <c r="G283" s="442">
        <v>363</v>
      </c>
      <c r="H283" s="469"/>
      <c r="I283" s="442" t="s">
        <v>339</v>
      </c>
    </row>
    <row r="284" spans="1:9" s="452" customFormat="1" ht="36.75" customHeight="1" x14ac:dyDescent="0.3">
      <c r="A284" s="466">
        <v>53</v>
      </c>
      <c r="B284" s="442" t="s">
        <v>1307</v>
      </c>
      <c r="C284" s="468" t="s">
        <v>1308</v>
      </c>
      <c r="D284" s="468" t="s">
        <v>918</v>
      </c>
      <c r="E284" s="468" t="s">
        <v>1282</v>
      </c>
      <c r="F284" s="468" t="s">
        <v>1283</v>
      </c>
      <c r="G284" s="442">
        <v>364</v>
      </c>
      <c r="H284" s="469"/>
      <c r="I284" s="442" t="s">
        <v>339</v>
      </c>
    </row>
    <row r="285" spans="1:9" s="452" customFormat="1" ht="36.75" customHeight="1" x14ac:dyDescent="0.3">
      <c r="A285" s="466">
        <v>54</v>
      </c>
      <c r="B285" s="442" t="s">
        <v>1309</v>
      </c>
      <c r="C285" s="468" t="s">
        <v>1310</v>
      </c>
      <c r="D285" s="468" t="s">
        <v>938</v>
      </c>
      <c r="E285" s="468" t="s">
        <v>939</v>
      </c>
      <c r="F285" s="468" t="s">
        <v>797</v>
      </c>
      <c r="G285" s="442">
        <v>365</v>
      </c>
      <c r="H285" s="469"/>
      <c r="I285" s="442" t="s">
        <v>339</v>
      </c>
    </row>
    <row r="286" spans="1:9" s="452" customFormat="1" ht="36.75" customHeight="1" x14ac:dyDescent="0.3">
      <c r="A286" s="466">
        <v>55</v>
      </c>
      <c r="B286" s="442" t="s">
        <v>1311</v>
      </c>
      <c r="C286" s="468" t="s">
        <v>1312</v>
      </c>
      <c r="D286" s="468" t="s">
        <v>942</v>
      </c>
      <c r="E286" s="468" t="s">
        <v>943</v>
      </c>
      <c r="F286" s="468" t="s">
        <v>1288</v>
      </c>
      <c r="G286" s="442">
        <v>366</v>
      </c>
      <c r="H286" s="469"/>
      <c r="I286" s="442" t="s">
        <v>339</v>
      </c>
    </row>
    <row r="287" spans="1:9" s="452" customFormat="1" ht="36.75" customHeight="1" x14ac:dyDescent="0.3">
      <c r="A287" s="466">
        <v>56</v>
      </c>
      <c r="B287" s="442"/>
      <c r="C287" s="468"/>
      <c r="D287" s="468"/>
      <c r="E287" s="468"/>
      <c r="F287" s="468"/>
      <c r="G287" s="442">
        <v>367</v>
      </c>
      <c r="H287" s="469"/>
      <c r="I287" s="442" t="s">
        <v>339</v>
      </c>
    </row>
    <row r="288" spans="1:9" s="452" customFormat="1" ht="36.75" customHeight="1" x14ac:dyDescent="0.3">
      <c r="A288" s="466">
        <v>57</v>
      </c>
      <c r="B288" s="442">
        <v>8357</v>
      </c>
      <c r="C288" s="468" t="s">
        <v>1693</v>
      </c>
      <c r="D288" s="468" t="s">
        <v>942</v>
      </c>
      <c r="E288" s="468" t="s">
        <v>990</v>
      </c>
      <c r="F288" s="468" t="s">
        <v>1253</v>
      </c>
      <c r="G288" s="442">
        <v>368</v>
      </c>
      <c r="H288" s="469"/>
      <c r="I288" s="442" t="s">
        <v>339</v>
      </c>
    </row>
    <row r="289" spans="1:9" s="452" customFormat="1" ht="36.75" customHeight="1" x14ac:dyDescent="0.3">
      <c r="A289" s="466">
        <v>58</v>
      </c>
      <c r="B289" s="442" t="s">
        <v>1313</v>
      </c>
      <c r="C289" s="468" t="s">
        <v>1314</v>
      </c>
      <c r="D289" s="468" t="s">
        <v>938</v>
      </c>
      <c r="E289" s="468" t="s">
        <v>939</v>
      </c>
      <c r="F289" s="468" t="s">
        <v>1237</v>
      </c>
      <c r="G289" s="442">
        <v>369</v>
      </c>
      <c r="H289" s="469"/>
      <c r="I289" s="442" t="s">
        <v>339</v>
      </c>
    </row>
    <row r="290" spans="1:9" s="452" customFormat="1" ht="36.75" customHeight="1" x14ac:dyDescent="0.3">
      <c r="A290" s="466">
        <v>59</v>
      </c>
      <c r="B290" s="442" t="s">
        <v>1315</v>
      </c>
      <c r="C290" s="468" t="s">
        <v>1316</v>
      </c>
      <c r="D290" s="468" t="s">
        <v>942</v>
      </c>
      <c r="E290" s="468" t="s">
        <v>1233</v>
      </c>
      <c r="F290" s="468" t="s">
        <v>1298</v>
      </c>
      <c r="G290" s="442">
        <v>370</v>
      </c>
      <c r="H290" s="469"/>
      <c r="I290" s="442" t="s">
        <v>339</v>
      </c>
    </row>
    <row r="291" spans="1:9" s="452" customFormat="1" ht="36.75" customHeight="1" x14ac:dyDescent="0.3">
      <c r="A291" s="466">
        <v>60</v>
      </c>
      <c r="B291" s="442" t="s">
        <v>1317</v>
      </c>
      <c r="C291" s="468" t="s">
        <v>1318</v>
      </c>
      <c r="D291" s="468" t="s">
        <v>1021</v>
      </c>
      <c r="E291" s="468" t="s">
        <v>1022</v>
      </c>
      <c r="F291" s="468" t="s">
        <v>1217</v>
      </c>
      <c r="G291" s="442">
        <v>371</v>
      </c>
      <c r="H291" s="469"/>
      <c r="I291" s="442" t="s">
        <v>339</v>
      </c>
    </row>
    <row r="292" spans="1:9" s="452" customFormat="1" ht="36.75" customHeight="1" x14ac:dyDescent="0.3">
      <c r="A292" s="466">
        <v>61</v>
      </c>
      <c r="B292" s="442" t="s">
        <v>1319</v>
      </c>
      <c r="C292" s="468" t="s">
        <v>1320</v>
      </c>
      <c r="D292" s="468" t="s">
        <v>942</v>
      </c>
      <c r="E292" s="468" t="s">
        <v>990</v>
      </c>
      <c r="F292" s="468" t="s">
        <v>944</v>
      </c>
      <c r="G292" s="442">
        <v>372</v>
      </c>
      <c r="H292" s="469"/>
      <c r="I292" s="442" t="s">
        <v>339</v>
      </c>
    </row>
    <row r="293" spans="1:9" s="452" customFormat="1" ht="36.75" customHeight="1" x14ac:dyDescent="0.3">
      <c r="A293" s="466">
        <v>62</v>
      </c>
      <c r="B293" s="442" t="s">
        <v>1321</v>
      </c>
      <c r="C293" s="468" t="s">
        <v>1322</v>
      </c>
      <c r="D293" s="468" t="s">
        <v>942</v>
      </c>
      <c r="E293" s="468" t="s">
        <v>990</v>
      </c>
      <c r="F293" s="468" t="s">
        <v>1244</v>
      </c>
      <c r="G293" s="442">
        <v>373</v>
      </c>
      <c r="H293" s="469"/>
      <c r="I293" s="442" t="s">
        <v>339</v>
      </c>
    </row>
    <row r="294" spans="1:9" s="452" customFormat="1" ht="36.75" customHeight="1" x14ac:dyDescent="0.3">
      <c r="A294" s="466">
        <v>63</v>
      </c>
      <c r="B294" s="442"/>
      <c r="C294" s="468"/>
      <c r="D294" s="468"/>
      <c r="E294" s="468"/>
      <c r="F294" s="468"/>
      <c r="G294" s="442">
        <v>374</v>
      </c>
      <c r="H294" s="469"/>
      <c r="I294" s="442" t="s">
        <v>339</v>
      </c>
    </row>
    <row r="295" spans="1:9" s="452" customFormat="1" ht="36.75" customHeight="1" x14ac:dyDescent="0.3">
      <c r="A295" s="466">
        <v>64</v>
      </c>
      <c r="B295" s="442" t="s">
        <v>1323</v>
      </c>
      <c r="C295" s="468" t="s">
        <v>1324</v>
      </c>
      <c r="D295" s="468" t="s">
        <v>918</v>
      </c>
      <c r="E295" s="468" t="s">
        <v>1282</v>
      </c>
      <c r="F295" s="468" t="s">
        <v>1283</v>
      </c>
      <c r="G295" s="442">
        <v>375</v>
      </c>
      <c r="H295" s="469"/>
      <c r="I295" s="442" t="s">
        <v>339</v>
      </c>
    </row>
    <row r="296" spans="1:9" s="452" customFormat="1" ht="36.75" customHeight="1" x14ac:dyDescent="0.3">
      <c r="A296" s="466">
        <v>65</v>
      </c>
      <c r="B296" s="442" t="s">
        <v>1325</v>
      </c>
      <c r="C296" s="468" t="s">
        <v>1326</v>
      </c>
      <c r="D296" s="468" t="s">
        <v>1327</v>
      </c>
      <c r="E296" s="468" t="s">
        <v>1327</v>
      </c>
      <c r="F296" s="468" t="s">
        <v>1328</v>
      </c>
      <c r="G296" s="442">
        <v>376</v>
      </c>
      <c r="H296" s="469"/>
      <c r="I296" s="442" t="s">
        <v>339</v>
      </c>
    </row>
    <row r="297" spans="1:9" s="452" customFormat="1" ht="36.75" customHeight="1" x14ac:dyDescent="0.3">
      <c r="A297" s="466">
        <v>66</v>
      </c>
      <c r="B297" s="442" t="s">
        <v>1329</v>
      </c>
      <c r="C297" s="468" t="s">
        <v>1330</v>
      </c>
      <c r="D297" s="468" t="s">
        <v>938</v>
      </c>
      <c r="E297" s="468" t="s">
        <v>939</v>
      </c>
      <c r="F297" s="468" t="s">
        <v>1260</v>
      </c>
      <c r="G297" s="442">
        <v>377</v>
      </c>
      <c r="H297" s="469"/>
      <c r="I297" s="442" t="s">
        <v>339</v>
      </c>
    </row>
    <row r="298" spans="1:9" s="452" customFormat="1" ht="36.75" customHeight="1" x14ac:dyDescent="0.3">
      <c r="A298" s="466">
        <v>67</v>
      </c>
      <c r="B298" s="442" t="s">
        <v>1331</v>
      </c>
      <c r="C298" s="468" t="s">
        <v>1332</v>
      </c>
      <c r="D298" s="468" t="s">
        <v>933</v>
      </c>
      <c r="E298" s="468" t="s">
        <v>1182</v>
      </c>
      <c r="F298" s="468" t="s">
        <v>1183</v>
      </c>
      <c r="G298" s="442">
        <v>378</v>
      </c>
      <c r="H298" s="469"/>
      <c r="I298" s="442" t="s">
        <v>339</v>
      </c>
    </row>
    <row r="299" spans="1:9" s="452" customFormat="1" ht="36.75" customHeight="1" x14ac:dyDescent="0.3">
      <c r="A299" s="466">
        <v>68</v>
      </c>
      <c r="B299" s="442" t="s">
        <v>1333</v>
      </c>
      <c r="C299" s="468" t="s">
        <v>1334</v>
      </c>
      <c r="D299" s="468" t="s">
        <v>918</v>
      </c>
      <c r="E299" s="468" t="s">
        <v>1282</v>
      </c>
      <c r="F299" s="468" t="s">
        <v>1283</v>
      </c>
      <c r="G299" s="442">
        <v>379</v>
      </c>
      <c r="H299" s="469"/>
      <c r="I299" s="442" t="s">
        <v>339</v>
      </c>
    </row>
    <row r="300" spans="1:9" s="452" customFormat="1" ht="36.75" customHeight="1" x14ac:dyDescent="0.3">
      <c r="A300" s="466">
        <v>69</v>
      </c>
      <c r="B300" s="442" t="s">
        <v>1335</v>
      </c>
      <c r="C300" s="468" t="s">
        <v>1336</v>
      </c>
      <c r="D300" s="468" t="s">
        <v>1337</v>
      </c>
      <c r="E300" s="468" t="s">
        <v>1338</v>
      </c>
      <c r="F300" s="468" t="s">
        <v>1283</v>
      </c>
      <c r="G300" s="442">
        <v>380</v>
      </c>
      <c r="H300" s="469"/>
      <c r="I300" s="442" t="s">
        <v>339</v>
      </c>
    </row>
    <row r="301" spans="1:9" s="452" customFormat="1" ht="36.75" customHeight="1" x14ac:dyDescent="0.3">
      <c r="A301" s="466">
        <v>70</v>
      </c>
      <c r="B301" s="442"/>
      <c r="C301" s="468"/>
      <c r="D301" s="468"/>
      <c r="E301" s="468"/>
      <c r="F301" s="468"/>
      <c r="G301" s="442">
        <v>381</v>
      </c>
      <c r="H301" s="469"/>
      <c r="I301" s="442" t="s">
        <v>339</v>
      </c>
    </row>
    <row r="302" spans="1:9" s="452" customFormat="1" ht="36.75" customHeight="1" x14ac:dyDescent="0.3">
      <c r="A302" s="466">
        <v>71</v>
      </c>
      <c r="B302" s="442" t="s">
        <v>1339</v>
      </c>
      <c r="C302" s="468" t="s">
        <v>1340</v>
      </c>
      <c r="D302" s="468" t="s">
        <v>1021</v>
      </c>
      <c r="E302" s="468" t="s">
        <v>1022</v>
      </c>
      <c r="F302" s="468" t="s">
        <v>1217</v>
      </c>
      <c r="G302" s="442">
        <v>382</v>
      </c>
      <c r="H302" s="469"/>
      <c r="I302" s="442" t="s">
        <v>339</v>
      </c>
    </row>
    <row r="303" spans="1:9" s="452" customFormat="1" ht="36.75" customHeight="1" x14ac:dyDescent="0.3">
      <c r="A303" s="466">
        <v>72</v>
      </c>
      <c r="B303" s="442" t="s">
        <v>1341</v>
      </c>
      <c r="C303" s="468" t="s">
        <v>1342</v>
      </c>
      <c r="D303" s="468" t="s">
        <v>933</v>
      </c>
      <c r="E303" s="468" t="s">
        <v>1343</v>
      </c>
      <c r="F303" s="468" t="s">
        <v>1344</v>
      </c>
      <c r="G303" s="442">
        <v>383</v>
      </c>
      <c r="H303" s="469"/>
      <c r="I303" s="442" t="s">
        <v>339</v>
      </c>
    </row>
    <row r="304" spans="1:9" s="452" customFormat="1" ht="36.75" customHeight="1" x14ac:dyDescent="0.3">
      <c r="A304" s="466">
        <v>73</v>
      </c>
      <c r="B304" s="442" t="s">
        <v>1345</v>
      </c>
      <c r="C304" s="468" t="s">
        <v>1346</v>
      </c>
      <c r="D304" s="468" t="s">
        <v>1021</v>
      </c>
      <c r="E304" s="468" t="s">
        <v>1022</v>
      </c>
      <c r="F304" s="468" t="s">
        <v>1217</v>
      </c>
      <c r="G304" s="442">
        <v>384</v>
      </c>
      <c r="H304" s="469"/>
      <c r="I304" s="442" t="s">
        <v>339</v>
      </c>
    </row>
    <row r="305" spans="1:9" s="452" customFormat="1" ht="36.75" customHeight="1" x14ac:dyDescent="0.3">
      <c r="A305" s="466">
        <v>74</v>
      </c>
      <c r="B305" s="442">
        <v>8379</v>
      </c>
      <c r="C305" s="468" t="s">
        <v>1694</v>
      </c>
      <c r="D305" s="468" t="s">
        <v>1632</v>
      </c>
      <c r="E305" s="468" t="s">
        <v>1632</v>
      </c>
      <c r="F305" s="468" t="s">
        <v>1638</v>
      </c>
      <c r="G305" s="442">
        <v>385</v>
      </c>
      <c r="H305" s="469"/>
      <c r="I305" s="442" t="s">
        <v>339</v>
      </c>
    </row>
    <row r="306" spans="1:9" s="452" customFormat="1" ht="36.75" customHeight="1" x14ac:dyDescent="0.3">
      <c r="A306" s="466">
        <v>75</v>
      </c>
      <c r="B306" s="442" t="s">
        <v>1347</v>
      </c>
      <c r="C306" s="468" t="s">
        <v>1348</v>
      </c>
      <c r="D306" s="468" t="s">
        <v>942</v>
      </c>
      <c r="E306" s="468" t="s">
        <v>943</v>
      </c>
      <c r="F306" s="468" t="s">
        <v>1288</v>
      </c>
      <c r="G306" s="442">
        <v>386</v>
      </c>
      <c r="H306" s="469"/>
      <c r="I306" s="442" t="s">
        <v>339</v>
      </c>
    </row>
    <row r="307" spans="1:9" s="452" customFormat="1" ht="36.75" customHeight="1" x14ac:dyDescent="0.3">
      <c r="A307" s="466">
        <v>76</v>
      </c>
      <c r="B307" s="453"/>
      <c r="C307" s="453"/>
      <c r="D307" s="453"/>
      <c r="E307" s="453"/>
      <c r="F307" s="453"/>
      <c r="G307" s="442">
        <v>387</v>
      </c>
      <c r="H307" s="469"/>
      <c r="I307" s="442" t="s">
        <v>339</v>
      </c>
    </row>
    <row r="308" spans="1:9" s="452" customFormat="1" ht="36.75" customHeight="1" x14ac:dyDescent="0.3">
      <c r="A308" s="466">
        <v>77</v>
      </c>
      <c r="B308" s="442" t="s">
        <v>1351</v>
      </c>
      <c r="C308" s="468" t="s">
        <v>1352</v>
      </c>
      <c r="D308" s="468" t="s">
        <v>942</v>
      </c>
      <c r="E308" s="468" t="s">
        <v>963</v>
      </c>
      <c r="F308" s="468" t="s">
        <v>944</v>
      </c>
      <c r="G308" s="442">
        <v>388</v>
      </c>
      <c r="H308" s="469"/>
      <c r="I308" s="442" t="s">
        <v>339</v>
      </c>
    </row>
    <row r="309" spans="1:9" s="452" customFormat="1" ht="36.75" customHeight="1" x14ac:dyDescent="0.3">
      <c r="A309" s="466">
        <v>78</v>
      </c>
      <c r="B309" s="442" t="s">
        <v>1353</v>
      </c>
      <c r="C309" s="468" t="s">
        <v>1354</v>
      </c>
      <c r="D309" s="468" t="s">
        <v>938</v>
      </c>
      <c r="E309" s="468" t="s">
        <v>939</v>
      </c>
      <c r="F309" s="468" t="s">
        <v>1237</v>
      </c>
      <c r="G309" s="442">
        <v>389</v>
      </c>
      <c r="H309" s="469"/>
      <c r="I309" s="442" t="s">
        <v>339</v>
      </c>
    </row>
    <row r="310" spans="1:9" s="452" customFormat="1" ht="36.75" customHeight="1" x14ac:dyDescent="0.3">
      <c r="A310" s="466">
        <v>79</v>
      </c>
      <c r="B310" s="442">
        <v>8364</v>
      </c>
      <c r="C310" s="468" t="s">
        <v>1695</v>
      </c>
      <c r="D310" s="468" t="s">
        <v>1632</v>
      </c>
      <c r="E310" s="468" t="s">
        <v>1632</v>
      </c>
      <c r="F310" s="468" t="s">
        <v>1638</v>
      </c>
      <c r="G310" s="442">
        <v>390</v>
      </c>
      <c r="H310" s="469"/>
      <c r="I310" s="442" t="s">
        <v>339</v>
      </c>
    </row>
    <row r="311" spans="1:9" s="452" customFormat="1" ht="36.75" customHeight="1" x14ac:dyDescent="0.3">
      <c r="A311" s="466">
        <v>80</v>
      </c>
      <c r="B311" s="442" t="s">
        <v>1355</v>
      </c>
      <c r="C311" s="468" t="s">
        <v>1356</v>
      </c>
      <c r="D311" s="468" t="s">
        <v>1021</v>
      </c>
      <c r="E311" s="468" t="s">
        <v>1022</v>
      </c>
      <c r="F311" s="468" t="s">
        <v>1217</v>
      </c>
      <c r="G311" s="442">
        <v>391</v>
      </c>
      <c r="H311" s="469"/>
      <c r="I311" s="442" t="s">
        <v>339</v>
      </c>
    </row>
    <row r="312" spans="1:9" s="452" customFormat="1" ht="36.75" customHeight="1" x14ac:dyDescent="0.3">
      <c r="A312" s="466">
        <v>81</v>
      </c>
      <c r="B312" s="442"/>
      <c r="C312" s="468"/>
      <c r="D312" s="468"/>
      <c r="E312" s="468"/>
      <c r="F312" s="468"/>
      <c r="G312" s="442">
        <v>392</v>
      </c>
      <c r="H312" s="469"/>
      <c r="I312" s="442" t="s">
        <v>339</v>
      </c>
    </row>
    <row r="313" spans="1:9" s="452" customFormat="1" ht="36.75" customHeight="1" x14ac:dyDescent="0.3">
      <c r="A313" s="466">
        <v>82</v>
      </c>
      <c r="B313" s="442" t="s">
        <v>1357</v>
      </c>
      <c r="C313" s="468" t="s">
        <v>1358</v>
      </c>
      <c r="D313" s="468" t="s">
        <v>1021</v>
      </c>
      <c r="E313" s="468" t="s">
        <v>1022</v>
      </c>
      <c r="F313" s="468" t="s">
        <v>1217</v>
      </c>
      <c r="G313" s="442">
        <v>393</v>
      </c>
      <c r="H313" s="469"/>
      <c r="I313" s="442" t="s">
        <v>339</v>
      </c>
    </row>
    <row r="314" spans="1:9" s="452" customFormat="1" ht="36.75" customHeight="1" x14ac:dyDescent="0.3">
      <c r="A314" s="466">
        <v>83</v>
      </c>
      <c r="B314" s="442" t="s">
        <v>1359</v>
      </c>
      <c r="C314" s="468" t="s">
        <v>1360</v>
      </c>
      <c r="D314" s="468" t="s">
        <v>1021</v>
      </c>
      <c r="E314" s="468" t="s">
        <v>1022</v>
      </c>
      <c r="F314" s="468" t="s">
        <v>1217</v>
      </c>
      <c r="G314" s="442">
        <v>394</v>
      </c>
      <c r="H314" s="469"/>
      <c r="I314" s="442" t="s">
        <v>339</v>
      </c>
    </row>
    <row r="315" spans="1:9" s="452" customFormat="1" ht="36.75" customHeight="1" x14ac:dyDescent="0.3">
      <c r="A315" s="466">
        <v>84</v>
      </c>
      <c r="B315" s="442" t="s">
        <v>1349</v>
      </c>
      <c r="C315" s="468" t="s">
        <v>1350</v>
      </c>
      <c r="D315" s="468" t="s">
        <v>933</v>
      </c>
      <c r="E315" s="468" t="s">
        <v>1182</v>
      </c>
      <c r="F315" s="468" t="s">
        <v>1183</v>
      </c>
      <c r="G315" s="442">
        <v>395</v>
      </c>
      <c r="H315" s="469"/>
      <c r="I315" s="442" t="s">
        <v>339</v>
      </c>
    </row>
    <row r="316" spans="1:9" s="452" customFormat="1" ht="36.75" customHeight="1" x14ac:dyDescent="0.3">
      <c r="A316" s="466">
        <v>85</v>
      </c>
      <c r="B316" s="442" t="s">
        <v>1361</v>
      </c>
      <c r="C316" s="468" t="s">
        <v>1362</v>
      </c>
      <c r="D316" s="468" t="s">
        <v>942</v>
      </c>
      <c r="E316" s="468" t="s">
        <v>990</v>
      </c>
      <c r="F316" s="468" t="s">
        <v>1244</v>
      </c>
      <c r="G316" s="442">
        <v>396</v>
      </c>
      <c r="H316" s="469"/>
      <c r="I316" s="442" t="s">
        <v>339</v>
      </c>
    </row>
    <row r="317" spans="1:9" s="452" customFormat="1" ht="36.75" customHeight="1" x14ac:dyDescent="0.3">
      <c r="A317" s="466">
        <v>86</v>
      </c>
      <c r="B317" s="442" t="s">
        <v>1363</v>
      </c>
      <c r="C317" s="468" t="s">
        <v>1364</v>
      </c>
      <c r="D317" s="468" t="s">
        <v>938</v>
      </c>
      <c r="E317" s="468" t="s">
        <v>939</v>
      </c>
      <c r="F317" s="468" t="s">
        <v>1260</v>
      </c>
      <c r="G317" s="442">
        <v>397</v>
      </c>
      <c r="H317" s="469"/>
      <c r="I317" s="442" t="s">
        <v>339</v>
      </c>
    </row>
    <row r="318" spans="1:9" s="452" customFormat="1" ht="36.75" customHeight="1" x14ac:dyDescent="0.3">
      <c r="A318" s="466">
        <v>87</v>
      </c>
      <c r="B318" s="442" t="s">
        <v>1365</v>
      </c>
      <c r="C318" s="468" t="s">
        <v>1366</v>
      </c>
      <c r="D318" s="468" t="s">
        <v>938</v>
      </c>
      <c r="E318" s="468" t="s">
        <v>939</v>
      </c>
      <c r="F318" s="468" t="s">
        <v>1260</v>
      </c>
      <c r="G318" s="442">
        <v>398</v>
      </c>
      <c r="H318" s="469"/>
      <c r="I318" s="442" t="s">
        <v>339</v>
      </c>
    </row>
    <row r="319" spans="1:9" s="452" customFormat="1" ht="36.75" customHeight="1" x14ac:dyDescent="0.3">
      <c r="A319" s="466">
        <v>88</v>
      </c>
      <c r="B319" s="442" t="s">
        <v>1367</v>
      </c>
      <c r="C319" s="468" t="s">
        <v>1368</v>
      </c>
      <c r="D319" s="468" t="s">
        <v>918</v>
      </c>
      <c r="E319" s="468" t="s">
        <v>1282</v>
      </c>
      <c r="F319" s="468" t="s">
        <v>1283</v>
      </c>
      <c r="G319" s="442">
        <v>399</v>
      </c>
      <c r="H319" s="469"/>
      <c r="I319" s="442" t="s">
        <v>339</v>
      </c>
    </row>
    <row r="320" spans="1:9" s="452" customFormat="1" ht="36.75" customHeight="1" x14ac:dyDescent="0.3">
      <c r="A320" s="466">
        <v>89</v>
      </c>
      <c r="B320" s="442" t="s">
        <v>1369</v>
      </c>
      <c r="C320" s="468" t="s">
        <v>1370</v>
      </c>
      <c r="D320" s="468" t="s">
        <v>942</v>
      </c>
      <c r="E320" s="468" t="s">
        <v>943</v>
      </c>
      <c r="F320" s="468" t="s">
        <v>1288</v>
      </c>
      <c r="G320" s="442">
        <v>400</v>
      </c>
      <c r="H320" s="469"/>
      <c r="I320" s="442" t="s">
        <v>339</v>
      </c>
    </row>
    <row r="321" spans="1:9" s="452" customFormat="1" ht="36.75" customHeight="1" x14ac:dyDescent="0.3">
      <c r="A321" s="466">
        <v>90</v>
      </c>
      <c r="B321" s="442" t="s">
        <v>1371</v>
      </c>
      <c r="C321" s="468" t="s">
        <v>1372</v>
      </c>
      <c r="D321" s="468" t="s">
        <v>1050</v>
      </c>
      <c r="E321" s="468" t="s">
        <v>1050</v>
      </c>
      <c r="F321" s="468" t="s">
        <v>850</v>
      </c>
      <c r="G321" s="442">
        <v>401</v>
      </c>
      <c r="H321" s="469"/>
      <c r="I321" s="442" t="s">
        <v>339</v>
      </c>
    </row>
    <row r="322" spans="1:9" s="452" customFormat="1" ht="36.75" customHeight="1" x14ac:dyDescent="0.3">
      <c r="A322" s="466">
        <v>91</v>
      </c>
      <c r="B322" s="442">
        <v>8062</v>
      </c>
      <c r="C322" s="468" t="s">
        <v>1696</v>
      </c>
      <c r="D322" s="468" t="s">
        <v>1666</v>
      </c>
      <c r="E322" s="468" t="s">
        <v>1666</v>
      </c>
      <c r="F322" s="468" t="s">
        <v>850</v>
      </c>
      <c r="G322" s="442">
        <v>402</v>
      </c>
      <c r="H322" s="469"/>
      <c r="I322" s="442" t="s">
        <v>339</v>
      </c>
    </row>
    <row r="323" spans="1:9" s="452" customFormat="1" ht="36.75" customHeight="1" x14ac:dyDescent="0.3">
      <c r="A323" s="466">
        <v>92</v>
      </c>
      <c r="B323" s="442" t="s">
        <v>1373</v>
      </c>
      <c r="C323" s="468" t="s">
        <v>1374</v>
      </c>
      <c r="D323" s="468" t="s">
        <v>1021</v>
      </c>
      <c r="E323" s="468" t="s">
        <v>1022</v>
      </c>
      <c r="F323" s="468" t="s">
        <v>1217</v>
      </c>
      <c r="G323" s="442">
        <v>403</v>
      </c>
      <c r="H323" s="469"/>
      <c r="I323" s="442" t="s">
        <v>339</v>
      </c>
    </row>
    <row r="324" spans="1:9" s="452" customFormat="1" ht="36.75" customHeight="1" x14ac:dyDescent="0.3">
      <c r="A324" s="466">
        <v>93</v>
      </c>
      <c r="B324" s="442" t="s">
        <v>1375</v>
      </c>
      <c r="C324" s="468" t="s">
        <v>1376</v>
      </c>
      <c r="D324" s="468" t="s">
        <v>942</v>
      </c>
      <c r="E324" s="468" t="s">
        <v>943</v>
      </c>
      <c r="F324" s="468" t="s">
        <v>1377</v>
      </c>
      <c r="G324" s="442">
        <v>404</v>
      </c>
      <c r="H324" s="469"/>
      <c r="I324" s="442" t="s">
        <v>339</v>
      </c>
    </row>
    <row r="325" spans="1:9" s="452" customFormat="1" ht="36.75" customHeight="1" x14ac:dyDescent="0.3">
      <c r="A325" s="466">
        <v>94</v>
      </c>
      <c r="B325" s="442" t="s">
        <v>1378</v>
      </c>
      <c r="C325" s="468" t="s">
        <v>1379</v>
      </c>
      <c r="D325" s="468" t="s">
        <v>1380</v>
      </c>
      <c r="E325" s="468" t="s">
        <v>1381</v>
      </c>
      <c r="F325" s="468" t="s">
        <v>1217</v>
      </c>
      <c r="G325" s="442">
        <v>405</v>
      </c>
      <c r="H325" s="469"/>
      <c r="I325" s="442" t="s">
        <v>339</v>
      </c>
    </row>
    <row r="326" spans="1:9" s="452" customFormat="1" ht="36.75" customHeight="1" x14ac:dyDescent="0.3">
      <c r="A326" s="466">
        <v>95</v>
      </c>
      <c r="B326" s="442" t="s">
        <v>1382</v>
      </c>
      <c r="C326" s="468" t="s">
        <v>1383</v>
      </c>
      <c r="D326" s="468" t="s">
        <v>933</v>
      </c>
      <c r="E326" s="468" t="s">
        <v>934</v>
      </c>
      <c r="F326" s="468" t="s">
        <v>1344</v>
      </c>
      <c r="G326" s="442">
        <v>406</v>
      </c>
      <c r="H326" s="469"/>
      <c r="I326" s="442" t="s">
        <v>339</v>
      </c>
    </row>
    <row r="327" spans="1:9" s="452" customFormat="1" ht="36.75" customHeight="1" x14ac:dyDescent="0.3">
      <c r="A327" s="466">
        <v>96</v>
      </c>
      <c r="B327" s="442"/>
      <c r="C327" s="468"/>
      <c r="D327" s="468"/>
      <c r="E327" s="468"/>
      <c r="F327" s="468"/>
      <c r="G327" s="442">
        <v>407</v>
      </c>
      <c r="H327" s="469"/>
      <c r="I327" s="442" t="s">
        <v>339</v>
      </c>
    </row>
    <row r="328" spans="1:9" s="452" customFormat="1" ht="36.75" customHeight="1" x14ac:dyDescent="0.3">
      <c r="A328" s="466">
        <v>97</v>
      </c>
      <c r="B328" s="442" t="s">
        <v>1384</v>
      </c>
      <c r="C328" s="468" t="s">
        <v>1385</v>
      </c>
      <c r="D328" s="468" t="s">
        <v>1021</v>
      </c>
      <c r="E328" s="468" t="s">
        <v>1022</v>
      </c>
      <c r="F328" s="468" t="s">
        <v>1217</v>
      </c>
      <c r="G328" s="442">
        <v>408</v>
      </c>
      <c r="H328" s="469"/>
      <c r="I328" s="442" t="s">
        <v>339</v>
      </c>
    </row>
    <row r="329" spans="1:9" s="452" customFormat="1" ht="36.75" customHeight="1" x14ac:dyDescent="0.3">
      <c r="A329" s="466">
        <v>98</v>
      </c>
      <c r="B329" s="442" t="s">
        <v>1386</v>
      </c>
      <c r="C329" s="468" t="s">
        <v>1387</v>
      </c>
      <c r="D329" s="468" t="s">
        <v>942</v>
      </c>
      <c r="E329" s="468" t="s">
        <v>1056</v>
      </c>
      <c r="F329" s="468" t="s">
        <v>1057</v>
      </c>
      <c r="G329" s="442">
        <v>409</v>
      </c>
      <c r="H329" s="469"/>
      <c r="I329" s="442" t="s">
        <v>339</v>
      </c>
    </row>
    <row r="330" spans="1:9" s="452" customFormat="1" ht="36.75" customHeight="1" x14ac:dyDescent="0.3">
      <c r="A330" s="466">
        <v>99</v>
      </c>
      <c r="B330" s="442" t="s">
        <v>1388</v>
      </c>
      <c r="C330" s="468" t="s">
        <v>1389</v>
      </c>
      <c r="D330" s="468" t="s">
        <v>1021</v>
      </c>
      <c r="E330" s="468" t="s">
        <v>1022</v>
      </c>
      <c r="F330" s="468" t="s">
        <v>1220</v>
      </c>
      <c r="G330" s="442">
        <v>410</v>
      </c>
      <c r="H330" s="469"/>
      <c r="I330" s="442" t="s">
        <v>339</v>
      </c>
    </row>
    <row r="331" spans="1:9" s="452" customFormat="1" ht="36.75" customHeight="1" x14ac:dyDescent="0.3">
      <c r="A331" s="466">
        <v>100</v>
      </c>
      <c r="B331" s="442" t="s">
        <v>1390</v>
      </c>
      <c r="C331" s="468" t="s">
        <v>1391</v>
      </c>
      <c r="D331" s="468" t="s">
        <v>1021</v>
      </c>
      <c r="E331" s="468" t="s">
        <v>1022</v>
      </c>
      <c r="F331" s="468" t="s">
        <v>1220</v>
      </c>
      <c r="G331" s="442">
        <v>411</v>
      </c>
      <c r="H331" s="469"/>
      <c r="I331" s="442" t="s">
        <v>339</v>
      </c>
    </row>
    <row r="332" spans="1:9" s="452" customFormat="1" ht="36.75" customHeight="1" x14ac:dyDescent="0.3">
      <c r="A332" s="466">
        <v>101</v>
      </c>
      <c r="B332" s="442" t="s">
        <v>1392</v>
      </c>
      <c r="C332" s="468" t="s">
        <v>1393</v>
      </c>
      <c r="D332" s="468" t="s">
        <v>1021</v>
      </c>
      <c r="E332" s="468" t="s">
        <v>1022</v>
      </c>
      <c r="F332" s="468" t="s">
        <v>1217</v>
      </c>
      <c r="G332" s="442">
        <v>412</v>
      </c>
      <c r="H332" s="469"/>
      <c r="I332" s="442" t="s">
        <v>339</v>
      </c>
    </row>
    <row r="333" spans="1:9" s="452" customFormat="1" ht="36.75" customHeight="1" x14ac:dyDescent="0.3">
      <c r="A333" s="466">
        <v>102</v>
      </c>
      <c r="B333" s="442" t="s">
        <v>1394</v>
      </c>
      <c r="C333" s="468" t="s">
        <v>1395</v>
      </c>
      <c r="D333" s="468" t="s">
        <v>938</v>
      </c>
      <c r="E333" s="468" t="s">
        <v>939</v>
      </c>
      <c r="F333" s="468" t="s">
        <v>1260</v>
      </c>
      <c r="G333" s="442">
        <v>413</v>
      </c>
      <c r="H333" s="469"/>
      <c r="I333" s="442" t="s">
        <v>339</v>
      </c>
    </row>
    <row r="334" spans="1:9" s="452" customFormat="1" ht="36.75" customHeight="1" x14ac:dyDescent="0.3">
      <c r="A334" s="466">
        <v>103</v>
      </c>
      <c r="B334" s="442" t="s">
        <v>1396</v>
      </c>
      <c r="C334" s="468" t="s">
        <v>1397</v>
      </c>
      <c r="D334" s="468" t="s">
        <v>1021</v>
      </c>
      <c r="E334" s="468" t="s">
        <v>1230</v>
      </c>
      <c r="F334" s="468" t="s">
        <v>1217</v>
      </c>
      <c r="G334" s="442">
        <v>414</v>
      </c>
      <c r="H334" s="469"/>
      <c r="I334" s="442" t="s">
        <v>339</v>
      </c>
    </row>
    <row r="335" spans="1:9" s="452" customFormat="1" ht="36.75" customHeight="1" x14ac:dyDescent="0.3">
      <c r="A335" s="466">
        <v>104</v>
      </c>
      <c r="B335" s="442">
        <v>8175</v>
      </c>
      <c r="C335" s="468" t="s">
        <v>1697</v>
      </c>
      <c r="D335" s="468" t="s">
        <v>1626</v>
      </c>
      <c r="E335" s="468" t="s">
        <v>1626</v>
      </c>
      <c r="F335" s="468" t="s">
        <v>1217</v>
      </c>
      <c r="G335" s="442">
        <v>415</v>
      </c>
      <c r="H335" s="469"/>
      <c r="I335" s="442" t="s">
        <v>339</v>
      </c>
    </row>
    <row r="336" spans="1:9" s="452" customFormat="1" ht="36.75" customHeight="1" x14ac:dyDescent="0.3">
      <c r="A336" s="466">
        <v>105</v>
      </c>
      <c r="B336" s="442" t="s">
        <v>1398</v>
      </c>
      <c r="C336" s="468" t="s">
        <v>1399</v>
      </c>
      <c r="D336" s="468" t="s">
        <v>1021</v>
      </c>
      <c r="E336" s="468" t="s">
        <v>1230</v>
      </c>
      <c r="F336" s="468" t="s">
        <v>1217</v>
      </c>
      <c r="G336" s="442">
        <v>416</v>
      </c>
      <c r="H336" s="469"/>
      <c r="I336" s="442" t="s">
        <v>339</v>
      </c>
    </row>
    <row r="337" spans="1:9" s="452" customFormat="1" ht="36.75" customHeight="1" x14ac:dyDescent="0.3">
      <c r="A337" s="466">
        <v>106</v>
      </c>
      <c r="B337" s="442" t="s">
        <v>1400</v>
      </c>
      <c r="C337" s="468" t="s">
        <v>1401</v>
      </c>
      <c r="D337" s="468" t="s">
        <v>933</v>
      </c>
      <c r="E337" s="468" t="s">
        <v>1402</v>
      </c>
      <c r="F337" s="468" t="s">
        <v>1344</v>
      </c>
      <c r="G337" s="442">
        <v>417</v>
      </c>
      <c r="H337" s="469"/>
      <c r="I337" s="442" t="s">
        <v>339</v>
      </c>
    </row>
    <row r="338" spans="1:9" s="452" customFormat="1" ht="36.75" customHeight="1" x14ac:dyDescent="0.3">
      <c r="A338" s="466">
        <v>107</v>
      </c>
      <c r="B338" s="442" t="s">
        <v>1403</v>
      </c>
      <c r="C338" s="468" t="s">
        <v>1404</v>
      </c>
      <c r="D338" s="468" t="s">
        <v>1021</v>
      </c>
      <c r="E338" s="468" t="s">
        <v>1230</v>
      </c>
      <c r="F338" s="468" t="s">
        <v>1217</v>
      </c>
      <c r="G338" s="442">
        <v>418</v>
      </c>
      <c r="H338" s="469"/>
      <c r="I338" s="442" t="s">
        <v>339</v>
      </c>
    </row>
    <row r="339" spans="1:9" s="452" customFormat="1" ht="36.75" customHeight="1" x14ac:dyDescent="0.3">
      <c r="A339" s="466">
        <v>108</v>
      </c>
      <c r="B339" s="442"/>
      <c r="C339" s="468"/>
      <c r="D339" s="468"/>
      <c r="E339" s="468"/>
      <c r="F339" s="468"/>
      <c r="G339" s="442">
        <v>419</v>
      </c>
      <c r="H339" s="469"/>
      <c r="I339" s="442" t="s">
        <v>339</v>
      </c>
    </row>
    <row r="340" spans="1:9" s="452" customFormat="1" ht="36.75" customHeight="1" x14ac:dyDescent="0.3">
      <c r="A340" s="466">
        <v>109</v>
      </c>
      <c r="B340" s="442" t="s">
        <v>1405</v>
      </c>
      <c r="C340" s="468" t="s">
        <v>1406</v>
      </c>
      <c r="D340" s="468" t="s">
        <v>933</v>
      </c>
      <c r="E340" s="468" t="s">
        <v>1343</v>
      </c>
      <c r="F340" s="468" t="s">
        <v>1407</v>
      </c>
      <c r="G340" s="442">
        <v>420</v>
      </c>
      <c r="H340" s="469"/>
      <c r="I340" s="442" t="s">
        <v>339</v>
      </c>
    </row>
    <row r="341" spans="1:9" s="452" customFormat="1" ht="36.75" customHeight="1" x14ac:dyDescent="0.3">
      <c r="A341" s="466">
        <v>110</v>
      </c>
      <c r="B341" s="442" t="s">
        <v>1408</v>
      </c>
      <c r="C341" s="468" t="s">
        <v>1409</v>
      </c>
      <c r="D341" s="468" t="s">
        <v>933</v>
      </c>
      <c r="E341" s="468" t="s">
        <v>1343</v>
      </c>
      <c r="F341" s="468" t="s">
        <v>1344</v>
      </c>
      <c r="G341" s="442">
        <v>421</v>
      </c>
      <c r="H341" s="469"/>
      <c r="I341" s="442" t="s">
        <v>339</v>
      </c>
    </row>
    <row r="342" spans="1:9" s="452" customFormat="1" ht="36.75" customHeight="1" x14ac:dyDescent="0.3">
      <c r="A342" s="466">
        <v>111</v>
      </c>
      <c r="B342" s="442" t="s">
        <v>1410</v>
      </c>
      <c r="C342" s="468" t="s">
        <v>1411</v>
      </c>
      <c r="D342" s="468" t="s">
        <v>942</v>
      </c>
      <c r="E342" s="468" t="s">
        <v>1056</v>
      </c>
      <c r="F342" s="468" t="s">
        <v>1412</v>
      </c>
      <c r="G342" s="442">
        <v>422</v>
      </c>
      <c r="H342" s="469"/>
      <c r="I342" s="442" t="s">
        <v>339</v>
      </c>
    </row>
    <row r="343" spans="1:9" s="452" customFormat="1" ht="36.75" customHeight="1" x14ac:dyDescent="0.3">
      <c r="A343" s="466">
        <v>112</v>
      </c>
      <c r="B343" s="442" t="s">
        <v>1413</v>
      </c>
      <c r="C343" s="468" t="s">
        <v>1414</v>
      </c>
      <c r="D343" s="468" t="s">
        <v>933</v>
      </c>
      <c r="E343" s="468" t="s">
        <v>1182</v>
      </c>
      <c r="F343" s="468" t="s">
        <v>1183</v>
      </c>
      <c r="G343" s="442">
        <v>423</v>
      </c>
      <c r="H343" s="469"/>
      <c r="I343" s="442" t="s">
        <v>339</v>
      </c>
    </row>
    <row r="344" spans="1:9" s="452" customFormat="1" ht="36.75" customHeight="1" x14ac:dyDescent="0.3">
      <c r="A344" s="466">
        <v>113</v>
      </c>
      <c r="B344" s="442" t="s">
        <v>1415</v>
      </c>
      <c r="C344" s="468" t="s">
        <v>1416</v>
      </c>
      <c r="D344" s="468" t="s">
        <v>933</v>
      </c>
      <c r="E344" s="468" t="s">
        <v>934</v>
      </c>
      <c r="F344" s="468" t="s">
        <v>1407</v>
      </c>
      <c r="G344" s="442">
        <v>424</v>
      </c>
      <c r="H344" s="469"/>
      <c r="I344" s="442" t="s">
        <v>339</v>
      </c>
    </row>
    <row r="345" spans="1:9" s="452" customFormat="1" ht="36.75" customHeight="1" x14ac:dyDescent="0.3">
      <c r="A345" s="466">
        <v>114</v>
      </c>
      <c r="B345" s="442" t="s">
        <v>1417</v>
      </c>
      <c r="C345" s="468" t="s">
        <v>1418</v>
      </c>
      <c r="D345" s="468" t="s">
        <v>942</v>
      </c>
      <c r="E345" s="468" t="s">
        <v>1056</v>
      </c>
      <c r="F345" s="468" t="s">
        <v>1057</v>
      </c>
      <c r="G345" s="442">
        <v>425</v>
      </c>
      <c r="H345" s="469"/>
      <c r="I345" s="442" t="s">
        <v>339</v>
      </c>
    </row>
    <row r="346" spans="1:9" s="452" customFormat="1" ht="36.75" customHeight="1" x14ac:dyDescent="0.3">
      <c r="A346" s="466">
        <v>115</v>
      </c>
      <c r="B346" s="442" t="s">
        <v>1419</v>
      </c>
      <c r="C346" s="468" t="s">
        <v>1420</v>
      </c>
      <c r="D346" s="468" t="s">
        <v>933</v>
      </c>
      <c r="E346" s="468" t="s">
        <v>934</v>
      </c>
      <c r="F346" s="468" t="s">
        <v>1344</v>
      </c>
      <c r="G346" s="442">
        <v>426</v>
      </c>
      <c r="H346" s="469"/>
      <c r="I346" s="442" t="s">
        <v>339</v>
      </c>
    </row>
    <row r="347" spans="1:9" s="452" customFormat="1" ht="36.75" customHeight="1" x14ac:dyDescent="0.3">
      <c r="A347" s="466">
        <v>116</v>
      </c>
      <c r="B347" s="442" t="s">
        <v>1421</v>
      </c>
      <c r="C347" s="468" t="s">
        <v>1422</v>
      </c>
      <c r="D347" s="468" t="s">
        <v>918</v>
      </c>
      <c r="E347" s="468" t="s">
        <v>1282</v>
      </c>
      <c r="F347" s="468" t="s">
        <v>1283</v>
      </c>
      <c r="G347" s="442">
        <v>427</v>
      </c>
      <c r="H347" s="469"/>
      <c r="I347" s="442" t="s">
        <v>339</v>
      </c>
    </row>
    <row r="348" spans="1:9" s="452" customFormat="1" ht="36.75" customHeight="1" x14ac:dyDescent="0.3">
      <c r="A348" s="466">
        <v>117</v>
      </c>
      <c r="B348" s="442">
        <v>8264</v>
      </c>
      <c r="C348" s="468" t="s">
        <v>1683</v>
      </c>
      <c r="D348" s="468" t="s">
        <v>1698</v>
      </c>
      <c r="E348" s="468" t="s">
        <v>1698</v>
      </c>
      <c r="F348" s="468" t="s">
        <v>1217</v>
      </c>
      <c r="G348" s="442">
        <v>428</v>
      </c>
      <c r="H348" s="469"/>
      <c r="I348" s="442" t="s">
        <v>339</v>
      </c>
    </row>
    <row r="349" spans="1:9" s="452" customFormat="1" ht="36.75" customHeight="1" x14ac:dyDescent="0.3">
      <c r="A349" s="466">
        <v>118</v>
      </c>
      <c r="B349" s="442" t="s">
        <v>1423</v>
      </c>
      <c r="C349" s="468" t="s">
        <v>1424</v>
      </c>
      <c r="D349" s="468" t="s">
        <v>942</v>
      </c>
      <c r="E349" s="468" t="s">
        <v>1233</v>
      </c>
      <c r="F349" s="468" t="s">
        <v>1234</v>
      </c>
      <c r="G349" s="442">
        <v>429</v>
      </c>
      <c r="H349" s="469"/>
      <c r="I349" s="442" t="s">
        <v>339</v>
      </c>
    </row>
    <row r="350" spans="1:9" s="452" customFormat="1" ht="36.75" customHeight="1" x14ac:dyDescent="0.3">
      <c r="A350" s="466">
        <v>119</v>
      </c>
      <c r="B350" s="442" t="s">
        <v>1425</v>
      </c>
      <c r="C350" s="468" t="s">
        <v>1426</v>
      </c>
      <c r="D350" s="468" t="s">
        <v>1021</v>
      </c>
      <c r="E350" s="468" t="s">
        <v>1022</v>
      </c>
      <c r="F350" s="468" t="s">
        <v>1217</v>
      </c>
      <c r="G350" s="442">
        <v>430</v>
      </c>
      <c r="H350" s="469"/>
      <c r="I350" s="442" t="s">
        <v>339</v>
      </c>
    </row>
    <row r="351" spans="1:9" s="452" customFormat="1" ht="36.75" customHeight="1" x14ac:dyDescent="0.3">
      <c r="A351" s="466">
        <v>120</v>
      </c>
      <c r="B351" s="442"/>
      <c r="C351" s="468"/>
      <c r="D351" s="468"/>
      <c r="E351" s="468"/>
      <c r="F351" s="468"/>
      <c r="G351" s="442">
        <v>431</v>
      </c>
      <c r="H351" s="469"/>
      <c r="I351" s="442" t="s">
        <v>339</v>
      </c>
    </row>
    <row r="352" spans="1:9" s="452" customFormat="1" ht="36.75" customHeight="1" x14ac:dyDescent="0.3">
      <c r="A352" s="466">
        <v>121</v>
      </c>
      <c r="B352" s="442">
        <v>8325</v>
      </c>
      <c r="C352" s="468" t="s">
        <v>1699</v>
      </c>
      <c r="D352" s="468" t="s">
        <v>1651</v>
      </c>
      <c r="E352" s="468" t="s">
        <v>1700</v>
      </c>
      <c r="F352" s="468" t="s">
        <v>1701</v>
      </c>
      <c r="G352" s="442">
        <v>432</v>
      </c>
      <c r="H352" s="469"/>
      <c r="I352" s="442" t="s">
        <v>339</v>
      </c>
    </row>
    <row r="353" spans="1:9" s="452" customFormat="1" ht="36.75" customHeight="1" x14ac:dyDescent="0.3">
      <c r="A353" s="466">
        <v>122</v>
      </c>
      <c r="B353" s="442" t="s">
        <v>1427</v>
      </c>
      <c r="C353" s="468" t="s">
        <v>1428</v>
      </c>
      <c r="D353" s="468" t="s">
        <v>1021</v>
      </c>
      <c r="E353" s="468" t="s">
        <v>1022</v>
      </c>
      <c r="F353" s="468" t="s">
        <v>1217</v>
      </c>
      <c r="G353" s="442">
        <v>433</v>
      </c>
      <c r="H353" s="469"/>
      <c r="I353" s="442" t="s">
        <v>339</v>
      </c>
    </row>
    <row r="354" spans="1:9" s="452" customFormat="1" ht="36.75" customHeight="1" x14ac:dyDescent="0.3">
      <c r="A354" s="466">
        <v>123</v>
      </c>
      <c r="B354" s="442" t="s">
        <v>1429</v>
      </c>
      <c r="C354" s="468" t="s">
        <v>1430</v>
      </c>
      <c r="D354" s="468" t="s">
        <v>933</v>
      </c>
      <c r="E354" s="468" t="s">
        <v>1182</v>
      </c>
      <c r="F354" s="468" t="s">
        <v>1183</v>
      </c>
      <c r="G354" s="442">
        <v>434</v>
      </c>
      <c r="H354" s="469"/>
      <c r="I354" s="442" t="s">
        <v>339</v>
      </c>
    </row>
    <row r="355" spans="1:9" s="452" customFormat="1" ht="36.75" customHeight="1" x14ac:dyDescent="0.3">
      <c r="A355" s="466">
        <v>124</v>
      </c>
      <c r="B355" s="442" t="s">
        <v>1431</v>
      </c>
      <c r="C355" s="468" t="s">
        <v>1432</v>
      </c>
      <c r="D355" s="468" t="s">
        <v>938</v>
      </c>
      <c r="E355" s="468" t="s">
        <v>939</v>
      </c>
      <c r="F355" s="468" t="s">
        <v>1237</v>
      </c>
      <c r="G355" s="442">
        <v>435</v>
      </c>
      <c r="H355" s="469"/>
      <c r="I355" s="442" t="s">
        <v>339</v>
      </c>
    </row>
    <row r="356" spans="1:9" s="452" customFormat="1" ht="36.75" customHeight="1" x14ac:dyDescent="0.3">
      <c r="A356" s="466">
        <v>125</v>
      </c>
      <c r="B356" s="442" t="s">
        <v>1433</v>
      </c>
      <c r="C356" s="468" t="s">
        <v>1434</v>
      </c>
      <c r="D356" s="468" t="s">
        <v>1021</v>
      </c>
      <c r="E356" s="468" t="s">
        <v>1022</v>
      </c>
      <c r="F356" s="468" t="s">
        <v>1217</v>
      </c>
      <c r="G356" s="442">
        <v>436</v>
      </c>
      <c r="H356" s="469"/>
      <c r="I356" s="442" t="s">
        <v>339</v>
      </c>
    </row>
    <row r="357" spans="1:9" s="452" customFormat="1" ht="36.75" customHeight="1" x14ac:dyDescent="0.3">
      <c r="A357" s="466">
        <v>126</v>
      </c>
      <c r="B357" s="442" t="s">
        <v>1435</v>
      </c>
      <c r="C357" s="468" t="s">
        <v>1436</v>
      </c>
      <c r="D357" s="468" t="s">
        <v>933</v>
      </c>
      <c r="E357" s="468" t="s">
        <v>1182</v>
      </c>
      <c r="F357" s="468" t="s">
        <v>1183</v>
      </c>
      <c r="G357" s="442">
        <v>437</v>
      </c>
      <c r="H357" s="469"/>
      <c r="I357" s="442" t="s">
        <v>339</v>
      </c>
    </row>
    <row r="358" spans="1:9" s="452" customFormat="1" ht="36.75" customHeight="1" x14ac:dyDescent="0.3">
      <c r="A358" s="466">
        <v>127</v>
      </c>
      <c r="B358" s="442" t="s">
        <v>1437</v>
      </c>
      <c r="C358" s="468" t="s">
        <v>1438</v>
      </c>
      <c r="D358" s="468" t="s">
        <v>933</v>
      </c>
      <c r="E358" s="468" t="s">
        <v>1182</v>
      </c>
      <c r="F358" s="468" t="s">
        <v>1183</v>
      </c>
      <c r="G358" s="442">
        <v>438</v>
      </c>
      <c r="H358" s="469"/>
      <c r="I358" s="442" t="s">
        <v>339</v>
      </c>
    </row>
    <row r="359" spans="1:9" s="452" customFormat="1" ht="36.75" customHeight="1" x14ac:dyDescent="0.3">
      <c r="A359" s="466">
        <v>128</v>
      </c>
      <c r="B359" s="442" t="s">
        <v>1439</v>
      </c>
      <c r="C359" s="468" t="s">
        <v>1440</v>
      </c>
      <c r="D359" s="468" t="s">
        <v>933</v>
      </c>
      <c r="E359" s="468" t="s">
        <v>1182</v>
      </c>
      <c r="F359" s="468" t="s">
        <v>1183</v>
      </c>
      <c r="G359" s="442">
        <v>439</v>
      </c>
      <c r="H359" s="469"/>
      <c r="I359" s="442" t="s">
        <v>339</v>
      </c>
    </row>
    <row r="360" spans="1:9" s="452" customFormat="1" ht="36.75" customHeight="1" x14ac:dyDescent="0.3">
      <c r="A360" s="466">
        <v>129</v>
      </c>
      <c r="B360" s="442">
        <v>8391</v>
      </c>
      <c r="C360" s="468" t="s">
        <v>1702</v>
      </c>
      <c r="D360" s="468" t="s">
        <v>1626</v>
      </c>
      <c r="E360" s="468" t="s">
        <v>1626</v>
      </c>
      <c r="F360" s="468" t="s">
        <v>1217</v>
      </c>
      <c r="G360" s="442">
        <v>440</v>
      </c>
      <c r="H360" s="469"/>
      <c r="I360" s="442" t="s">
        <v>339</v>
      </c>
    </row>
    <row r="361" spans="1:9" s="452" customFormat="1" ht="36.75" customHeight="1" x14ac:dyDescent="0.3">
      <c r="A361" s="466">
        <v>130</v>
      </c>
      <c r="B361" s="442" t="s">
        <v>1441</v>
      </c>
      <c r="C361" s="468" t="s">
        <v>1442</v>
      </c>
      <c r="D361" s="468" t="s">
        <v>942</v>
      </c>
      <c r="E361" s="468" t="s">
        <v>1056</v>
      </c>
      <c r="F361" s="468" t="s">
        <v>1057</v>
      </c>
      <c r="G361" s="442">
        <v>441</v>
      </c>
      <c r="H361" s="469"/>
      <c r="I361" s="442" t="s">
        <v>339</v>
      </c>
    </row>
    <row r="362" spans="1:9" s="452" customFormat="1" ht="36.75" customHeight="1" x14ac:dyDescent="0.3">
      <c r="A362" s="466">
        <v>131</v>
      </c>
      <c r="B362" s="442" t="s">
        <v>1443</v>
      </c>
      <c r="C362" s="468" t="s">
        <v>1444</v>
      </c>
      <c r="D362" s="468" t="s">
        <v>933</v>
      </c>
      <c r="E362" s="468" t="s">
        <v>1182</v>
      </c>
      <c r="F362" s="468" t="s">
        <v>1183</v>
      </c>
      <c r="G362" s="442">
        <v>442</v>
      </c>
      <c r="H362" s="469"/>
      <c r="I362" s="442" t="s">
        <v>339</v>
      </c>
    </row>
    <row r="363" spans="1:9" s="452" customFormat="1" ht="36.75" customHeight="1" x14ac:dyDescent="0.3">
      <c r="A363" s="466">
        <v>132</v>
      </c>
      <c r="B363" s="442" t="s">
        <v>1445</v>
      </c>
      <c r="C363" s="468" t="s">
        <v>1446</v>
      </c>
      <c r="D363" s="468" t="s">
        <v>1021</v>
      </c>
      <c r="E363" s="468" t="s">
        <v>1022</v>
      </c>
      <c r="F363" s="468" t="s">
        <v>1220</v>
      </c>
      <c r="G363" s="442">
        <v>443</v>
      </c>
      <c r="H363" s="469"/>
      <c r="I363" s="442" t="s">
        <v>339</v>
      </c>
    </row>
    <row r="364" spans="1:9" s="452" customFormat="1" ht="36.75" customHeight="1" x14ac:dyDescent="0.3">
      <c r="A364" s="466">
        <v>133</v>
      </c>
      <c r="B364" s="442" t="s">
        <v>1447</v>
      </c>
      <c r="C364" s="468" t="s">
        <v>1448</v>
      </c>
      <c r="D364" s="468" t="s">
        <v>942</v>
      </c>
      <c r="E364" s="468" t="s">
        <v>943</v>
      </c>
      <c r="F364" s="468" t="s">
        <v>1288</v>
      </c>
      <c r="G364" s="442">
        <v>444</v>
      </c>
      <c r="H364" s="469"/>
      <c r="I364" s="442" t="s">
        <v>339</v>
      </c>
    </row>
    <row r="365" spans="1:9" s="452" customFormat="1" ht="36.75" customHeight="1" x14ac:dyDescent="0.3">
      <c r="A365" s="466">
        <v>134</v>
      </c>
      <c r="B365" s="442" t="s">
        <v>1449</v>
      </c>
      <c r="C365" s="468" t="s">
        <v>1450</v>
      </c>
      <c r="D365" s="468" t="s">
        <v>1021</v>
      </c>
      <c r="E365" s="468" t="s">
        <v>1022</v>
      </c>
      <c r="F365" s="468" t="s">
        <v>1217</v>
      </c>
      <c r="G365" s="442">
        <v>445</v>
      </c>
      <c r="H365" s="469"/>
      <c r="I365" s="442" t="s">
        <v>339</v>
      </c>
    </row>
    <row r="366" spans="1:9" s="452" customFormat="1" ht="36.75" customHeight="1" x14ac:dyDescent="0.3">
      <c r="A366" s="466">
        <v>135</v>
      </c>
      <c r="B366" s="442" t="s">
        <v>1451</v>
      </c>
      <c r="C366" s="468" t="s">
        <v>1452</v>
      </c>
      <c r="D366" s="468" t="s">
        <v>942</v>
      </c>
      <c r="E366" s="468" t="s">
        <v>990</v>
      </c>
      <c r="F366" s="468" t="s">
        <v>944</v>
      </c>
      <c r="G366" s="442">
        <v>446</v>
      </c>
      <c r="H366" s="469"/>
      <c r="I366" s="442" t="s">
        <v>339</v>
      </c>
    </row>
    <row r="367" spans="1:9" s="452" customFormat="1" ht="36.75" customHeight="1" x14ac:dyDescent="0.3">
      <c r="A367" s="466">
        <v>136</v>
      </c>
      <c r="B367" s="442" t="s">
        <v>1453</v>
      </c>
      <c r="C367" s="468" t="s">
        <v>1454</v>
      </c>
      <c r="D367" s="468" t="s">
        <v>918</v>
      </c>
      <c r="E367" s="468" t="s">
        <v>1282</v>
      </c>
      <c r="F367" s="468" t="s">
        <v>1283</v>
      </c>
      <c r="G367" s="442">
        <v>447</v>
      </c>
      <c r="H367" s="469"/>
      <c r="I367" s="442" t="s">
        <v>339</v>
      </c>
    </row>
    <row r="368" spans="1:9" s="452" customFormat="1" ht="36.75" customHeight="1" x14ac:dyDescent="0.3">
      <c r="A368" s="466">
        <v>137</v>
      </c>
      <c r="B368" s="442" t="s">
        <v>1455</v>
      </c>
      <c r="C368" s="468" t="s">
        <v>1456</v>
      </c>
      <c r="D368" s="468" t="s">
        <v>942</v>
      </c>
      <c r="E368" s="468" t="s">
        <v>1233</v>
      </c>
      <c r="F368" s="468" t="s">
        <v>1234</v>
      </c>
      <c r="G368" s="442">
        <v>448</v>
      </c>
      <c r="H368" s="469"/>
      <c r="I368" s="442" t="s">
        <v>339</v>
      </c>
    </row>
    <row r="369" spans="1:9" s="452" customFormat="1" ht="36.75" customHeight="1" x14ac:dyDescent="0.3">
      <c r="A369" s="466">
        <v>138</v>
      </c>
      <c r="B369" s="442">
        <v>8394</v>
      </c>
      <c r="C369" s="468" t="s">
        <v>1703</v>
      </c>
      <c r="D369" s="468" t="s">
        <v>1698</v>
      </c>
      <c r="E369" s="468" t="s">
        <v>1698</v>
      </c>
      <c r="F369" s="468" t="s">
        <v>1220</v>
      </c>
      <c r="G369" s="442">
        <v>449</v>
      </c>
      <c r="H369" s="469"/>
      <c r="I369" s="442" t="s">
        <v>339</v>
      </c>
    </row>
    <row r="370" spans="1:9" s="452" customFormat="1" ht="36.75" customHeight="1" x14ac:dyDescent="0.3">
      <c r="A370" s="466">
        <v>139</v>
      </c>
      <c r="B370" s="442" t="s">
        <v>1457</v>
      </c>
      <c r="C370" s="468" t="s">
        <v>1458</v>
      </c>
      <c r="D370" s="468" t="s">
        <v>918</v>
      </c>
      <c r="E370" s="468" t="s">
        <v>919</v>
      </c>
      <c r="F370" s="468" t="s">
        <v>920</v>
      </c>
      <c r="G370" s="442">
        <v>450</v>
      </c>
      <c r="H370" s="469"/>
      <c r="I370" s="442" t="s">
        <v>339</v>
      </c>
    </row>
    <row r="371" spans="1:9" s="452" customFormat="1" ht="36.75" customHeight="1" x14ac:dyDescent="0.3">
      <c r="A371" s="466">
        <v>140</v>
      </c>
      <c r="B371" s="442" t="s">
        <v>1459</v>
      </c>
      <c r="C371" s="468" t="s">
        <v>1460</v>
      </c>
      <c r="D371" s="468" t="s">
        <v>933</v>
      </c>
      <c r="E371" s="468" t="s">
        <v>1182</v>
      </c>
      <c r="F371" s="468" t="s">
        <v>1183</v>
      </c>
      <c r="G371" s="442">
        <v>451</v>
      </c>
      <c r="H371" s="469"/>
      <c r="I371" s="442" t="s">
        <v>339</v>
      </c>
    </row>
    <row r="372" spans="1:9" s="452" customFormat="1" ht="36.75" customHeight="1" x14ac:dyDescent="0.3">
      <c r="A372" s="466">
        <v>141</v>
      </c>
      <c r="B372" s="442" t="s">
        <v>1461</v>
      </c>
      <c r="C372" s="468" t="s">
        <v>1462</v>
      </c>
      <c r="D372" s="468" t="s">
        <v>918</v>
      </c>
      <c r="E372" s="468" t="s">
        <v>919</v>
      </c>
      <c r="F372" s="468" t="s">
        <v>920</v>
      </c>
      <c r="G372" s="442">
        <v>452</v>
      </c>
      <c r="H372" s="469"/>
      <c r="I372" s="442" t="s">
        <v>339</v>
      </c>
    </row>
    <row r="373" spans="1:9" s="452" customFormat="1" ht="36.75" customHeight="1" x14ac:dyDescent="0.3">
      <c r="A373" s="466">
        <v>142</v>
      </c>
      <c r="B373" s="442" t="s">
        <v>1463</v>
      </c>
      <c r="C373" s="468" t="s">
        <v>1464</v>
      </c>
      <c r="D373" s="468" t="s">
        <v>1021</v>
      </c>
      <c r="E373" s="468" t="s">
        <v>1022</v>
      </c>
      <c r="F373" s="468" t="s">
        <v>1217</v>
      </c>
      <c r="G373" s="442">
        <v>453</v>
      </c>
      <c r="H373" s="469"/>
      <c r="I373" s="442" t="s">
        <v>339</v>
      </c>
    </row>
    <row r="374" spans="1:9" s="452" customFormat="1" ht="36.75" customHeight="1" x14ac:dyDescent="0.3">
      <c r="A374" s="466">
        <v>143</v>
      </c>
      <c r="B374" s="442"/>
      <c r="C374" s="468"/>
      <c r="D374" s="468"/>
      <c r="E374" s="468"/>
      <c r="F374" s="468"/>
      <c r="G374" s="442">
        <v>454</v>
      </c>
      <c r="H374" s="469"/>
      <c r="I374" s="442" t="s">
        <v>339</v>
      </c>
    </row>
    <row r="375" spans="1:9" s="452" customFormat="1" ht="36.75" customHeight="1" x14ac:dyDescent="0.3">
      <c r="A375" s="466">
        <v>144</v>
      </c>
      <c r="B375" s="442" t="s">
        <v>1465</v>
      </c>
      <c r="C375" s="468" t="s">
        <v>1466</v>
      </c>
      <c r="D375" s="468" t="s">
        <v>938</v>
      </c>
      <c r="E375" s="468" t="s">
        <v>939</v>
      </c>
      <c r="F375" s="468" t="s">
        <v>797</v>
      </c>
      <c r="G375" s="442">
        <v>455</v>
      </c>
      <c r="H375" s="469"/>
      <c r="I375" s="442" t="s">
        <v>339</v>
      </c>
    </row>
    <row r="376" spans="1:9" s="452" customFormat="1" ht="36.75" customHeight="1" x14ac:dyDescent="0.3">
      <c r="A376" s="466">
        <v>145</v>
      </c>
      <c r="B376" s="442" t="s">
        <v>1467</v>
      </c>
      <c r="C376" s="468" t="s">
        <v>1468</v>
      </c>
      <c r="D376" s="468" t="s">
        <v>942</v>
      </c>
      <c r="E376" s="468" t="s">
        <v>990</v>
      </c>
      <c r="F376" s="468" t="s">
        <v>944</v>
      </c>
      <c r="G376" s="442">
        <v>456</v>
      </c>
      <c r="H376" s="469"/>
      <c r="I376" s="442" t="s">
        <v>339</v>
      </c>
    </row>
    <row r="377" spans="1:9" s="452" customFormat="1" ht="36.75" customHeight="1" x14ac:dyDescent="0.3">
      <c r="A377" s="466">
        <v>146</v>
      </c>
      <c r="B377" s="442" t="s">
        <v>1469</v>
      </c>
      <c r="C377" s="468" t="s">
        <v>1470</v>
      </c>
      <c r="D377" s="468" t="s">
        <v>942</v>
      </c>
      <c r="E377" s="468" t="s">
        <v>990</v>
      </c>
      <c r="F377" s="468" t="s">
        <v>944</v>
      </c>
      <c r="G377" s="442">
        <v>457</v>
      </c>
      <c r="H377" s="469"/>
      <c r="I377" s="442" t="s">
        <v>339</v>
      </c>
    </row>
    <row r="378" spans="1:9" s="452" customFormat="1" ht="36.75" customHeight="1" x14ac:dyDescent="0.3">
      <c r="A378" s="466">
        <v>147</v>
      </c>
      <c r="B378" s="442" t="s">
        <v>1471</v>
      </c>
      <c r="C378" s="468" t="s">
        <v>1472</v>
      </c>
      <c r="D378" s="468" t="s">
        <v>938</v>
      </c>
      <c r="E378" s="468" t="s">
        <v>939</v>
      </c>
      <c r="F378" s="468" t="s">
        <v>797</v>
      </c>
      <c r="G378" s="442">
        <v>458</v>
      </c>
      <c r="H378" s="469"/>
      <c r="I378" s="442" t="s">
        <v>339</v>
      </c>
    </row>
    <row r="379" spans="1:9" s="452" customFormat="1" ht="36.75" customHeight="1" x14ac:dyDescent="0.3">
      <c r="A379" s="466">
        <v>148</v>
      </c>
      <c r="B379" s="442"/>
      <c r="C379" s="468"/>
      <c r="D379" s="468"/>
      <c r="E379" s="468"/>
      <c r="F379" s="468"/>
      <c r="G379" s="442">
        <v>459</v>
      </c>
      <c r="H379" s="469"/>
      <c r="I379" s="442" t="s">
        <v>339</v>
      </c>
    </row>
    <row r="380" spans="1:9" s="452" customFormat="1" ht="36.75" customHeight="1" x14ac:dyDescent="0.3">
      <c r="A380" s="466">
        <v>149</v>
      </c>
      <c r="B380" s="442"/>
      <c r="C380" s="468"/>
      <c r="D380" s="468"/>
      <c r="E380" s="468"/>
      <c r="F380" s="468"/>
      <c r="G380" s="442">
        <v>460</v>
      </c>
      <c r="H380" s="469"/>
      <c r="I380" s="442" t="s">
        <v>339</v>
      </c>
    </row>
    <row r="381" spans="1:9" s="452" customFormat="1" ht="36.75" customHeight="1" x14ac:dyDescent="0.3">
      <c r="A381" s="466">
        <v>150</v>
      </c>
      <c r="B381" s="442">
        <v>7995</v>
      </c>
      <c r="C381" s="468" t="s">
        <v>1704</v>
      </c>
      <c r="D381" s="468" t="s">
        <v>1651</v>
      </c>
      <c r="E381" s="468" t="s">
        <v>1705</v>
      </c>
      <c r="F381" s="468" t="s">
        <v>944</v>
      </c>
      <c r="G381" s="442">
        <v>461</v>
      </c>
      <c r="H381" s="469"/>
      <c r="I381" s="442" t="s">
        <v>339</v>
      </c>
    </row>
    <row r="382" spans="1:9" s="452" customFormat="1" ht="36.75" customHeight="1" x14ac:dyDescent="0.3">
      <c r="A382" s="466">
        <v>151</v>
      </c>
      <c r="B382" s="442" t="s">
        <v>1473</v>
      </c>
      <c r="C382" s="468" t="s">
        <v>1474</v>
      </c>
      <c r="D382" s="468" t="s">
        <v>918</v>
      </c>
      <c r="E382" s="468" t="s">
        <v>919</v>
      </c>
      <c r="F382" s="468" t="s">
        <v>920</v>
      </c>
      <c r="G382" s="442">
        <v>462</v>
      </c>
      <c r="H382" s="469"/>
      <c r="I382" s="442" t="s">
        <v>339</v>
      </c>
    </row>
    <row r="383" spans="1:9" s="452" customFormat="1" ht="36.75" customHeight="1" x14ac:dyDescent="0.3">
      <c r="A383" s="466">
        <v>152</v>
      </c>
      <c r="B383" s="442" t="s">
        <v>1475</v>
      </c>
      <c r="C383" s="468" t="s">
        <v>1476</v>
      </c>
      <c r="D383" s="468" t="s">
        <v>938</v>
      </c>
      <c r="E383" s="468" t="s">
        <v>939</v>
      </c>
      <c r="F383" s="468" t="s">
        <v>797</v>
      </c>
      <c r="G383" s="442">
        <v>463</v>
      </c>
      <c r="H383" s="469"/>
      <c r="I383" s="442" t="s">
        <v>339</v>
      </c>
    </row>
    <row r="384" spans="1:9" s="452" customFormat="1" ht="36.75" customHeight="1" x14ac:dyDescent="0.3">
      <c r="A384" s="466">
        <v>153</v>
      </c>
      <c r="B384" s="442" t="s">
        <v>1477</v>
      </c>
      <c r="C384" s="468" t="s">
        <v>1478</v>
      </c>
      <c r="D384" s="468" t="s">
        <v>942</v>
      </c>
      <c r="E384" s="468" t="s">
        <v>1233</v>
      </c>
      <c r="F384" s="468" t="s">
        <v>944</v>
      </c>
      <c r="G384" s="442">
        <v>464</v>
      </c>
      <c r="H384" s="469"/>
      <c r="I384" s="442" t="s">
        <v>339</v>
      </c>
    </row>
    <row r="385" spans="1:9" s="452" customFormat="1" ht="36.75" customHeight="1" x14ac:dyDescent="0.3">
      <c r="A385" s="466">
        <v>154</v>
      </c>
      <c r="B385" s="442" t="s">
        <v>1479</v>
      </c>
      <c r="C385" s="468" t="s">
        <v>1480</v>
      </c>
      <c r="D385" s="468" t="s">
        <v>942</v>
      </c>
      <c r="E385" s="468" t="s">
        <v>943</v>
      </c>
      <c r="F385" s="468" t="s">
        <v>944</v>
      </c>
      <c r="G385" s="442">
        <v>465</v>
      </c>
      <c r="H385" s="469"/>
      <c r="I385" s="442" t="s">
        <v>339</v>
      </c>
    </row>
    <row r="386" spans="1:9" s="452" customFormat="1" ht="36.75" customHeight="1" x14ac:dyDescent="0.3">
      <c r="A386" s="466">
        <v>155</v>
      </c>
      <c r="B386" s="442">
        <v>2243</v>
      </c>
      <c r="C386" s="468" t="s">
        <v>1285</v>
      </c>
      <c r="D386" s="468" t="s">
        <v>1626</v>
      </c>
      <c r="E386" s="468" t="s">
        <v>1626</v>
      </c>
      <c r="F386" s="468" t="s">
        <v>1217</v>
      </c>
      <c r="G386" s="442">
        <v>466</v>
      </c>
      <c r="H386" s="469"/>
      <c r="I386" s="442" t="s">
        <v>339</v>
      </c>
    </row>
    <row r="387" spans="1:9" s="452" customFormat="1" ht="36.75" customHeight="1" x14ac:dyDescent="0.3">
      <c r="A387" s="466">
        <v>156</v>
      </c>
      <c r="B387" s="442" t="s">
        <v>1481</v>
      </c>
      <c r="C387" s="468" t="s">
        <v>1482</v>
      </c>
      <c r="D387" s="468" t="s">
        <v>1021</v>
      </c>
      <c r="E387" s="468" t="s">
        <v>1022</v>
      </c>
      <c r="F387" s="468" t="s">
        <v>1217</v>
      </c>
      <c r="G387" s="442">
        <v>467</v>
      </c>
      <c r="H387" s="469"/>
      <c r="I387" s="442" t="s">
        <v>339</v>
      </c>
    </row>
    <row r="388" spans="1:9" x14ac:dyDescent="0.4">
      <c r="I388" s="475"/>
    </row>
    <row r="389" spans="1:9" x14ac:dyDescent="0.4">
      <c r="I389" s="475"/>
    </row>
  </sheetData>
  <sheetProtection algorithmName="SHA-512" hashValue="+K42BEz9lsT756U0dHWyCtGCJHsGVvU+tWG0w5x+vw80h28KsFc9MwSRfyM4Oip0nq1kL1L8OlJA4lmMIjobOQ==" saltValue="N5NnyUMdROtkPyJRVh4ZVQ==" spinCount="100000" sheet="1" objects="1" scenarios="1"/>
  <mergeCells count="3">
    <mergeCell ref="A1:I1"/>
    <mergeCell ref="A2:B3"/>
    <mergeCell ref="C2:G3"/>
  </mergeCells>
  <dataValidations count="1">
    <dataValidation allowBlank="1" errorTitle="تنبيه إدخال خاطئ" error="الرجاء الاختيار من القائمة السهم (مطابق أو غير مطابق)" promptTitle="مطابقة البند" prompt="اختر الحالة من السهم" sqref="E5:G127 G128 E129:G224" xr:uid="{E71084F5-20E1-45D3-8017-53BB44FA939E}"/>
  </dataValidations>
  <hyperlinks>
    <hyperlink ref="A2" location="'الرئيسية'!A1" display="🏠 الصفحة الرئيسية" xr:uid="{52EAD377-45F8-4501-A9FE-0E5614258512}"/>
  </hyperlinks>
  <pageMargins left="0.25" right="0.25" top="0.75" bottom="0.75" header="0.3" footer="0.3"/>
  <pageSetup paperSize="9" scale="5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4DC-430B-4C11-8F4A-ED0D98E7F99C}">
  <sheetPr codeName="Sheet35"/>
  <dimension ref="A1:L21"/>
  <sheetViews>
    <sheetView rightToLeft="1" topLeftCell="A3" zoomScale="70" zoomScaleNormal="70" workbookViewId="0">
      <selection activeCell="A15" sqref="A15"/>
    </sheetView>
  </sheetViews>
  <sheetFormatPr defaultRowHeight="15" x14ac:dyDescent="0.25"/>
  <cols>
    <col min="1" max="1" width="37.85546875" style="477" bestFit="1" customWidth="1"/>
    <col min="2" max="2" width="19" style="477" bestFit="1" customWidth="1"/>
    <col min="3" max="3" width="16" style="477" customWidth="1"/>
    <col min="4" max="5" width="18" style="477" customWidth="1"/>
    <col min="6" max="6" width="14" style="477" customWidth="1"/>
    <col min="7" max="7" width="9.7109375" style="477" bestFit="1" customWidth="1"/>
    <col min="8" max="9" width="14" style="477" customWidth="1"/>
    <col min="10" max="12" width="9.7109375" style="477" bestFit="1" customWidth="1"/>
    <col min="13" max="16384" width="9.140625" style="477"/>
  </cols>
  <sheetData>
    <row r="1" spans="1:9" ht="57" customHeight="1" x14ac:dyDescent="0.25">
      <c r="A1" s="89" t="s">
        <v>34</v>
      </c>
      <c r="B1" s="89"/>
      <c r="C1" s="476" t="s">
        <v>770</v>
      </c>
      <c r="D1" s="476"/>
      <c r="E1" s="476"/>
      <c r="F1" s="476"/>
      <c r="G1" s="476"/>
      <c r="H1" s="476"/>
      <c r="I1" s="476"/>
    </row>
    <row r="2" spans="1:9" ht="0.75" customHeight="1" x14ac:dyDescent="0.25">
      <c r="A2" s="26"/>
      <c r="B2" s="26"/>
      <c r="C2" s="476"/>
      <c r="D2" s="476"/>
      <c r="E2" s="476"/>
      <c r="F2" s="476"/>
      <c r="G2" s="476"/>
      <c r="H2" s="476"/>
      <c r="I2" s="476"/>
    </row>
    <row r="3" spans="1:9" ht="42" x14ac:dyDescent="0.25">
      <c r="A3" s="321" t="s">
        <v>17</v>
      </c>
      <c r="B3" s="321" t="s">
        <v>18</v>
      </c>
      <c r="C3" s="321" t="s">
        <v>19</v>
      </c>
      <c r="D3" s="321" t="s">
        <v>20</v>
      </c>
      <c r="E3" s="321" t="s">
        <v>21</v>
      </c>
    </row>
    <row r="4" spans="1:9" ht="24" customHeight="1" x14ac:dyDescent="0.25">
      <c r="A4" s="69" t="s">
        <v>2431</v>
      </c>
      <c r="B4" s="478">
        <f>COUNTIF('طفايات الحريق النيل'!M5:M39, "مطابق")</f>
        <v>24</v>
      </c>
      <c r="C4" s="479">
        <f>COUNTIF('طفايات الحريق النيل'!M5:M39, "غير مطابق")</f>
        <v>4</v>
      </c>
      <c r="D4" s="480">
        <f t="shared" ref="D4:D11" si="0">SUM(B4:C4)</f>
        <v>28</v>
      </c>
      <c r="E4" s="317">
        <f t="shared" ref="E4:E10" si="1">IF(D4&gt;0, B4/D4, 0)</f>
        <v>0.8571428571428571</v>
      </c>
    </row>
    <row r="5" spans="1:9" ht="24" customHeight="1" x14ac:dyDescent="0.25">
      <c r="A5" s="69" t="s">
        <v>24</v>
      </c>
      <c r="B5" s="478">
        <f>COUNTIF('شبكة الانذار النيل'!K5:K84, "مطابق")</f>
        <v>5</v>
      </c>
      <c r="C5" s="479">
        <f>COUNTIF('شبكة الانذار النيل'!K5:K84, "غير مطابق")</f>
        <v>0</v>
      </c>
      <c r="D5" s="480">
        <f t="shared" si="0"/>
        <v>5</v>
      </c>
      <c r="E5" s="317">
        <f t="shared" si="1"/>
        <v>1</v>
      </c>
    </row>
    <row r="6" spans="1:9" ht="24" customHeight="1" x14ac:dyDescent="0.25">
      <c r="A6" s="69" t="s">
        <v>25</v>
      </c>
      <c r="B6" s="478">
        <f>COUNTIF('شبكة الحريق والمضخات النيل'!M5:M76, "مطابق")</f>
        <v>2</v>
      </c>
      <c r="C6" s="479">
        <f>COUNTIF('شبكة الحريق والمضخات النيل'!M5:M78, "غير مطابق")</f>
        <v>1</v>
      </c>
      <c r="D6" s="480">
        <f t="shared" si="0"/>
        <v>3</v>
      </c>
      <c r="E6" s="317">
        <f t="shared" si="1"/>
        <v>0.66666666666666663</v>
      </c>
    </row>
    <row r="7" spans="1:9" ht="24" customHeight="1" x14ac:dyDescent="0.25">
      <c r="A7" s="69" t="s">
        <v>26</v>
      </c>
      <c r="B7" s="478">
        <f>COUNTIF('صناديق الحريق النيل'!K5:K105, "مطابق")</f>
        <v>21</v>
      </c>
      <c r="C7" s="479">
        <f>COUNTIF('صناديق الحريق النيل'!K5:K101, "غير مطابق")</f>
        <v>4</v>
      </c>
      <c r="D7" s="480">
        <f>SUM(B7:C7)</f>
        <v>25</v>
      </c>
      <c r="E7" s="317">
        <f t="shared" si="1"/>
        <v>0.84</v>
      </c>
    </row>
    <row r="8" spans="1:9" ht="24" customHeight="1" x14ac:dyDescent="0.25">
      <c r="A8" s="69" t="s">
        <v>28</v>
      </c>
      <c r="B8" s="478">
        <f>COUNTIF('لوح توزيع الكهرباء النيل'!P5:P101, "مطابق")</f>
        <v>0</v>
      </c>
      <c r="C8" s="479">
        <f>COUNTIF('لوح توزيع الكهرباء النيل'!P5:P101, "غير مطابق")</f>
        <v>20</v>
      </c>
      <c r="D8" s="480">
        <f t="shared" si="0"/>
        <v>20</v>
      </c>
      <c r="E8" s="317">
        <f t="shared" si="1"/>
        <v>0</v>
      </c>
    </row>
    <row r="9" spans="1:9" ht="24" customHeight="1" x14ac:dyDescent="0.25">
      <c r="A9" s="69" t="s">
        <v>29</v>
      </c>
      <c r="B9" s="478">
        <f>COUNTIF('شبكة الغمر للمحولات النيل'!K5:K73, "مطابق")</f>
        <v>0</v>
      </c>
      <c r="C9" s="479">
        <f>COUNTIF('شبكة الغمر للمحولات النيل'!K5:K73, "غير مطابق")</f>
        <v>2</v>
      </c>
      <c r="D9" s="480">
        <f>SUM(B9:C9)</f>
        <v>2</v>
      </c>
      <c r="E9" s="317">
        <f t="shared" si="1"/>
        <v>0</v>
      </c>
    </row>
    <row r="10" spans="1:9" ht="24" customHeight="1" x14ac:dyDescent="0.25">
      <c r="A10" s="69" t="s">
        <v>2090</v>
      </c>
      <c r="B10" s="478">
        <f>'ابواب طوارئ النيل'!$D$3</f>
        <v>7</v>
      </c>
      <c r="C10" s="479">
        <f>'ابواب طوارئ النيل'!$G$3</f>
        <v>0</v>
      </c>
      <c r="D10" s="480">
        <f>'ابواب طوارئ النيل'!$B$3</f>
        <v>7</v>
      </c>
      <c r="E10" s="317">
        <f t="shared" si="1"/>
        <v>1</v>
      </c>
    </row>
    <row r="11" spans="1:9" ht="24" customHeight="1" x14ac:dyDescent="0.25">
      <c r="A11" s="69" t="s">
        <v>30</v>
      </c>
      <c r="B11" s="478">
        <f>COUNTIF('مهمات الوقاية الشخصية النيل'!I5:I99, "مطابق")</f>
        <v>0</v>
      </c>
      <c r="C11" s="479">
        <f>COUNTIF('مهمات الوقاية الشخصية النيل'!I5:I99, "غير مطابق")</f>
        <v>29</v>
      </c>
      <c r="D11" s="480">
        <f t="shared" si="0"/>
        <v>29</v>
      </c>
      <c r="E11" s="317">
        <f>IF(D11&gt;0, B11/D11, 0)</f>
        <v>0</v>
      </c>
    </row>
    <row r="12" spans="1:9" ht="24" customHeight="1" x14ac:dyDescent="0.25">
      <c r="A12" s="481" t="s">
        <v>31</v>
      </c>
      <c r="B12" s="478">
        <f>SUM(B4:B11)</f>
        <v>59</v>
      </c>
      <c r="C12" s="479">
        <f>SUM(C4:C11)</f>
        <v>60</v>
      </c>
      <c r="D12" s="480">
        <f>SUM(D4:D11)</f>
        <v>119</v>
      </c>
      <c r="E12" s="482">
        <f>IF(D12&gt;0, B12/D12, 0)</f>
        <v>0.49579831932773111</v>
      </c>
    </row>
    <row r="13" spans="1:9" ht="25.5" customHeight="1" x14ac:dyDescent="0.3">
      <c r="A13" s="483"/>
      <c r="B13" s="484"/>
      <c r="C13" s="484"/>
      <c r="D13" s="484"/>
      <c r="E13" s="484"/>
      <c r="F13" s="484"/>
      <c r="G13" s="484"/>
    </row>
    <row r="14" spans="1:9" ht="34.5" customHeight="1" x14ac:dyDescent="0.25">
      <c r="A14" s="485" t="s">
        <v>32</v>
      </c>
      <c r="B14" s="486"/>
      <c r="C14" s="486"/>
      <c r="D14" s="486"/>
      <c r="E14" s="487"/>
    </row>
    <row r="15" spans="1:9" ht="32.25" customHeight="1" x14ac:dyDescent="0.35">
      <c r="A15" s="488" t="s">
        <v>33</v>
      </c>
      <c r="B15" s="489">
        <f>COUNTA('المخاطر الوشيكة النيل'!A5:A18)</f>
        <v>1</v>
      </c>
      <c r="C15" s="490"/>
      <c r="D15" s="490"/>
      <c r="E15" s="490"/>
    </row>
    <row r="16" spans="1:9" ht="32.25" customHeight="1" x14ac:dyDescent="0.35">
      <c r="A16" s="488" t="s">
        <v>35</v>
      </c>
      <c r="B16" s="491">
        <f>COUNTIF('المخاطر الوشيكة النيل'!J5:J18, "تم الإغلاق")</f>
        <v>0</v>
      </c>
      <c r="C16" s="490"/>
      <c r="D16" s="490"/>
      <c r="E16" s="490"/>
    </row>
    <row r="17" spans="1:12" ht="32.25" customHeight="1" x14ac:dyDescent="0.35">
      <c r="A17" s="488" t="s">
        <v>36</v>
      </c>
      <c r="B17" s="489">
        <f>COUNTA('اصابات العمل النيل'!A5:A15)</f>
        <v>6</v>
      </c>
      <c r="C17" s="490"/>
      <c r="D17" s="490"/>
      <c r="E17" s="490"/>
    </row>
    <row r="18" spans="1:12" ht="32.25" customHeight="1" x14ac:dyDescent="0.35">
      <c r="A18" s="488" t="s">
        <v>37</v>
      </c>
      <c r="B18" s="492">
        <f>SUM('اصابات العمل النيل'!K5:K15)</f>
        <v>0</v>
      </c>
      <c r="C18" s="490"/>
      <c r="D18" s="490"/>
      <c r="E18" s="490"/>
    </row>
    <row r="19" spans="1:12" ht="15.75" thickBot="1" x14ac:dyDescent="0.3"/>
    <row r="20" spans="1:12" s="494" customFormat="1" ht="46.5" customHeight="1" thickBot="1" x14ac:dyDescent="0.4">
      <c r="A20" s="493" t="str">
        <f>'التحليل السنوى النيل'!A5</f>
        <v>يناير</v>
      </c>
      <c r="B20" s="493" t="str">
        <f>'التحليل السنوى النيل'!B5</f>
        <v>فبراير</v>
      </c>
      <c r="C20" s="493" t="str">
        <f>'التحليل السنوى النيل'!C5</f>
        <v>مارس</v>
      </c>
      <c r="D20" s="493" t="str">
        <f>'التحليل السنوى النيل'!D5</f>
        <v>أبريل</v>
      </c>
      <c r="E20" s="493" t="str">
        <f>'التحليل السنوى النيل'!E5</f>
        <v>مايو</v>
      </c>
      <c r="F20" s="493" t="str">
        <f>'التحليل السنوى النيل'!F5</f>
        <v>يونيو</v>
      </c>
      <c r="G20" s="493" t="str">
        <f>'التحليل السنوى النيل'!G5</f>
        <v>يوليو</v>
      </c>
      <c r="H20" s="493" t="str">
        <f>'التحليل السنوى النيل'!H5</f>
        <v>أغسطس</v>
      </c>
      <c r="I20" s="493" t="str">
        <f>'التحليل السنوى النيل'!I5</f>
        <v>سبتمبر</v>
      </c>
      <c r="J20" s="493" t="str">
        <f>'التحليل السنوى النيل'!J5</f>
        <v>أكتوبر</v>
      </c>
      <c r="K20" s="493" t="str">
        <f>'التحليل السنوى النيل'!K5</f>
        <v>نوفمبر</v>
      </c>
      <c r="L20" s="493" t="str">
        <f>'التحليل السنوى النيل'!L5</f>
        <v>ديسمبر</v>
      </c>
    </row>
    <row r="21" spans="1:12" s="494" customFormat="1" ht="42" customHeight="1" thickBot="1" x14ac:dyDescent="0.4">
      <c r="A21" s="495">
        <f>'التحليل السنوى النيل'!A6</f>
        <v>0</v>
      </c>
      <c r="B21" s="495">
        <f>'التحليل السنوى النيل'!B6</f>
        <v>0</v>
      </c>
      <c r="C21" s="495">
        <f>'التحليل السنوى النيل'!C6</f>
        <v>0</v>
      </c>
      <c r="D21" s="495">
        <f>'التحليل السنوى النيل'!D6</f>
        <v>0</v>
      </c>
      <c r="E21" s="495">
        <f>'التحليل السنوى النيل'!E6</f>
        <v>0</v>
      </c>
      <c r="F21" s="495">
        <f>'التحليل السنوى النيل'!F6</f>
        <v>0</v>
      </c>
      <c r="G21" s="495">
        <f>'التحليل السنوى النيل'!G6</f>
        <v>0</v>
      </c>
      <c r="H21" s="495">
        <f>'التحليل السنوى النيل'!H6</f>
        <v>0.49579831932773111</v>
      </c>
      <c r="I21" s="495">
        <f>'التحليل السنوى النيل'!I6</f>
        <v>0</v>
      </c>
      <c r="J21" s="495">
        <f>'التحليل السنوى النيل'!J6</f>
        <v>0</v>
      </c>
      <c r="K21" s="495">
        <f>'التحليل السنوى النيل'!K6</f>
        <v>0</v>
      </c>
      <c r="L21" s="495">
        <f>'التحليل السنوى النيل'!L6</f>
        <v>0</v>
      </c>
    </row>
  </sheetData>
  <sheetProtection algorithmName="SHA-512" hashValue="B48imqjn3sJfYA8tHryPFnV2VW4E36+eBrUbC8gMWmZN39H/pbfRC1aunqLJcKi2waLeMDgVjANvAzF4R7rP1A==" saltValue="IRYu0qMFrnb+mB1G5BmF5g==" spinCount="100000" sheet="1" objects="1" scenarios="1"/>
  <mergeCells count="4">
    <mergeCell ref="A1:B1"/>
    <mergeCell ref="C1:I2"/>
    <mergeCell ref="A13:G13"/>
    <mergeCell ref="A14:E14"/>
  </mergeCells>
  <conditionalFormatting sqref="A21:L21">
    <cfRule type="colorScale" priority="1">
      <colorScale>
        <cfvo type="num" val="0.4"/>
        <cfvo type="num" val="0.7"/>
        <cfvo type="num" val="1"/>
        <color rgb="FFF8696B"/>
        <color rgb="FFFFEB84"/>
        <color rgb="FF63BE7B"/>
      </colorScale>
    </cfRule>
  </conditionalFormatting>
  <hyperlinks>
    <hyperlink ref="A1:B2" location="'الرئيسية النيل'!A1" display="🏠 الصفحة الرئيسية" xr:uid="{322219C1-0C24-471A-8861-C00F5FCBE5C9}"/>
    <hyperlink ref="A4" location="'طفايات الحريق النيل'!A1" display="طفايات الحريق (28طفاية)" xr:uid="{2B5B4B4F-23A2-47E2-BF8D-36FA9B174C19}"/>
    <hyperlink ref="A5" location="'شبكة الانذار النيل'!A1" display="شبكة الانذار" xr:uid="{639E1ECA-5E31-4DCD-93CF-4F5B162C65E4}"/>
    <hyperlink ref="A6" location="'شبكة الحريق والمضخات النيل'!A1" display="شبكة الحريق والمضخات" xr:uid="{6F5368BD-CB74-40F7-96A2-1B6210991465}"/>
    <hyperlink ref="A7" location="'صناديق الحريق النيل'!A1" display="صناديق الحريق" xr:uid="{CE016F29-18C9-44C6-A5FA-6F138FC12FB0}"/>
    <hyperlink ref="A8" location="'لوح توزيع الكهرباء النيل'!A1" display="لوح توزيع الكهرباء" xr:uid="{1C3B27D9-2958-410B-8BEA-0FAF63321325}"/>
    <hyperlink ref="A9" location="'شبكة الغمر للمحولات النيل'!A1" display="شبكة الغمر للمحولات" xr:uid="{F5838E1F-B129-46C4-905D-C5E221443002}"/>
    <hyperlink ref="A10" location="'ابواب طوارئ النيل'!A1" display="ابواب الطوارئ" xr:uid="{FBB954FC-99E0-4AD4-B839-CF21FFD3FC68}"/>
    <hyperlink ref="A11" location="'مهمات الوقاية الشخصية النيل'!A1" display="مهمات الوقاية الشخصية" xr:uid="{96D4C5B5-6551-4149-A3E0-7F897173EEBD}"/>
    <hyperlink ref="A15" location="'المخاطر الوشيكة النيل'!A1" display="إجمالي المخاطر الوشيكة المسجلة" xr:uid="{AFEF9CA6-39F6-4093-9894-BFCBAC69DF4C}"/>
    <hyperlink ref="A17" location="'اصابات العمل النيل'!A1" display="إجمالي إصابات العمل المسجلة" xr:uid="{17FC8E5A-FAA0-47AA-A2FF-1BD434DC4BF8}"/>
  </hyperlink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2CBCB-5BC2-49C3-914B-C9125CE00DC6}">
  <sheetPr codeName="Sheet36"/>
  <dimension ref="A1:P32"/>
  <sheetViews>
    <sheetView rightToLeft="1" zoomScale="55" zoomScaleNormal="55" workbookViewId="0">
      <pane ySplit="4" topLeftCell="A5" activePane="bottomLeft" state="frozen"/>
      <selection pane="bottomLeft" activeCell="B2" sqref="B2:E3"/>
    </sheetView>
  </sheetViews>
  <sheetFormatPr defaultRowHeight="15" x14ac:dyDescent="0.25"/>
  <cols>
    <col min="1" max="1" width="9.140625" style="309"/>
    <col min="2" max="2" width="9.85546875" style="309" bestFit="1" customWidth="1"/>
    <col min="3" max="3" width="14.42578125" style="309" bestFit="1" customWidth="1"/>
    <col min="4" max="4" width="68.42578125" style="309" bestFit="1" customWidth="1"/>
    <col min="5" max="5" width="8.5703125" style="309" customWidth="1"/>
    <col min="6" max="6" width="28" style="309" bestFit="1" customWidth="1"/>
    <col min="7" max="7" width="19.85546875" style="309" customWidth="1"/>
    <col min="8" max="8" width="20.85546875" style="309" bestFit="1" customWidth="1"/>
    <col min="9" max="9" width="18" style="309" bestFit="1" customWidth="1"/>
    <col min="10" max="10" width="14.42578125" style="309" bestFit="1" customWidth="1"/>
    <col min="11" max="11" width="10.42578125" style="309" bestFit="1" customWidth="1"/>
    <col min="12" max="12" width="14.42578125" style="309" bestFit="1" customWidth="1"/>
    <col min="13" max="13" width="12.85546875" style="309" bestFit="1" customWidth="1"/>
    <col min="14" max="15" width="22.85546875" style="309" customWidth="1"/>
    <col min="16" max="16" width="15" style="309" customWidth="1"/>
    <col min="17" max="16384" width="9.140625" style="309"/>
  </cols>
  <sheetData>
    <row r="1" spans="1:16" s="496" customFormat="1" ht="72.75" customHeight="1" x14ac:dyDescent="0.7">
      <c r="B1" s="497" t="s">
        <v>769</v>
      </c>
      <c r="C1" s="498"/>
      <c r="D1" s="498"/>
      <c r="E1" s="498"/>
      <c r="F1" s="498"/>
      <c r="G1" s="498"/>
      <c r="H1" s="498"/>
      <c r="I1" s="498"/>
      <c r="J1" s="498"/>
      <c r="K1" s="498"/>
      <c r="L1" s="498"/>
      <c r="M1" s="498"/>
      <c r="N1" s="498"/>
      <c r="O1" s="498"/>
      <c r="P1" s="498"/>
    </row>
    <row r="2" spans="1:16" ht="31.5" customHeight="1" x14ac:dyDescent="0.25">
      <c r="B2" s="90" t="s">
        <v>34</v>
      </c>
      <c r="C2" s="91"/>
      <c r="D2" s="91"/>
      <c r="E2" s="92"/>
      <c r="F2" s="426" t="str">
        <f>'لوحة التحليل والملخص النيل'!B3</f>
        <v>حالة المطابقة (مطابق)</v>
      </c>
      <c r="G2" s="426" t="str">
        <f>'لوحة التحليل والملخص النيل'!C3</f>
        <v>غير مطابق</v>
      </c>
      <c r="H2" s="426" t="str">
        <f>'لوحة التحليل والملخص النيل'!D3</f>
        <v>إجمالي المفحوص</v>
      </c>
      <c r="I2" s="426" t="str">
        <f>'لوحة التحليل والملخص النيل'!E3</f>
        <v>نسبة الالتزام %</v>
      </c>
      <c r="J2" s="306"/>
      <c r="K2" s="307"/>
      <c r="L2" s="307"/>
      <c r="M2" s="307"/>
      <c r="N2" s="307"/>
      <c r="O2" s="307"/>
      <c r="P2" s="307"/>
    </row>
    <row r="3" spans="1:16" ht="46.5" customHeight="1" x14ac:dyDescent="0.25">
      <c r="B3" s="93"/>
      <c r="C3" s="94"/>
      <c r="D3" s="94"/>
      <c r="E3" s="95"/>
      <c r="F3" s="478">
        <f>'لوحة التحليل والملخص النيل'!B4</f>
        <v>24</v>
      </c>
      <c r="G3" s="479">
        <f>'لوحة التحليل والملخص النيل'!C4</f>
        <v>4</v>
      </c>
      <c r="H3" s="480">
        <f>'لوحة التحليل والملخص النيل'!D4</f>
        <v>28</v>
      </c>
      <c r="I3" s="317">
        <f>'لوحة التحليل والملخص النيل'!E4</f>
        <v>0.8571428571428571</v>
      </c>
      <c r="J3" s="318"/>
      <c r="K3" s="319"/>
      <c r="L3" s="319"/>
      <c r="M3" s="319"/>
      <c r="N3" s="319"/>
      <c r="O3" s="319"/>
      <c r="P3" s="319"/>
    </row>
    <row r="4" spans="1:16" s="502" customFormat="1" ht="90" customHeight="1" x14ac:dyDescent="0.35">
      <c r="A4" s="499"/>
      <c r="B4" s="500" t="s">
        <v>39</v>
      </c>
      <c r="C4" s="500" t="s">
        <v>131</v>
      </c>
      <c r="D4" s="449" t="s">
        <v>132</v>
      </c>
      <c r="E4" s="449" t="s">
        <v>127</v>
      </c>
      <c r="F4" s="501" t="s">
        <v>130</v>
      </c>
      <c r="G4" s="449" t="s">
        <v>129</v>
      </c>
      <c r="H4" s="500" t="s">
        <v>128</v>
      </c>
      <c r="I4" s="500" t="s">
        <v>43</v>
      </c>
      <c r="J4" s="500" t="s">
        <v>165</v>
      </c>
      <c r="K4" s="500" t="s">
        <v>166</v>
      </c>
      <c r="L4" s="500" t="s">
        <v>164</v>
      </c>
      <c r="M4" s="500" t="s">
        <v>44</v>
      </c>
      <c r="N4" s="500" t="s">
        <v>45</v>
      </c>
      <c r="O4" s="500" t="s">
        <v>42</v>
      </c>
      <c r="P4" s="500" t="s">
        <v>46</v>
      </c>
    </row>
    <row r="5" spans="1:16" s="334" customFormat="1" ht="36.75" customHeight="1" x14ac:dyDescent="0.35">
      <c r="B5" s="503">
        <v>1</v>
      </c>
      <c r="C5" s="294">
        <v>637087</v>
      </c>
      <c r="D5" s="332" t="s">
        <v>1963</v>
      </c>
      <c r="E5" s="333" t="s">
        <v>173</v>
      </c>
      <c r="F5" s="333" t="s">
        <v>1747</v>
      </c>
      <c r="G5" s="504">
        <v>2024</v>
      </c>
      <c r="H5" s="331" t="s">
        <v>48</v>
      </c>
      <c r="I5" s="331" t="s">
        <v>48</v>
      </c>
      <c r="J5" s="331" t="s">
        <v>48</v>
      </c>
      <c r="K5" s="331" t="s">
        <v>48</v>
      </c>
      <c r="L5" s="331" t="s">
        <v>48</v>
      </c>
      <c r="M5" s="294" t="str">
        <f>IF(COUNTIF(H5:L5, "غير مطابق")&gt;0, "غير مطابق", "مطابق")</f>
        <v>مطابق</v>
      </c>
      <c r="N5" s="332" t="s">
        <v>49</v>
      </c>
      <c r="O5" s="333">
        <v>46235</v>
      </c>
      <c r="P5" s="294" t="s">
        <v>730</v>
      </c>
    </row>
    <row r="6" spans="1:16" s="334" customFormat="1" ht="33" customHeight="1" x14ac:dyDescent="0.35">
      <c r="B6" s="503">
        <v>2</v>
      </c>
      <c r="C6" s="294">
        <v>494845</v>
      </c>
      <c r="D6" s="332" t="s">
        <v>1964</v>
      </c>
      <c r="E6" s="333" t="s">
        <v>173</v>
      </c>
      <c r="F6" s="333" t="s">
        <v>1747</v>
      </c>
      <c r="G6" s="504">
        <v>2021</v>
      </c>
      <c r="H6" s="331" t="s">
        <v>48</v>
      </c>
      <c r="I6" s="331" t="s">
        <v>48</v>
      </c>
      <c r="J6" s="331" t="s">
        <v>48</v>
      </c>
      <c r="K6" s="331" t="s">
        <v>48</v>
      </c>
      <c r="L6" s="331" t="s">
        <v>48</v>
      </c>
      <c r="M6" s="294" t="str">
        <f t="shared" ref="M6:M32" si="0">IF(COUNTIF(H6:L6, "غير مطابق")&gt;0, "غير مطابق", "مطابق")</f>
        <v>مطابق</v>
      </c>
      <c r="N6" s="332" t="s">
        <v>49</v>
      </c>
      <c r="O6" s="333">
        <v>46235</v>
      </c>
      <c r="P6" s="294" t="s">
        <v>730</v>
      </c>
    </row>
    <row r="7" spans="1:16" s="334" customFormat="1" ht="36.75" customHeight="1" x14ac:dyDescent="0.35">
      <c r="B7" s="503">
        <v>3</v>
      </c>
      <c r="C7" s="294">
        <v>65120</v>
      </c>
      <c r="D7" s="332" t="s">
        <v>1965</v>
      </c>
      <c r="E7" s="333" t="s">
        <v>1746</v>
      </c>
      <c r="F7" s="333" t="s">
        <v>1752</v>
      </c>
      <c r="G7" s="504">
        <v>2016</v>
      </c>
      <c r="H7" s="331" t="s">
        <v>19</v>
      </c>
      <c r="I7" s="331" t="s">
        <v>48</v>
      </c>
      <c r="J7" s="331" t="s">
        <v>48</v>
      </c>
      <c r="K7" s="331" t="s">
        <v>48</v>
      </c>
      <c r="L7" s="331" t="s">
        <v>48</v>
      </c>
      <c r="M7" s="294" t="str">
        <f t="shared" si="0"/>
        <v>غير مطابق</v>
      </c>
      <c r="N7" s="332" t="s">
        <v>49</v>
      </c>
      <c r="O7" s="333">
        <v>46235</v>
      </c>
      <c r="P7" s="294" t="s">
        <v>730</v>
      </c>
    </row>
    <row r="8" spans="1:16" s="334" customFormat="1" ht="36.75" customHeight="1" x14ac:dyDescent="0.35">
      <c r="B8" s="503">
        <v>4</v>
      </c>
      <c r="C8" s="294">
        <v>1476</v>
      </c>
      <c r="D8" s="332" t="s">
        <v>1966</v>
      </c>
      <c r="E8" s="333" t="s">
        <v>1745</v>
      </c>
      <c r="F8" s="333" t="s">
        <v>1749</v>
      </c>
      <c r="G8" s="504">
        <v>2025</v>
      </c>
      <c r="H8" s="331" t="s">
        <v>48</v>
      </c>
      <c r="I8" s="331" t="s">
        <v>48</v>
      </c>
      <c r="J8" s="331" t="s">
        <v>48</v>
      </c>
      <c r="K8" s="331" t="s">
        <v>48</v>
      </c>
      <c r="L8" s="331" t="s">
        <v>48</v>
      </c>
      <c r="M8" s="294" t="str">
        <f t="shared" si="0"/>
        <v>مطابق</v>
      </c>
      <c r="N8" s="332" t="s">
        <v>49</v>
      </c>
      <c r="O8" s="333">
        <v>46235</v>
      </c>
      <c r="P8" s="294" t="s">
        <v>730</v>
      </c>
    </row>
    <row r="9" spans="1:16" s="334" customFormat="1" ht="36.75" customHeight="1" x14ac:dyDescent="0.35">
      <c r="B9" s="503">
        <v>5</v>
      </c>
      <c r="C9" s="294">
        <v>612986</v>
      </c>
      <c r="D9" s="332" t="s">
        <v>1967</v>
      </c>
      <c r="E9" s="333" t="s">
        <v>173</v>
      </c>
      <c r="F9" s="333" t="s">
        <v>1747</v>
      </c>
      <c r="G9" s="504">
        <v>2024</v>
      </c>
      <c r="H9" s="331" t="s">
        <v>48</v>
      </c>
      <c r="I9" s="331" t="s">
        <v>48</v>
      </c>
      <c r="J9" s="331" t="s">
        <v>48</v>
      </c>
      <c r="K9" s="331" t="s">
        <v>48</v>
      </c>
      <c r="L9" s="331" t="s">
        <v>48</v>
      </c>
      <c r="M9" s="294" t="str">
        <f t="shared" si="0"/>
        <v>مطابق</v>
      </c>
      <c r="N9" s="332" t="s">
        <v>49</v>
      </c>
      <c r="O9" s="333">
        <v>46235</v>
      </c>
      <c r="P9" s="294" t="s">
        <v>730</v>
      </c>
    </row>
    <row r="10" spans="1:16" s="334" customFormat="1" ht="36.75" customHeight="1" x14ac:dyDescent="0.35">
      <c r="B10" s="503">
        <v>6</v>
      </c>
      <c r="C10" s="294">
        <v>29526</v>
      </c>
      <c r="D10" s="332" t="s">
        <v>1968</v>
      </c>
      <c r="E10" s="333" t="s">
        <v>1746</v>
      </c>
      <c r="F10" s="333" t="s">
        <v>1751</v>
      </c>
      <c r="G10" s="504">
        <v>2025</v>
      </c>
      <c r="H10" s="331" t="s">
        <v>48</v>
      </c>
      <c r="I10" s="331" t="s">
        <v>48</v>
      </c>
      <c r="J10" s="331" t="s">
        <v>48</v>
      </c>
      <c r="K10" s="331" t="s">
        <v>48</v>
      </c>
      <c r="L10" s="331" t="s">
        <v>48</v>
      </c>
      <c r="M10" s="294" t="str">
        <f t="shared" si="0"/>
        <v>مطابق</v>
      </c>
      <c r="N10" s="332" t="s">
        <v>49</v>
      </c>
      <c r="O10" s="333">
        <v>46235</v>
      </c>
      <c r="P10" s="294" t="s">
        <v>730</v>
      </c>
    </row>
    <row r="11" spans="1:16" s="334" customFormat="1" ht="36.75" customHeight="1" x14ac:dyDescent="0.35">
      <c r="B11" s="503">
        <v>7</v>
      </c>
      <c r="C11" s="294">
        <v>719929</v>
      </c>
      <c r="D11" s="332" t="s">
        <v>1968</v>
      </c>
      <c r="E11" s="333" t="s">
        <v>173</v>
      </c>
      <c r="F11" s="333" t="s">
        <v>1747</v>
      </c>
      <c r="G11" s="504">
        <v>2020</v>
      </c>
      <c r="H11" s="331" t="s">
        <v>48</v>
      </c>
      <c r="I11" s="331" t="s">
        <v>48</v>
      </c>
      <c r="J11" s="331" t="s">
        <v>48</v>
      </c>
      <c r="K11" s="331" t="s">
        <v>48</v>
      </c>
      <c r="L11" s="331" t="s">
        <v>48</v>
      </c>
      <c r="M11" s="294" t="str">
        <f t="shared" si="0"/>
        <v>مطابق</v>
      </c>
      <c r="N11" s="332" t="s">
        <v>49</v>
      </c>
      <c r="O11" s="333">
        <v>46235</v>
      </c>
      <c r="P11" s="294" t="s">
        <v>730</v>
      </c>
    </row>
    <row r="12" spans="1:16" s="334" customFormat="1" ht="36.75" customHeight="1" x14ac:dyDescent="0.35">
      <c r="B12" s="503">
        <v>8</v>
      </c>
      <c r="C12" s="294">
        <v>794695</v>
      </c>
      <c r="D12" s="332" t="s">
        <v>1968</v>
      </c>
      <c r="E12" s="333" t="s">
        <v>1985</v>
      </c>
      <c r="F12" s="333" t="s">
        <v>1986</v>
      </c>
      <c r="G12" s="504">
        <v>2018</v>
      </c>
      <c r="H12" s="331" t="s">
        <v>19</v>
      </c>
      <c r="I12" s="331" t="s">
        <v>48</v>
      </c>
      <c r="J12" s="331" t="s">
        <v>48</v>
      </c>
      <c r="K12" s="331" t="s">
        <v>48</v>
      </c>
      <c r="L12" s="331" t="s">
        <v>48</v>
      </c>
      <c r="M12" s="294" t="str">
        <f t="shared" si="0"/>
        <v>غير مطابق</v>
      </c>
      <c r="N12" s="332" t="s">
        <v>49</v>
      </c>
      <c r="O12" s="333">
        <v>46235</v>
      </c>
      <c r="P12" s="294" t="s">
        <v>730</v>
      </c>
    </row>
    <row r="13" spans="1:16" s="334" customFormat="1" ht="36.75" customHeight="1" x14ac:dyDescent="0.35">
      <c r="B13" s="503">
        <v>9</v>
      </c>
      <c r="C13" s="294">
        <v>24315222</v>
      </c>
      <c r="D13" s="332" t="s">
        <v>1969</v>
      </c>
      <c r="E13" s="333" t="s">
        <v>1746</v>
      </c>
      <c r="F13" s="333" t="s">
        <v>1751</v>
      </c>
      <c r="G13" s="504">
        <v>2024</v>
      </c>
      <c r="H13" s="331" t="s">
        <v>48</v>
      </c>
      <c r="I13" s="331" t="s">
        <v>48</v>
      </c>
      <c r="J13" s="331" t="s">
        <v>48</v>
      </c>
      <c r="K13" s="331" t="s">
        <v>48</v>
      </c>
      <c r="L13" s="331" t="s">
        <v>48</v>
      </c>
      <c r="M13" s="294" t="str">
        <f t="shared" si="0"/>
        <v>مطابق</v>
      </c>
      <c r="N13" s="332" t="s">
        <v>49</v>
      </c>
      <c r="O13" s="333">
        <v>46235</v>
      </c>
      <c r="P13" s="294" t="s">
        <v>730</v>
      </c>
    </row>
    <row r="14" spans="1:16" s="334" customFormat="1" ht="36.75" customHeight="1" x14ac:dyDescent="0.35">
      <c r="B14" s="503">
        <v>10</v>
      </c>
      <c r="C14" s="294">
        <v>1472</v>
      </c>
      <c r="D14" s="332" t="s">
        <v>1970</v>
      </c>
      <c r="E14" s="333" t="s">
        <v>1745</v>
      </c>
      <c r="F14" s="333" t="s">
        <v>1749</v>
      </c>
      <c r="G14" s="504">
        <v>2020</v>
      </c>
      <c r="H14" s="331" t="s">
        <v>48</v>
      </c>
      <c r="I14" s="331" t="s">
        <v>48</v>
      </c>
      <c r="J14" s="331" t="s">
        <v>48</v>
      </c>
      <c r="K14" s="331" t="s">
        <v>48</v>
      </c>
      <c r="L14" s="331" t="s">
        <v>19</v>
      </c>
      <c r="M14" s="294" t="str">
        <f t="shared" si="0"/>
        <v>غير مطابق</v>
      </c>
      <c r="N14" s="332" t="s">
        <v>1987</v>
      </c>
      <c r="O14" s="333">
        <v>46235</v>
      </c>
      <c r="P14" s="294" t="s">
        <v>730</v>
      </c>
    </row>
    <row r="15" spans="1:16" s="334" customFormat="1" ht="36.75" customHeight="1" x14ac:dyDescent="0.35">
      <c r="B15" s="503">
        <v>11</v>
      </c>
      <c r="C15" s="294">
        <v>903475</v>
      </c>
      <c r="D15" s="332" t="s">
        <v>1971</v>
      </c>
      <c r="E15" s="333" t="s">
        <v>173</v>
      </c>
      <c r="F15" s="333" t="s">
        <v>1747</v>
      </c>
      <c r="G15" s="504">
        <v>2021</v>
      </c>
      <c r="H15" s="331" t="s">
        <v>48</v>
      </c>
      <c r="I15" s="331" t="s">
        <v>48</v>
      </c>
      <c r="J15" s="331" t="s">
        <v>48</v>
      </c>
      <c r="K15" s="331" t="s">
        <v>48</v>
      </c>
      <c r="L15" s="331" t="s">
        <v>48</v>
      </c>
      <c r="M15" s="294" t="str">
        <f t="shared" si="0"/>
        <v>مطابق</v>
      </c>
      <c r="N15" s="332" t="s">
        <v>49</v>
      </c>
      <c r="O15" s="333">
        <v>46235</v>
      </c>
      <c r="P15" s="294" t="s">
        <v>730</v>
      </c>
    </row>
    <row r="16" spans="1:16" s="334" customFormat="1" ht="36.75" customHeight="1" x14ac:dyDescent="0.35">
      <c r="B16" s="503">
        <v>12</v>
      </c>
      <c r="C16" s="294">
        <v>3646</v>
      </c>
      <c r="D16" s="332" t="s">
        <v>1972</v>
      </c>
      <c r="E16" s="333" t="s">
        <v>1744</v>
      </c>
      <c r="F16" s="333" t="s">
        <v>171</v>
      </c>
      <c r="G16" s="504">
        <v>2016</v>
      </c>
      <c r="H16" s="331" t="s">
        <v>19</v>
      </c>
      <c r="I16" s="331" t="s">
        <v>48</v>
      </c>
      <c r="J16" s="331" t="s">
        <v>48</v>
      </c>
      <c r="K16" s="331" t="s">
        <v>48</v>
      </c>
      <c r="L16" s="331" t="s">
        <v>48</v>
      </c>
      <c r="M16" s="294" t="str">
        <f t="shared" si="0"/>
        <v>غير مطابق</v>
      </c>
      <c r="N16" s="332" t="s">
        <v>49</v>
      </c>
      <c r="O16" s="333">
        <v>46235</v>
      </c>
      <c r="P16" s="294" t="s">
        <v>730</v>
      </c>
    </row>
    <row r="17" spans="2:16" s="334" customFormat="1" ht="36.75" customHeight="1" x14ac:dyDescent="0.35">
      <c r="B17" s="503">
        <v>13</v>
      </c>
      <c r="C17" s="294">
        <v>714789</v>
      </c>
      <c r="D17" s="332" t="s">
        <v>1973</v>
      </c>
      <c r="E17" s="333" t="s">
        <v>173</v>
      </c>
      <c r="F17" s="333" t="s">
        <v>1747</v>
      </c>
      <c r="G17" s="504">
        <v>2020</v>
      </c>
      <c r="H17" s="331" t="s">
        <v>48</v>
      </c>
      <c r="I17" s="331" t="s">
        <v>48</v>
      </c>
      <c r="J17" s="331" t="s">
        <v>48</v>
      </c>
      <c r="K17" s="331" t="s">
        <v>48</v>
      </c>
      <c r="L17" s="331" t="s">
        <v>48</v>
      </c>
      <c r="M17" s="294" t="str">
        <f t="shared" si="0"/>
        <v>مطابق</v>
      </c>
      <c r="N17" s="332" t="s">
        <v>49</v>
      </c>
      <c r="O17" s="333">
        <v>46235</v>
      </c>
      <c r="P17" s="294" t="s">
        <v>730</v>
      </c>
    </row>
    <row r="18" spans="2:16" s="334" customFormat="1" ht="36.75" customHeight="1" x14ac:dyDescent="0.35">
      <c r="B18" s="503">
        <v>14</v>
      </c>
      <c r="C18" s="294">
        <v>2605</v>
      </c>
      <c r="D18" s="332" t="s">
        <v>1974</v>
      </c>
      <c r="E18" s="333" t="s">
        <v>1745</v>
      </c>
      <c r="F18" s="333" t="s">
        <v>1749</v>
      </c>
      <c r="G18" s="504">
        <v>2025</v>
      </c>
      <c r="H18" s="331" t="s">
        <v>48</v>
      </c>
      <c r="I18" s="331" t="s">
        <v>48</v>
      </c>
      <c r="J18" s="331" t="s">
        <v>48</v>
      </c>
      <c r="K18" s="331" t="s">
        <v>48</v>
      </c>
      <c r="L18" s="331" t="s">
        <v>48</v>
      </c>
      <c r="M18" s="294" t="str">
        <f t="shared" si="0"/>
        <v>مطابق</v>
      </c>
      <c r="N18" s="332" t="s">
        <v>49</v>
      </c>
      <c r="O18" s="333">
        <v>46235</v>
      </c>
      <c r="P18" s="294" t="s">
        <v>730</v>
      </c>
    </row>
    <row r="19" spans="2:16" s="334" customFormat="1" ht="36.75" customHeight="1" x14ac:dyDescent="0.35">
      <c r="B19" s="503">
        <v>15</v>
      </c>
      <c r="C19" s="294">
        <v>2449</v>
      </c>
      <c r="D19" s="332" t="s">
        <v>1975</v>
      </c>
      <c r="E19" s="333" t="s">
        <v>1744</v>
      </c>
      <c r="F19" s="333" t="s">
        <v>171</v>
      </c>
      <c r="G19" s="504">
        <v>2025</v>
      </c>
      <c r="H19" s="331" t="s">
        <v>48</v>
      </c>
      <c r="I19" s="331" t="s">
        <v>48</v>
      </c>
      <c r="J19" s="331" t="s">
        <v>48</v>
      </c>
      <c r="K19" s="331" t="s">
        <v>48</v>
      </c>
      <c r="L19" s="331" t="s">
        <v>48</v>
      </c>
      <c r="M19" s="294" t="str">
        <f t="shared" si="0"/>
        <v>مطابق</v>
      </c>
      <c r="N19" s="332" t="s">
        <v>49</v>
      </c>
      <c r="O19" s="333">
        <v>46235</v>
      </c>
      <c r="P19" s="294" t="s">
        <v>730</v>
      </c>
    </row>
    <row r="20" spans="2:16" s="334" customFormat="1" ht="36.75" customHeight="1" x14ac:dyDescent="0.35">
      <c r="B20" s="503">
        <v>16</v>
      </c>
      <c r="C20" s="294">
        <v>406301</v>
      </c>
      <c r="D20" s="332" t="s">
        <v>1976</v>
      </c>
      <c r="E20" s="333" t="s">
        <v>173</v>
      </c>
      <c r="F20" s="333" t="s">
        <v>1750</v>
      </c>
      <c r="G20" s="504">
        <v>2023</v>
      </c>
      <c r="H20" s="331" t="s">
        <v>48</v>
      </c>
      <c r="I20" s="331" t="s">
        <v>48</v>
      </c>
      <c r="J20" s="331" t="s">
        <v>48</v>
      </c>
      <c r="K20" s="331" t="s">
        <v>48</v>
      </c>
      <c r="L20" s="331" t="s">
        <v>48</v>
      </c>
      <c r="M20" s="294" t="str">
        <f t="shared" si="0"/>
        <v>مطابق</v>
      </c>
      <c r="N20" s="332" t="s">
        <v>49</v>
      </c>
      <c r="O20" s="333">
        <v>46235</v>
      </c>
      <c r="P20" s="294" t="s">
        <v>730</v>
      </c>
    </row>
    <row r="21" spans="2:16" s="334" customFormat="1" ht="36.75" customHeight="1" x14ac:dyDescent="0.35">
      <c r="B21" s="503">
        <v>17</v>
      </c>
      <c r="C21" s="294">
        <v>640951</v>
      </c>
      <c r="D21" s="332" t="s">
        <v>1977</v>
      </c>
      <c r="E21" s="333" t="s">
        <v>173</v>
      </c>
      <c r="F21" s="333" t="s">
        <v>1751</v>
      </c>
      <c r="G21" s="504">
        <v>2025</v>
      </c>
      <c r="H21" s="331" t="s">
        <v>48</v>
      </c>
      <c r="I21" s="331" t="s">
        <v>48</v>
      </c>
      <c r="J21" s="331" t="s">
        <v>48</v>
      </c>
      <c r="K21" s="331" t="s">
        <v>48</v>
      </c>
      <c r="L21" s="331" t="s">
        <v>48</v>
      </c>
      <c r="M21" s="294" t="str">
        <f t="shared" si="0"/>
        <v>مطابق</v>
      </c>
      <c r="N21" s="332" t="s">
        <v>49</v>
      </c>
      <c r="O21" s="333">
        <v>46235</v>
      </c>
      <c r="P21" s="294" t="s">
        <v>730</v>
      </c>
    </row>
    <row r="22" spans="2:16" s="334" customFormat="1" ht="36.75" customHeight="1" x14ac:dyDescent="0.35">
      <c r="B22" s="503">
        <v>18</v>
      </c>
      <c r="C22" s="294">
        <v>2604</v>
      </c>
      <c r="D22" s="332" t="s">
        <v>1977</v>
      </c>
      <c r="E22" s="333" t="s">
        <v>1745</v>
      </c>
      <c r="F22" s="333" t="s">
        <v>1749</v>
      </c>
      <c r="G22" s="504">
        <v>2025</v>
      </c>
      <c r="H22" s="331" t="s">
        <v>48</v>
      </c>
      <c r="I22" s="331" t="s">
        <v>48</v>
      </c>
      <c r="J22" s="331" t="s">
        <v>48</v>
      </c>
      <c r="K22" s="331" t="s">
        <v>48</v>
      </c>
      <c r="L22" s="331" t="s">
        <v>48</v>
      </c>
      <c r="M22" s="294" t="str">
        <f t="shared" si="0"/>
        <v>مطابق</v>
      </c>
      <c r="N22" s="332" t="s">
        <v>49</v>
      </c>
      <c r="O22" s="333">
        <v>46235</v>
      </c>
      <c r="P22" s="294" t="s">
        <v>730</v>
      </c>
    </row>
    <row r="23" spans="2:16" s="334" customFormat="1" ht="36.75" customHeight="1" x14ac:dyDescent="0.35">
      <c r="B23" s="503">
        <v>19</v>
      </c>
      <c r="C23" s="294">
        <v>2319</v>
      </c>
      <c r="D23" s="332" t="s">
        <v>1977</v>
      </c>
      <c r="E23" s="333" t="s">
        <v>1744</v>
      </c>
      <c r="F23" s="333" t="s">
        <v>1748</v>
      </c>
      <c r="G23" s="504">
        <v>2025</v>
      </c>
      <c r="H23" s="331" t="s">
        <v>48</v>
      </c>
      <c r="I23" s="331" t="s">
        <v>48</v>
      </c>
      <c r="J23" s="331" t="s">
        <v>48</v>
      </c>
      <c r="K23" s="331" t="s">
        <v>48</v>
      </c>
      <c r="L23" s="331" t="s">
        <v>48</v>
      </c>
      <c r="M23" s="294" t="str">
        <f t="shared" si="0"/>
        <v>مطابق</v>
      </c>
      <c r="N23" s="332" t="s">
        <v>49</v>
      </c>
      <c r="O23" s="333">
        <v>46235</v>
      </c>
      <c r="P23" s="294" t="s">
        <v>730</v>
      </c>
    </row>
    <row r="24" spans="2:16" s="334" customFormat="1" ht="36.75" customHeight="1" x14ac:dyDescent="0.35">
      <c r="B24" s="503">
        <v>20</v>
      </c>
      <c r="C24" s="294">
        <v>2596</v>
      </c>
      <c r="D24" s="332" t="s">
        <v>1978</v>
      </c>
      <c r="E24" s="333" t="s">
        <v>1745</v>
      </c>
      <c r="F24" s="333" t="s">
        <v>1749</v>
      </c>
      <c r="G24" s="504">
        <v>2025</v>
      </c>
      <c r="H24" s="331" t="s">
        <v>48</v>
      </c>
      <c r="I24" s="331" t="s">
        <v>48</v>
      </c>
      <c r="J24" s="331" t="s">
        <v>48</v>
      </c>
      <c r="K24" s="331" t="s">
        <v>48</v>
      </c>
      <c r="L24" s="331" t="s">
        <v>48</v>
      </c>
      <c r="M24" s="294" t="str">
        <f t="shared" si="0"/>
        <v>مطابق</v>
      </c>
      <c r="N24" s="332" t="s">
        <v>49</v>
      </c>
      <c r="O24" s="333">
        <v>46235</v>
      </c>
      <c r="P24" s="294" t="s">
        <v>730</v>
      </c>
    </row>
    <row r="25" spans="2:16" s="334" customFormat="1" ht="36.75" customHeight="1" x14ac:dyDescent="0.35">
      <c r="B25" s="503">
        <v>21</v>
      </c>
      <c r="C25" s="294">
        <v>638957</v>
      </c>
      <c r="D25" s="332" t="s">
        <v>1979</v>
      </c>
      <c r="E25" s="333" t="s">
        <v>173</v>
      </c>
      <c r="F25" s="333" t="s">
        <v>1751</v>
      </c>
      <c r="G25" s="504">
        <v>2026</v>
      </c>
      <c r="H25" s="331" t="s">
        <v>48</v>
      </c>
      <c r="I25" s="331" t="s">
        <v>48</v>
      </c>
      <c r="J25" s="331" t="s">
        <v>48</v>
      </c>
      <c r="K25" s="331" t="s">
        <v>48</v>
      </c>
      <c r="L25" s="331" t="s">
        <v>48</v>
      </c>
      <c r="M25" s="294" t="str">
        <f t="shared" si="0"/>
        <v>مطابق</v>
      </c>
      <c r="N25" s="332" t="s">
        <v>49</v>
      </c>
      <c r="O25" s="333">
        <v>46235</v>
      </c>
      <c r="P25" s="294" t="s">
        <v>730</v>
      </c>
    </row>
    <row r="26" spans="2:16" s="334" customFormat="1" ht="36.75" customHeight="1" x14ac:dyDescent="0.35">
      <c r="B26" s="503">
        <v>22</v>
      </c>
      <c r="C26" s="294">
        <v>769130</v>
      </c>
      <c r="D26" s="332" t="s">
        <v>1980</v>
      </c>
      <c r="E26" s="333" t="s">
        <v>173</v>
      </c>
      <c r="F26" s="333" t="s">
        <v>1751</v>
      </c>
      <c r="G26" s="504">
        <v>2021</v>
      </c>
      <c r="H26" s="331" t="s">
        <v>48</v>
      </c>
      <c r="I26" s="331" t="s">
        <v>48</v>
      </c>
      <c r="J26" s="331" t="s">
        <v>48</v>
      </c>
      <c r="K26" s="331" t="s">
        <v>48</v>
      </c>
      <c r="L26" s="331" t="s">
        <v>48</v>
      </c>
      <c r="M26" s="294" t="str">
        <f t="shared" si="0"/>
        <v>مطابق</v>
      </c>
      <c r="N26" s="332" t="s">
        <v>49</v>
      </c>
      <c r="O26" s="333">
        <v>46235</v>
      </c>
      <c r="P26" s="294" t="s">
        <v>730</v>
      </c>
    </row>
    <row r="27" spans="2:16" s="334" customFormat="1" ht="36.75" customHeight="1" x14ac:dyDescent="0.35">
      <c r="B27" s="503">
        <v>23</v>
      </c>
      <c r="C27" s="294">
        <v>2597</v>
      </c>
      <c r="D27" s="332" t="s">
        <v>1981</v>
      </c>
      <c r="E27" s="333" t="s">
        <v>1745</v>
      </c>
      <c r="F27" s="333" t="s">
        <v>1749</v>
      </c>
      <c r="G27" s="504">
        <v>2025</v>
      </c>
      <c r="H27" s="331" t="s">
        <v>48</v>
      </c>
      <c r="I27" s="331" t="s">
        <v>48</v>
      </c>
      <c r="J27" s="331" t="s">
        <v>48</v>
      </c>
      <c r="K27" s="331" t="s">
        <v>48</v>
      </c>
      <c r="L27" s="331" t="s">
        <v>48</v>
      </c>
      <c r="M27" s="294" t="str">
        <f t="shared" si="0"/>
        <v>مطابق</v>
      </c>
      <c r="N27" s="332" t="s">
        <v>49</v>
      </c>
      <c r="O27" s="333">
        <v>46235</v>
      </c>
      <c r="P27" s="294" t="s">
        <v>730</v>
      </c>
    </row>
    <row r="28" spans="2:16" s="334" customFormat="1" ht="36.75" customHeight="1" x14ac:dyDescent="0.35">
      <c r="B28" s="503">
        <v>24</v>
      </c>
      <c r="C28" s="294">
        <v>638146</v>
      </c>
      <c r="D28" s="332" t="s">
        <v>1982</v>
      </c>
      <c r="E28" s="333" t="s">
        <v>173</v>
      </c>
      <c r="F28" s="333" t="s">
        <v>1751</v>
      </c>
      <c r="G28" s="504">
        <v>2025</v>
      </c>
      <c r="H28" s="331" t="s">
        <v>48</v>
      </c>
      <c r="I28" s="331" t="s">
        <v>48</v>
      </c>
      <c r="J28" s="331" t="s">
        <v>48</v>
      </c>
      <c r="K28" s="331" t="s">
        <v>48</v>
      </c>
      <c r="L28" s="331" t="s">
        <v>48</v>
      </c>
      <c r="M28" s="294" t="str">
        <f t="shared" si="0"/>
        <v>مطابق</v>
      </c>
      <c r="N28" s="332" t="s">
        <v>49</v>
      </c>
      <c r="O28" s="333">
        <v>46235</v>
      </c>
      <c r="P28" s="294" t="s">
        <v>730</v>
      </c>
    </row>
    <row r="29" spans="2:16" s="334" customFormat="1" ht="36.75" customHeight="1" x14ac:dyDescent="0.35">
      <c r="B29" s="503">
        <v>25</v>
      </c>
      <c r="C29" s="294">
        <v>640013</v>
      </c>
      <c r="D29" s="332" t="s">
        <v>1982</v>
      </c>
      <c r="E29" s="333" t="s">
        <v>173</v>
      </c>
      <c r="F29" s="333" t="s">
        <v>1751</v>
      </c>
      <c r="G29" s="504">
        <v>2025</v>
      </c>
      <c r="H29" s="331" t="s">
        <v>48</v>
      </c>
      <c r="I29" s="331" t="s">
        <v>48</v>
      </c>
      <c r="J29" s="331" t="s">
        <v>48</v>
      </c>
      <c r="K29" s="331" t="s">
        <v>48</v>
      </c>
      <c r="L29" s="331" t="s">
        <v>48</v>
      </c>
      <c r="M29" s="294" t="str">
        <f t="shared" si="0"/>
        <v>مطابق</v>
      </c>
      <c r="N29" s="332" t="s">
        <v>49</v>
      </c>
      <c r="O29" s="333">
        <v>46235</v>
      </c>
      <c r="P29" s="294" t="s">
        <v>730</v>
      </c>
    </row>
    <row r="30" spans="2:16" s="334" customFormat="1" ht="36.75" customHeight="1" x14ac:dyDescent="0.35">
      <c r="B30" s="503">
        <v>26</v>
      </c>
      <c r="C30" s="294">
        <v>612982</v>
      </c>
      <c r="D30" s="332" t="s">
        <v>1983</v>
      </c>
      <c r="E30" s="333" t="s">
        <v>173</v>
      </c>
      <c r="F30" s="333" t="s">
        <v>1747</v>
      </c>
      <c r="G30" s="504">
        <v>2024</v>
      </c>
      <c r="H30" s="331" t="s">
        <v>48</v>
      </c>
      <c r="I30" s="331" t="s">
        <v>48</v>
      </c>
      <c r="J30" s="331" t="s">
        <v>48</v>
      </c>
      <c r="K30" s="331" t="s">
        <v>48</v>
      </c>
      <c r="L30" s="331" t="s">
        <v>48</v>
      </c>
      <c r="M30" s="294" t="str">
        <f t="shared" si="0"/>
        <v>مطابق</v>
      </c>
      <c r="N30" s="332" t="s">
        <v>49</v>
      </c>
      <c r="O30" s="333">
        <v>46235</v>
      </c>
      <c r="P30" s="294" t="s">
        <v>730</v>
      </c>
    </row>
    <row r="31" spans="2:16" s="334" customFormat="1" ht="36.75" customHeight="1" x14ac:dyDescent="0.35">
      <c r="B31" s="503">
        <v>27</v>
      </c>
      <c r="C31" s="294">
        <v>636390</v>
      </c>
      <c r="D31" s="332" t="s">
        <v>1983</v>
      </c>
      <c r="E31" s="333" t="s">
        <v>173</v>
      </c>
      <c r="F31" s="333" t="s">
        <v>1751</v>
      </c>
      <c r="G31" s="504">
        <v>2025</v>
      </c>
      <c r="H31" s="331" t="s">
        <v>48</v>
      </c>
      <c r="I31" s="331" t="s">
        <v>48</v>
      </c>
      <c r="J31" s="331" t="s">
        <v>48</v>
      </c>
      <c r="K31" s="331" t="s">
        <v>48</v>
      </c>
      <c r="L31" s="331" t="s">
        <v>48</v>
      </c>
      <c r="M31" s="294" t="str">
        <f t="shared" si="0"/>
        <v>مطابق</v>
      </c>
      <c r="N31" s="332" t="s">
        <v>49</v>
      </c>
      <c r="O31" s="333">
        <v>46235</v>
      </c>
      <c r="P31" s="294" t="s">
        <v>730</v>
      </c>
    </row>
    <row r="32" spans="2:16" s="334" customFormat="1" ht="36.75" customHeight="1" x14ac:dyDescent="0.35">
      <c r="B32" s="503">
        <v>28</v>
      </c>
      <c r="C32" s="294">
        <v>637069</v>
      </c>
      <c r="D32" s="332" t="s">
        <v>1984</v>
      </c>
      <c r="E32" s="333" t="s">
        <v>173</v>
      </c>
      <c r="F32" s="333" t="s">
        <v>1747</v>
      </c>
      <c r="G32" s="504">
        <v>2024</v>
      </c>
      <c r="H32" s="331" t="s">
        <v>48</v>
      </c>
      <c r="I32" s="331" t="s">
        <v>48</v>
      </c>
      <c r="J32" s="331" t="s">
        <v>48</v>
      </c>
      <c r="K32" s="331" t="s">
        <v>48</v>
      </c>
      <c r="L32" s="331" t="s">
        <v>48</v>
      </c>
      <c r="M32" s="294" t="str">
        <f t="shared" si="0"/>
        <v>مطابق</v>
      </c>
      <c r="N32" s="332" t="s">
        <v>49</v>
      </c>
      <c r="O32" s="333">
        <v>46235</v>
      </c>
      <c r="P32" s="294" t="s">
        <v>730</v>
      </c>
    </row>
  </sheetData>
  <sheetProtection algorithmName="SHA-512" hashValue="PuC38c+zFVLJ/PNQaVX7IQvohhQ2s67ihPch/ISGnot968tl7U8SqqFrLLaRq7T4WG3VLiIqWrSZkjah6Sl+4w==" saltValue="/I7HgykgMv7peh+fHyfZBA==" spinCount="100000" sheet="1" objects="1" scenarios="1"/>
  <mergeCells count="3">
    <mergeCell ref="B2:E3"/>
    <mergeCell ref="J2:P3"/>
    <mergeCell ref="B1:P1"/>
  </mergeCells>
  <conditionalFormatting sqref="H1 H4:H1048576 I5:L32">
    <cfRule type="containsText" dxfId="174" priority="3" operator="containsText" text="غير مطابق$Q$8">
      <formula>NOT(ISERROR(SEARCH("غير مطابق$Q$8",H1)))</formula>
    </cfRule>
    <cfRule type="containsText" dxfId="173" priority="4" operator="containsText" text="مطابق">
      <formula>NOT(ISERROR(SEARCH("مطابق",H1)))</formula>
    </cfRule>
  </conditionalFormatting>
  <conditionalFormatting sqref="H5:L32">
    <cfRule type="cellIs" dxfId="172" priority="5" operator="equal">
      <formula>$H$5</formula>
    </cfRule>
    <cfRule type="cellIs" dxfId="171" priority="6" operator="equal">
      <formula>$H$5</formula>
    </cfRule>
    <cfRule type="cellIs" dxfId="170" priority="7" operator="equal">
      <formula>$H$5</formula>
    </cfRule>
  </conditionalFormatting>
  <conditionalFormatting sqref="I5:M32 H1 H4:H1048576">
    <cfRule type="containsText" dxfId="169" priority="2" operator="containsText" text="غير مطابق">
      <formula>NOT(ISERROR(SEARCH("غير مطابق",H1)))</formula>
    </cfRule>
  </conditionalFormatting>
  <conditionalFormatting sqref="M5:M32">
    <cfRule type="containsText" dxfId="168" priority="1" operator="containsText" text="مطابق">
      <formula>NOT(ISERROR(SEARCH("مطابق",M5)))</formula>
    </cfRule>
  </conditionalFormatting>
  <dataValidations count="2">
    <dataValidation type="list" allowBlank="1" sqref="M5:M32" xr:uid="{5A50B792-F88D-4E5A-8037-7D2C598843CE}">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H5:L32" xr:uid="{728BE022-4705-49F4-A5F2-CDAC4FEF7DE0}">
      <formula1>"مطابق,غير مطابق"</formula1>
    </dataValidation>
  </dataValidations>
  <hyperlinks>
    <hyperlink ref="D2:E3" location="'الرئيسية النيل'!A1" display="'الرئيسية النيل'!A1" xr:uid="{4B0ADE56-90B0-420E-BADF-04D1AE7C6083}"/>
    <hyperlink ref="B2:C3" location="'الرئيسية النيل'!A1" display="🏠 الصفحة الرئيسية" xr:uid="{943B4D65-C27E-47BF-AC41-08D8DA6CD5A8}"/>
  </hyperlinks>
  <pageMargins left="0.25" right="0.25" top="0.75" bottom="0.75" header="0.3" footer="0.3"/>
  <pageSetup paperSize="9" orientation="landscape"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CA704-335C-46DA-8D23-4A18654C8CF3}">
  <sheetPr codeName="Sheet37"/>
  <dimension ref="A1:AS9"/>
  <sheetViews>
    <sheetView rightToLeft="1" zoomScale="80" zoomScaleNormal="80" workbookViewId="0">
      <selection activeCell="A2" sqref="A2:B3"/>
    </sheetView>
  </sheetViews>
  <sheetFormatPr defaultRowHeight="15" x14ac:dyDescent="0.25"/>
  <cols>
    <col min="1" max="1" width="9.85546875" style="309" bestFit="1" customWidth="1"/>
    <col min="2" max="2" width="20" style="309" customWidth="1"/>
    <col min="3" max="3" width="31" style="309" customWidth="1"/>
    <col min="4" max="4" width="18.140625" style="309" customWidth="1"/>
    <col min="5" max="5" width="24" style="309" customWidth="1"/>
    <col min="6" max="6" width="21" style="309" customWidth="1"/>
    <col min="7" max="10" width="25" style="309" customWidth="1"/>
    <col min="11" max="11" width="13.140625" style="309" bestFit="1" customWidth="1"/>
    <col min="12" max="12" width="28.85546875" style="309" bestFit="1" customWidth="1"/>
    <col min="13" max="13" width="15" style="309" customWidth="1"/>
    <col min="14" max="16384" width="9.140625" style="309"/>
  </cols>
  <sheetData>
    <row r="1" spans="1:45" s="508" customFormat="1" ht="36.75" customHeight="1" x14ac:dyDescent="0.45">
      <c r="A1" s="505" t="s">
        <v>772</v>
      </c>
      <c r="B1" s="506"/>
      <c r="C1" s="506"/>
      <c r="D1" s="506"/>
      <c r="E1" s="506"/>
      <c r="F1" s="506"/>
      <c r="G1" s="506"/>
      <c r="H1" s="506"/>
      <c r="I1" s="506"/>
      <c r="J1" s="506"/>
      <c r="K1" s="506"/>
      <c r="L1" s="506"/>
      <c r="M1" s="506"/>
      <c r="N1" s="507"/>
      <c r="O1" s="507"/>
      <c r="P1" s="507"/>
      <c r="Q1" s="507"/>
      <c r="R1" s="507"/>
      <c r="S1" s="507"/>
      <c r="T1" s="507"/>
      <c r="U1" s="507"/>
      <c r="V1" s="507"/>
      <c r="W1" s="507"/>
      <c r="X1" s="507"/>
      <c r="Y1" s="507"/>
      <c r="Z1" s="507"/>
      <c r="AA1" s="507"/>
      <c r="AB1" s="507"/>
      <c r="AC1" s="507"/>
      <c r="AD1" s="507"/>
      <c r="AE1" s="507"/>
      <c r="AF1" s="507"/>
      <c r="AG1" s="507"/>
      <c r="AH1" s="507"/>
      <c r="AI1" s="507"/>
      <c r="AJ1" s="507"/>
      <c r="AK1" s="507"/>
      <c r="AL1" s="507"/>
      <c r="AM1" s="507"/>
      <c r="AN1" s="507"/>
      <c r="AO1" s="507"/>
      <c r="AP1" s="507"/>
      <c r="AQ1" s="507"/>
      <c r="AR1" s="507"/>
      <c r="AS1" s="507"/>
    </row>
    <row r="2" spans="1:45" ht="42" x14ac:dyDescent="0.25">
      <c r="A2" s="96" t="s">
        <v>34</v>
      </c>
      <c r="B2" s="97"/>
      <c r="C2" s="509" t="str">
        <f>'لوحة التحليل والملخص'!A3</f>
        <v>سجل السجلات والمعدات</v>
      </c>
      <c r="D2" s="509" t="str">
        <f>'لوحة التحليل والملخص'!B3</f>
        <v>حالة المطابقة (مطابق)</v>
      </c>
      <c r="E2" s="509" t="str">
        <f>'لوحة التحليل والملخص'!C3</f>
        <v>غير مطابق</v>
      </c>
      <c r="F2" s="509" t="str">
        <f>'لوحة التحليل والملخص'!D3</f>
        <v>إجمالي المفحوص</v>
      </c>
      <c r="G2" s="509" t="str">
        <f>'لوحة التحليل والملخص'!E3</f>
        <v>نسبة الالتزام %</v>
      </c>
      <c r="H2" s="510"/>
      <c r="I2" s="308"/>
      <c r="J2" s="308"/>
      <c r="K2" s="308"/>
      <c r="L2" s="308"/>
      <c r="M2" s="308"/>
      <c r="N2" s="477"/>
      <c r="O2" s="477"/>
      <c r="P2" s="477"/>
      <c r="Q2" s="477"/>
      <c r="R2" s="477"/>
      <c r="S2" s="477"/>
      <c r="T2" s="477"/>
      <c r="U2" s="477"/>
      <c r="V2" s="477"/>
      <c r="W2" s="477"/>
      <c r="X2" s="477"/>
      <c r="Y2" s="477"/>
      <c r="Z2" s="477"/>
      <c r="AA2" s="477"/>
      <c r="AB2" s="477"/>
      <c r="AC2" s="477"/>
      <c r="AD2" s="477"/>
      <c r="AE2" s="477"/>
      <c r="AF2" s="477"/>
      <c r="AG2" s="477"/>
      <c r="AH2" s="477"/>
      <c r="AI2" s="477"/>
      <c r="AJ2" s="477"/>
      <c r="AK2" s="477"/>
      <c r="AL2" s="477"/>
      <c r="AM2" s="477"/>
      <c r="AN2" s="477"/>
      <c r="AO2" s="477"/>
      <c r="AP2" s="477"/>
      <c r="AQ2" s="477"/>
      <c r="AR2" s="477"/>
      <c r="AS2" s="477"/>
    </row>
    <row r="3" spans="1:45" ht="53.25" customHeight="1" x14ac:dyDescent="0.25">
      <c r="A3" s="98"/>
      <c r="B3" s="99"/>
      <c r="C3" s="511" t="str">
        <f>'لوحة التحليل والملخص'!A7</f>
        <v>شبكة الانذار</v>
      </c>
      <c r="D3" s="478">
        <f>'لوحة التحليل والملخص النيل'!B5</f>
        <v>5</v>
      </c>
      <c r="E3" s="479">
        <f>'لوحة التحليل والملخص النيل'!C5</f>
        <v>0</v>
      </c>
      <c r="F3" s="480">
        <f>'لوحة التحليل والملخص النيل'!D5</f>
        <v>5</v>
      </c>
      <c r="G3" s="317">
        <f>'لوحة التحليل والملخص النيل'!E5</f>
        <v>1</v>
      </c>
      <c r="H3" s="452"/>
      <c r="I3" s="512"/>
      <c r="J3" s="512"/>
      <c r="K3" s="512"/>
      <c r="L3" s="512"/>
      <c r="M3" s="512"/>
    </row>
    <row r="4" spans="1:45" ht="51" customHeight="1" x14ac:dyDescent="0.25">
      <c r="A4" s="513" t="s">
        <v>39</v>
      </c>
      <c r="B4" s="513" t="s">
        <v>40</v>
      </c>
      <c r="C4" s="513" t="s">
        <v>41</v>
      </c>
      <c r="D4" s="513" t="s">
        <v>42</v>
      </c>
      <c r="E4" s="513" t="s">
        <v>59</v>
      </c>
      <c r="F4" s="513" t="s">
        <v>643</v>
      </c>
      <c r="G4" s="513" t="s">
        <v>644</v>
      </c>
      <c r="H4" s="513" t="s">
        <v>640</v>
      </c>
      <c r="I4" s="513" t="s">
        <v>641</v>
      </c>
      <c r="J4" s="513" t="s">
        <v>642</v>
      </c>
      <c r="K4" s="513" t="s">
        <v>44</v>
      </c>
      <c r="L4" s="513" t="s">
        <v>45</v>
      </c>
      <c r="M4" s="513" t="s">
        <v>46</v>
      </c>
    </row>
    <row r="5" spans="1:45" ht="18.75" x14ac:dyDescent="0.25">
      <c r="A5" s="514">
        <v>1</v>
      </c>
      <c r="B5" s="515" t="s">
        <v>247</v>
      </c>
      <c r="C5" s="516" t="s">
        <v>892</v>
      </c>
      <c r="D5" s="517">
        <v>46235</v>
      </c>
      <c r="E5" s="515" t="s">
        <v>48</v>
      </c>
      <c r="F5" s="515" t="s">
        <v>48</v>
      </c>
      <c r="G5" s="515" t="s">
        <v>48</v>
      </c>
      <c r="H5" s="515" t="s">
        <v>48</v>
      </c>
      <c r="I5" s="515" t="s">
        <v>48</v>
      </c>
      <c r="J5" s="515" t="s">
        <v>48</v>
      </c>
      <c r="K5" s="515" t="str">
        <f>IF(COUNTIF(E5:J5, "غير مطابق")&gt;0, "غير مطابق", "مطابق")</f>
        <v>مطابق</v>
      </c>
      <c r="L5" s="516" t="s">
        <v>49</v>
      </c>
      <c r="M5" s="515" t="s">
        <v>265</v>
      </c>
    </row>
    <row r="6" spans="1:45" ht="18.75" x14ac:dyDescent="0.25">
      <c r="A6" s="518">
        <v>2</v>
      </c>
      <c r="B6" s="515" t="s">
        <v>248</v>
      </c>
      <c r="C6" s="519" t="s">
        <v>419</v>
      </c>
      <c r="D6" s="520">
        <v>46235</v>
      </c>
      <c r="E6" s="515" t="s">
        <v>48</v>
      </c>
      <c r="F6" s="515" t="s">
        <v>48</v>
      </c>
      <c r="G6" s="515" t="s">
        <v>48</v>
      </c>
      <c r="H6" s="515" t="s">
        <v>48</v>
      </c>
      <c r="I6" s="515" t="s">
        <v>48</v>
      </c>
      <c r="J6" s="515" t="s">
        <v>48</v>
      </c>
      <c r="K6" s="515" t="str">
        <f>IF(COUNTIF(E6:J6, "غير مطابق")&gt;0, "غير مطابق", "مطابق")</f>
        <v>مطابق</v>
      </c>
      <c r="L6" s="519" t="s">
        <v>49</v>
      </c>
      <c r="M6" s="515" t="s">
        <v>265</v>
      </c>
    </row>
    <row r="7" spans="1:45" ht="18.75" x14ac:dyDescent="0.25">
      <c r="A7" s="514">
        <v>3</v>
      </c>
      <c r="B7" s="515" t="s">
        <v>249</v>
      </c>
      <c r="C7" s="516" t="s">
        <v>904</v>
      </c>
      <c r="D7" s="517">
        <v>46235</v>
      </c>
      <c r="E7" s="515" t="s">
        <v>48</v>
      </c>
      <c r="F7" s="515" t="s">
        <v>48</v>
      </c>
      <c r="G7" s="515" t="s">
        <v>48</v>
      </c>
      <c r="H7" s="515" t="s">
        <v>48</v>
      </c>
      <c r="I7" s="515" t="s">
        <v>48</v>
      </c>
      <c r="J7" s="515" t="s">
        <v>48</v>
      </c>
      <c r="K7" s="515" t="str">
        <f>IF(COUNTIF(E7:J7, "غير مطابق")&gt;0, "غير مطابق", "مطابق")</f>
        <v>مطابق</v>
      </c>
      <c r="L7" s="516" t="s">
        <v>49</v>
      </c>
      <c r="M7" s="515" t="s">
        <v>265</v>
      </c>
    </row>
    <row r="8" spans="1:45" ht="18.75" x14ac:dyDescent="0.25">
      <c r="A8" s="518">
        <v>4</v>
      </c>
      <c r="B8" s="515" t="s">
        <v>250</v>
      </c>
      <c r="C8" s="519" t="s">
        <v>376</v>
      </c>
      <c r="D8" s="520">
        <v>46235</v>
      </c>
      <c r="E8" s="515" t="s">
        <v>48</v>
      </c>
      <c r="F8" s="515" t="s">
        <v>48</v>
      </c>
      <c r="G8" s="515" t="s">
        <v>48</v>
      </c>
      <c r="H8" s="515" t="s">
        <v>48</v>
      </c>
      <c r="I8" s="515" t="s">
        <v>48</v>
      </c>
      <c r="J8" s="515" t="s">
        <v>48</v>
      </c>
      <c r="K8" s="515" t="str">
        <f>IF(COUNTIF(E8:J8, "غير مطابق")&gt;0, "غير مطابق", "مطابق")</f>
        <v>مطابق</v>
      </c>
      <c r="L8" s="519" t="s">
        <v>49</v>
      </c>
      <c r="M8" s="515" t="s">
        <v>265</v>
      </c>
    </row>
    <row r="9" spans="1:45" ht="18.75" x14ac:dyDescent="0.25">
      <c r="A9" s="514">
        <v>5</v>
      </c>
      <c r="B9" s="515" t="s">
        <v>251</v>
      </c>
      <c r="C9" s="516" t="s">
        <v>264</v>
      </c>
      <c r="D9" s="517">
        <v>46235</v>
      </c>
      <c r="E9" s="515" t="s">
        <v>48</v>
      </c>
      <c r="F9" s="515" t="s">
        <v>48</v>
      </c>
      <c r="G9" s="515" t="s">
        <v>48</v>
      </c>
      <c r="H9" s="515" t="s">
        <v>48</v>
      </c>
      <c r="I9" s="515" t="s">
        <v>48</v>
      </c>
      <c r="J9" s="515" t="s">
        <v>48</v>
      </c>
      <c r="K9" s="515" t="str">
        <f>IF(COUNTIF(E9:J9, "غير مطابق")&gt;0, "غير مطابق", "مطابق")</f>
        <v>مطابق</v>
      </c>
      <c r="L9" s="516" t="s">
        <v>49</v>
      </c>
      <c r="M9" s="515" t="s">
        <v>265</v>
      </c>
    </row>
  </sheetData>
  <sheetProtection algorithmName="SHA-512" hashValue="LSWvPYGY4LtmU/jszGxq322+SkK6LJzyuImE3ODfMaOxIPGlJ+GDIMI8sZRd1yTchF+vNPKfp5sqUGWm3c/Rsg==" saltValue="mWpxvf15ZAwwj6UJPnnJ2w==" spinCount="100000" sheet="1" objects="1" scenarios="1"/>
  <mergeCells count="2">
    <mergeCell ref="A1:M1"/>
    <mergeCell ref="A2:B3"/>
  </mergeCells>
  <conditionalFormatting sqref="E5:K9">
    <cfRule type="containsText" dxfId="167" priority="1" operator="containsText" text="غير مطابق">
      <formula>NOT(ISERROR(SEARCH("غير مطابق",E5)))</formula>
    </cfRule>
    <cfRule type="containsText" dxfId="166"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J9" xr:uid="{075F32F6-C025-44CB-88A8-DD848B661583}">
      <formula1>"مطابق,غير مطابق"</formula1>
    </dataValidation>
    <dataValidation type="list" allowBlank="1" sqref="K5:K9" xr:uid="{4CCA9AA7-6BC2-4120-8762-0D63031179C2}">
      <formula1>"مطابق,غير مطابق"</formula1>
    </dataValidation>
  </dataValidations>
  <hyperlinks>
    <hyperlink ref="A2" location="'الرئيسية'!A1" display="🏠 الصفحة الرئيسية" xr:uid="{C8C642A0-81E0-4F3F-8294-044884C7C578}"/>
    <hyperlink ref="A2:B3" location="'الرئيسية النيل'!A1" display="🏠 الصفحة الرئيسية" xr:uid="{97F23610-B54B-4BAD-9329-2AA952406C7B}"/>
  </hyperlink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5F025-765C-48F3-A9D8-68F7A327296E}">
  <sheetPr codeName="Sheet38"/>
  <dimension ref="A1:AY7"/>
  <sheetViews>
    <sheetView rightToLeft="1" zoomScale="70" zoomScaleNormal="70" workbookViewId="0">
      <selection activeCell="A2" sqref="A2:B3"/>
    </sheetView>
  </sheetViews>
  <sheetFormatPr defaultRowHeight="15" x14ac:dyDescent="0.25"/>
  <cols>
    <col min="1" max="1" width="12.140625" style="475" bestFit="1" customWidth="1"/>
    <col min="2" max="2" width="26" style="475" customWidth="1"/>
    <col min="3" max="3" width="28.5703125" style="475" bestFit="1" customWidth="1"/>
    <col min="4" max="4" width="16.85546875" style="475" bestFit="1" customWidth="1"/>
    <col min="5" max="5" width="22" style="475" customWidth="1"/>
    <col min="6" max="6" width="29" style="475" customWidth="1"/>
    <col min="7" max="7" width="23" style="475" customWidth="1"/>
    <col min="8" max="9" width="21" style="475" customWidth="1"/>
    <col min="10" max="10" width="30" style="475" bestFit="1" customWidth="1"/>
    <col min="11" max="12" width="21" style="475" customWidth="1"/>
    <col min="13" max="13" width="62" style="475" customWidth="1"/>
    <col min="14" max="14" width="64.85546875" style="475" bestFit="1" customWidth="1"/>
    <col min="15" max="15" width="15" style="475" customWidth="1"/>
    <col min="16" max="16384" width="9.140625" style="475"/>
  </cols>
  <sheetData>
    <row r="1" spans="1:51" s="524" customFormat="1" ht="34.5" customHeight="1" x14ac:dyDescent="0.4">
      <c r="A1" s="521" t="s">
        <v>771</v>
      </c>
      <c r="B1" s="522"/>
      <c r="C1" s="522"/>
      <c r="D1" s="522"/>
      <c r="E1" s="522"/>
      <c r="F1" s="522"/>
      <c r="G1" s="522"/>
      <c r="H1" s="522"/>
      <c r="I1" s="522"/>
      <c r="J1" s="522"/>
      <c r="K1" s="522"/>
      <c r="L1" s="522"/>
      <c r="M1" s="522"/>
      <c r="N1" s="522"/>
      <c r="O1" s="522"/>
      <c r="P1" s="523"/>
      <c r="Q1" s="523"/>
      <c r="R1" s="523"/>
      <c r="S1" s="523"/>
      <c r="T1" s="523"/>
      <c r="U1" s="523"/>
      <c r="V1" s="523"/>
      <c r="W1" s="523"/>
      <c r="X1" s="523"/>
      <c r="Y1" s="523"/>
      <c r="Z1" s="523"/>
      <c r="AA1" s="523"/>
      <c r="AB1" s="523"/>
      <c r="AC1" s="523"/>
      <c r="AD1" s="523"/>
      <c r="AE1" s="523"/>
      <c r="AF1" s="523"/>
      <c r="AG1" s="523"/>
      <c r="AH1" s="523"/>
      <c r="AI1" s="523"/>
      <c r="AJ1" s="523"/>
      <c r="AK1" s="523"/>
      <c r="AL1" s="523"/>
      <c r="AM1" s="523"/>
      <c r="AN1" s="523"/>
      <c r="AO1" s="523"/>
      <c r="AP1" s="523"/>
      <c r="AQ1" s="523"/>
      <c r="AR1" s="523"/>
      <c r="AS1" s="523"/>
      <c r="AT1" s="523"/>
      <c r="AU1" s="523"/>
      <c r="AV1" s="523"/>
      <c r="AW1" s="523"/>
      <c r="AX1" s="523"/>
      <c r="AY1" s="523"/>
    </row>
    <row r="2" spans="1:51" ht="42" x14ac:dyDescent="0.25">
      <c r="A2" s="100" t="s">
        <v>34</v>
      </c>
      <c r="B2" s="101"/>
      <c r="C2" s="509" t="str">
        <f>'لوحة التحليل والملخص'!A3</f>
        <v>سجل السجلات والمعدات</v>
      </c>
      <c r="D2" s="509" t="str">
        <f>'لوحة التحليل والملخص'!B3</f>
        <v>حالة المطابقة (مطابق)</v>
      </c>
      <c r="E2" s="509" t="str">
        <f>'لوحة التحليل والملخص'!C3</f>
        <v>غير مطابق</v>
      </c>
      <c r="F2" s="509" t="str">
        <f>'لوحة التحليل والملخص'!D3</f>
        <v>إجمالي المفحوص</v>
      </c>
      <c r="G2" s="509" t="str">
        <f>'لوحة التحليل والملخص'!E3</f>
        <v>نسبة الالتزام %</v>
      </c>
      <c r="H2" s="525"/>
      <c r="I2" s="525"/>
      <c r="J2" s="525"/>
      <c r="K2" s="525"/>
      <c r="L2" s="525"/>
      <c r="M2" s="525"/>
      <c r="N2" s="525"/>
      <c r="O2" s="525"/>
      <c r="P2" s="526"/>
      <c r="Q2" s="526"/>
      <c r="R2" s="526"/>
      <c r="S2" s="526"/>
      <c r="T2" s="526"/>
      <c r="U2" s="526"/>
      <c r="V2" s="526"/>
      <c r="W2" s="526"/>
      <c r="X2" s="526"/>
      <c r="Y2" s="526"/>
      <c r="Z2" s="526"/>
      <c r="AA2" s="526"/>
      <c r="AB2" s="526"/>
      <c r="AC2" s="526"/>
      <c r="AD2" s="526"/>
      <c r="AE2" s="526"/>
      <c r="AF2" s="526"/>
      <c r="AG2" s="526"/>
      <c r="AH2" s="526"/>
      <c r="AI2" s="526"/>
      <c r="AJ2" s="526"/>
      <c r="AK2" s="526"/>
      <c r="AL2" s="526"/>
      <c r="AM2" s="526"/>
      <c r="AN2" s="526"/>
      <c r="AO2" s="526"/>
      <c r="AP2" s="526"/>
      <c r="AQ2" s="526"/>
      <c r="AR2" s="526"/>
      <c r="AS2" s="526"/>
      <c r="AT2" s="526"/>
      <c r="AU2" s="526"/>
      <c r="AV2" s="526"/>
      <c r="AW2" s="526"/>
      <c r="AX2" s="526"/>
      <c r="AY2" s="526"/>
    </row>
    <row r="3" spans="1:51" ht="37.5" customHeight="1" x14ac:dyDescent="0.25">
      <c r="A3" s="102"/>
      <c r="B3" s="103"/>
      <c r="C3" s="527" t="str">
        <f>'لوحة التحليل والملخص'!A8</f>
        <v>شبكة الحريق والمضخات</v>
      </c>
      <c r="D3" s="478">
        <f>'لوحة التحليل والملخص النيل'!B6</f>
        <v>2</v>
      </c>
      <c r="E3" s="479">
        <f>'لوحة التحليل والملخص النيل'!C6</f>
        <v>1</v>
      </c>
      <c r="F3" s="480">
        <f>'لوحة التحليل والملخص النيل'!D6</f>
        <v>3</v>
      </c>
      <c r="G3" s="317">
        <f>'لوحة التحليل والملخص النيل'!E6</f>
        <v>0.66666666666666663</v>
      </c>
      <c r="H3" s="528"/>
      <c r="I3" s="528"/>
      <c r="J3" s="528"/>
      <c r="K3" s="528"/>
      <c r="L3" s="528"/>
      <c r="M3" s="528"/>
      <c r="N3" s="528"/>
      <c r="O3" s="528"/>
    </row>
    <row r="4" spans="1:51" ht="37.5" x14ac:dyDescent="0.25">
      <c r="A4" s="513" t="s">
        <v>39</v>
      </c>
      <c r="B4" s="513" t="s">
        <v>40</v>
      </c>
      <c r="C4" s="513" t="s">
        <v>41</v>
      </c>
      <c r="D4" s="513" t="s">
        <v>42</v>
      </c>
      <c r="E4" s="513" t="s">
        <v>647</v>
      </c>
      <c r="F4" s="513" t="s">
        <v>61</v>
      </c>
      <c r="G4" s="513" t="s">
        <v>62</v>
      </c>
      <c r="H4" s="513" t="s">
        <v>649</v>
      </c>
      <c r="I4" s="513" t="s">
        <v>648</v>
      </c>
      <c r="J4" s="513" t="s">
        <v>650</v>
      </c>
      <c r="K4" s="513" t="s">
        <v>655</v>
      </c>
      <c r="L4" s="513" t="s">
        <v>63</v>
      </c>
      <c r="M4" s="513" t="s">
        <v>44</v>
      </c>
      <c r="N4" s="513" t="s">
        <v>45</v>
      </c>
      <c r="O4" s="513" t="s">
        <v>46</v>
      </c>
    </row>
    <row r="5" spans="1:51" s="502" customFormat="1" ht="42" x14ac:dyDescent="0.35">
      <c r="A5" s="503">
        <v>1</v>
      </c>
      <c r="B5" s="294" t="s">
        <v>906</v>
      </c>
      <c r="C5" s="332" t="s">
        <v>889</v>
      </c>
      <c r="D5" s="333">
        <v>46235</v>
      </c>
      <c r="E5" s="294" t="s">
        <v>48</v>
      </c>
      <c r="F5" s="294" t="s">
        <v>48</v>
      </c>
      <c r="G5" s="294" t="s">
        <v>48</v>
      </c>
      <c r="H5" s="294" t="s">
        <v>48</v>
      </c>
      <c r="I5" s="294" t="s">
        <v>48</v>
      </c>
      <c r="J5" s="294" t="s">
        <v>48</v>
      </c>
      <c r="K5" s="294" t="s">
        <v>48</v>
      </c>
      <c r="L5" s="294" t="s">
        <v>48</v>
      </c>
      <c r="M5" s="294" t="str">
        <f>IF(COUNTIF(E5:L5, "غير مطابق")&gt;0, "غير مطابق", "مطابق")</f>
        <v>مطابق</v>
      </c>
      <c r="N5" s="332" t="s">
        <v>905</v>
      </c>
      <c r="O5" s="294" t="s">
        <v>654</v>
      </c>
    </row>
    <row r="6" spans="1:51" s="502" customFormat="1" ht="42" x14ac:dyDescent="0.35">
      <c r="A6" s="503">
        <v>2</v>
      </c>
      <c r="B6" s="294" t="s">
        <v>229</v>
      </c>
      <c r="C6" s="332" t="s">
        <v>889</v>
      </c>
      <c r="D6" s="333">
        <v>46235</v>
      </c>
      <c r="E6" s="294" t="s">
        <v>48</v>
      </c>
      <c r="F6" s="294" t="s">
        <v>48</v>
      </c>
      <c r="G6" s="294" t="s">
        <v>48</v>
      </c>
      <c r="H6" s="294" t="s">
        <v>48</v>
      </c>
      <c r="I6" s="294" t="s">
        <v>48</v>
      </c>
      <c r="J6" s="294" t="s">
        <v>19</v>
      </c>
      <c r="K6" s="294" t="s">
        <v>48</v>
      </c>
      <c r="L6" s="294" t="s">
        <v>48</v>
      </c>
      <c r="M6" s="294" t="str">
        <f>IF(COUNTIF(E6:L6, "غير مطابق")&gt;0, "غير مطابق", "مطابق")</f>
        <v>غير مطابق</v>
      </c>
      <c r="N6" s="332" t="s">
        <v>890</v>
      </c>
      <c r="O6" s="294" t="s">
        <v>654</v>
      </c>
    </row>
    <row r="7" spans="1:51" s="502" customFormat="1" ht="42" x14ac:dyDescent="0.35">
      <c r="A7" s="503">
        <v>3</v>
      </c>
      <c r="B7" s="294" t="s">
        <v>888</v>
      </c>
      <c r="C7" s="332" t="s">
        <v>889</v>
      </c>
      <c r="D7" s="333">
        <v>46235</v>
      </c>
      <c r="E7" s="294" t="s">
        <v>48</v>
      </c>
      <c r="F7" s="294" t="s">
        <v>48</v>
      </c>
      <c r="G7" s="294" t="s">
        <v>48</v>
      </c>
      <c r="H7" s="294" t="s">
        <v>48</v>
      </c>
      <c r="I7" s="294" t="s">
        <v>48</v>
      </c>
      <c r="J7" s="294" t="s">
        <v>48</v>
      </c>
      <c r="K7" s="294" t="s">
        <v>48</v>
      </c>
      <c r="L7" s="294" t="s">
        <v>48</v>
      </c>
      <c r="M7" s="294" t="str">
        <f>IF(COUNTIF(E7:L7, "غير مطابق")&gt;0, "غير مطابق", "مطابق")</f>
        <v>مطابق</v>
      </c>
      <c r="N7" s="332" t="s">
        <v>49</v>
      </c>
      <c r="O7" s="294" t="s">
        <v>654</v>
      </c>
    </row>
  </sheetData>
  <sheetProtection algorithmName="SHA-512" hashValue="kXN9rl3PJAT1DJwUedfcalrZC1gYnD6djUqizOc5l5ob2dfp7TKVvP1QJdT48agITz+Nu+9zaMPobutNrbMwuQ==" saltValue="UzElV54du/B8llm1DVQivA==" spinCount="100000" sheet="1" objects="1" scenarios="1"/>
  <mergeCells count="2">
    <mergeCell ref="A1:O1"/>
    <mergeCell ref="A2:B3"/>
  </mergeCells>
  <conditionalFormatting sqref="E5:M7">
    <cfRule type="containsText" dxfId="165" priority="1" operator="containsText" text="غير مطابق">
      <formula>NOT(ISERROR(SEARCH("غير مطابق",E5)))</formula>
    </cfRule>
    <cfRule type="containsText" dxfId="164"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L7" xr:uid="{82862ED3-6ABB-48EA-A71E-DC409263C1B4}">
      <formula1>"مطابق,غير مطابق"</formula1>
    </dataValidation>
    <dataValidation type="list" allowBlank="1" sqref="M5:M7" xr:uid="{8D383140-9C1E-43A7-B961-454DCC013F7A}">
      <formula1>"مطابق,غير مطابق"</formula1>
    </dataValidation>
  </dataValidations>
  <hyperlinks>
    <hyperlink ref="A2" location="'الرئيسية'!A1" display="🏠 الصفحة الرئيسية" xr:uid="{2D481869-28DC-4860-96B7-E4F0FA5B2B71}"/>
    <hyperlink ref="A2:B3" location="'الرئيسية النيل'!A1" display="🏠 الصفحة الرئيسية" xr:uid="{8DBF909B-9524-4A63-96A3-CE420C9C383A}"/>
  </hyperlink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9852E-A9E0-451C-BDD8-BB0470890242}">
  <sheetPr codeName="Sheet39"/>
  <dimension ref="A1:AG29"/>
  <sheetViews>
    <sheetView rightToLeft="1" zoomScale="55" zoomScaleNormal="55" workbookViewId="0">
      <pane xSplit="1" ySplit="4" topLeftCell="F5" activePane="bottomRight" state="frozen"/>
      <selection pane="topRight" activeCell="B1" sqref="B1"/>
      <selection pane="bottomLeft" activeCell="A5" sqref="A5"/>
      <selection pane="bottomRight" activeCell="A2" sqref="A2:B3"/>
    </sheetView>
  </sheetViews>
  <sheetFormatPr defaultRowHeight="15" x14ac:dyDescent="0.25"/>
  <cols>
    <col min="1" max="1" width="16.140625" style="309" customWidth="1"/>
    <col min="2" max="2" width="23.85546875" style="309" customWidth="1"/>
    <col min="3" max="3" width="62" style="309" bestFit="1" customWidth="1"/>
    <col min="4" max="4" width="25.85546875" style="309" bestFit="1" customWidth="1"/>
    <col min="5" max="5" width="19.5703125" style="309" customWidth="1"/>
    <col min="6" max="9" width="25" style="309" customWidth="1"/>
    <col min="10" max="10" width="23" style="309" customWidth="1"/>
    <col min="11" max="11" width="14.5703125" style="309" bestFit="1" customWidth="1"/>
    <col min="12" max="12" width="79.85546875" style="309" customWidth="1"/>
    <col min="13" max="13" width="15" style="309" customWidth="1"/>
    <col min="14" max="16384" width="9.140625" style="309"/>
  </cols>
  <sheetData>
    <row r="1" spans="1:33" s="532" customFormat="1" ht="42.75" customHeight="1" x14ac:dyDescent="0.5">
      <c r="A1" s="529" t="s">
        <v>773</v>
      </c>
      <c r="B1" s="530"/>
      <c r="C1" s="530"/>
      <c r="D1" s="530"/>
      <c r="E1" s="530"/>
      <c r="F1" s="530"/>
      <c r="G1" s="530"/>
      <c r="H1" s="530"/>
      <c r="I1" s="530"/>
      <c r="J1" s="530"/>
      <c r="K1" s="530"/>
      <c r="L1" s="530"/>
      <c r="M1" s="530"/>
      <c r="N1" s="531"/>
      <c r="O1" s="477"/>
      <c r="P1" s="531"/>
      <c r="Q1" s="531"/>
      <c r="R1" s="531"/>
      <c r="S1" s="531"/>
      <c r="T1" s="531"/>
      <c r="U1" s="531"/>
      <c r="V1" s="531"/>
      <c r="W1" s="531"/>
      <c r="X1" s="531"/>
      <c r="Y1" s="531"/>
      <c r="Z1" s="531"/>
      <c r="AA1" s="531"/>
      <c r="AB1" s="531"/>
      <c r="AC1" s="531"/>
      <c r="AD1" s="531"/>
      <c r="AE1" s="531"/>
      <c r="AF1" s="531"/>
      <c r="AG1" s="531"/>
    </row>
    <row r="2" spans="1:33" s="532" customFormat="1" ht="42.75" customHeight="1" x14ac:dyDescent="0.4">
      <c r="A2" s="104" t="s">
        <v>34</v>
      </c>
      <c r="B2" s="105"/>
      <c r="C2" s="509" t="str">
        <f>'لوحة التحليل والملخص'!A3</f>
        <v>سجل السجلات والمعدات</v>
      </c>
      <c r="D2" s="509" t="str">
        <f>'لوحة التحليل والملخص'!B3</f>
        <v>حالة المطابقة (مطابق)</v>
      </c>
      <c r="E2" s="509" t="str">
        <f>'لوحة التحليل والملخص'!C3</f>
        <v>غير مطابق</v>
      </c>
      <c r="F2" s="509" t="str">
        <f>'لوحة التحليل والملخص'!D3</f>
        <v>إجمالي المفحوص</v>
      </c>
      <c r="G2" s="509" t="str">
        <f>'لوحة التحليل والملخص'!E3</f>
        <v>نسبة الالتزام %</v>
      </c>
      <c r="H2" s="533">
        <f>'لوحة التحليل والملخص'!F3</f>
        <v>0</v>
      </c>
      <c r="I2" s="534"/>
      <c r="J2" s="535"/>
      <c r="K2" s="535"/>
      <c r="L2" s="535"/>
      <c r="N2" s="531"/>
      <c r="O2" s="531"/>
      <c r="P2" s="531"/>
      <c r="Q2" s="531"/>
      <c r="R2" s="531"/>
      <c r="S2" s="531"/>
      <c r="T2" s="531"/>
      <c r="U2" s="531"/>
      <c r="V2" s="531"/>
      <c r="W2" s="531"/>
      <c r="X2" s="531"/>
      <c r="Y2" s="531"/>
      <c r="Z2" s="531"/>
      <c r="AA2" s="531"/>
      <c r="AB2" s="531"/>
      <c r="AC2" s="531"/>
      <c r="AD2" s="531"/>
      <c r="AE2" s="531"/>
      <c r="AF2" s="531"/>
    </row>
    <row r="3" spans="1:33" ht="34.5" customHeight="1" x14ac:dyDescent="0.25">
      <c r="A3" s="106"/>
      <c r="B3" s="107"/>
      <c r="C3" s="527" t="str">
        <f>'لوحة التحليل والملخص'!A9</f>
        <v>صناديق الحريق</v>
      </c>
      <c r="D3" s="478">
        <f>'لوحة التحليل والملخص النيل'!B7</f>
        <v>21</v>
      </c>
      <c r="E3" s="479">
        <f>'لوحة التحليل والملخص النيل'!C7</f>
        <v>4</v>
      </c>
      <c r="F3" s="480">
        <f>'لوحة التحليل والملخص النيل'!D7</f>
        <v>25</v>
      </c>
      <c r="G3" s="317">
        <f>'لوحة التحليل والملخص النيل'!E7</f>
        <v>0.84</v>
      </c>
      <c r="H3" s="536"/>
      <c r="I3" s="537"/>
      <c r="J3" s="538"/>
      <c r="K3" s="538"/>
      <c r="L3" s="538"/>
      <c r="M3" s="308"/>
      <c r="N3" s="477"/>
      <c r="O3" s="477"/>
      <c r="P3" s="477"/>
      <c r="Q3" s="477"/>
      <c r="R3" s="477"/>
      <c r="S3" s="477"/>
      <c r="T3" s="477"/>
      <c r="U3" s="477"/>
      <c r="V3" s="477"/>
      <c r="W3" s="477"/>
      <c r="X3" s="477"/>
      <c r="Y3" s="477"/>
      <c r="Z3" s="477"/>
      <c r="AA3" s="477"/>
      <c r="AB3" s="477"/>
      <c r="AC3" s="477"/>
      <c r="AD3" s="477"/>
      <c r="AE3" s="477"/>
      <c r="AF3" s="477"/>
    </row>
    <row r="4" spans="1:33" s="473" customFormat="1" ht="75" customHeight="1" x14ac:dyDescent="0.35">
      <c r="A4" s="449" t="s">
        <v>39</v>
      </c>
      <c r="B4" s="449" t="s">
        <v>40</v>
      </c>
      <c r="C4" s="449" t="s">
        <v>511</v>
      </c>
      <c r="D4" s="449" t="s">
        <v>517</v>
      </c>
      <c r="E4" s="449" t="s">
        <v>42</v>
      </c>
      <c r="F4" s="449" t="s">
        <v>512</v>
      </c>
      <c r="G4" s="449" t="s">
        <v>513</v>
      </c>
      <c r="H4" s="449" t="s">
        <v>514</v>
      </c>
      <c r="I4" s="449" t="s">
        <v>515</v>
      </c>
      <c r="J4" s="449" t="s">
        <v>516</v>
      </c>
      <c r="K4" s="449" t="s">
        <v>44</v>
      </c>
      <c r="L4" s="449" t="s">
        <v>45</v>
      </c>
      <c r="M4" s="449" t="s">
        <v>46</v>
      </c>
    </row>
    <row r="5" spans="1:33" s="474" customFormat="1" ht="48.75" customHeight="1" x14ac:dyDescent="0.4">
      <c r="A5" s="539">
        <v>1</v>
      </c>
      <c r="B5" s="540" t="s">
        <v>231</v>
      </c>
      <c r="C5" s="541" t="s">
        <v>1904</v>
      </c>
      <c r="D5" s="541" t="s">
        <v>1925</v>
      </c>
      <c r="E5" s="542">
        <v>46235</v>
      </c>
      <c r="F5" s="540" t="s">
        <v>48</v>
      </c>
      <c r="G5" s="540" t="s">
        <v>48</v>
      </c>
      <c r="H5" s="540" t="s">
        <v>48</v>
      </c>
      <c r="I5" s="540" t="s">
        <v>48</v>
      </c>
      <c r="J5" s="540" t="s">
        <v>48</v>
      </c>
      <c r="K5" s="540" t="s">
        <v>48</v>
      </c>
      <c r="L5" s="541" t="s">
        <v>49</v>
      </c>
      <c r="M5" s="540" t="s">
        <v>730</v>
      </c>
    </row>
    <row r="6" spans="1:33" s="474" customFormat="1" ht="48.75" customHeight="1" x14ac:dyDescent="0.4">
      <c r="A6" s="539">
        <v>2</v>
      </c>
      <c r="B6" s="540" t="s">
        <v>232</v>
      </c>
      <c r="C6" s="541" t="s">
        <v>1904</v>
      </c>
      <c r="D6" s="541" t="s">
        <v>1925</v>
      </c>
      <c r="E6" s="542">
        <v>46235</v>
      </c>
      <c r="F6" s="540" t="s">
        <v>48</v>
      </c>
      <c r="G6" s="540" t="s">
        <v>48</v>
      </c>
      <c r="H6" s="540" t="s">
        <v>48</v>
      </c>
      <c r="I6" s="540" t="s">
        <v>48</v>
      </c>
      <c r="J6" s="540" t="s">
        <v>48</v>
      </c>
      <c r="K6" s="540" t="str">
        <f t="shared" ref="K6:K29" si="0">IF(COUNTIF(F6:J6, "غير مطابق")&gt;0, "غير مطابق", "مطابق")</f>
        <v>مطابق</v>
      </c>
      <c r="L6" s="541" t="s">
        <v>49</v>
      </c>
      <c r="M6" s="540" t="s">
        <v>730</v>
      </c>
    </row>
    <row r="7" spans="1:33" s="474" customFormat="1" ht="52.5" x14ac:dyDescent="0.4">
      <c r="A7" s="539">
        <v>3</v>
      </c>
      <c r="B7" s="540" t="s">
        <v>233</v>
      </c>
      <c r="C7" s="541" t="s">
        <v>1905</v>
      </c>
      <c r="D7" s="541" t="s">
        <v>1925</v>
      </c>
      <c r="E7" s="542">
        <v>46235</v>
      </c>
      <c r="F7" s="540" t="s">
        <v>48</v>
      </c>
      <c r="G7" s="540" t="s">
        <v>48</v>
      </c>
      <c r="H7" s="540" t="s">
        <v>48</v>
      </c>
      <c r="I7" s="540" t="s">
        <v>48</v>
      </c>
      <c r="J7" s="540" t="s">
        <v>48</v>
      </c>
      <c r="K7" s="540" t="str">
        <f>IF(COUNTIF(F7:J7, "غير مطابق")&gt;0, "غير مطابق", "مطابق")</f>
        <v>مطابق</v>
      </c>
      <c r="L7" s="541" t="s">
        <v>49</v>
      </c>
      <c r="M7" s="540" t="s">
        <v>730</v>
      </c>
    </row>
    <row r="8" spans="1:33" s="474" customFormat="1" ht="48.75" customHeight="1" x14ac:dyDescent="0.4">
      <c r="A8" s="539">
        <v>4</v>
      </c>
      <c r="B8" s="540" t="s">
        <v>234</v>
      </c>
      <c r="C8" s="541" t="s">
        <v>1906</v>
      </c>
      <c r="D8" s="541" t="s">
        <v>1782</v>
      </c>
      <c r="E8" s="542">
        <v>46235</v>
      </c>
      <c r="F8" s="540" t="s">
        <v>48</v>
      </c>
      <c r="G8" s="540" t="s">
        <v>48</v>
      </c>
      <c r="H8" s="540" t="s">
        <v>48</v>
      </c>
      <c r="I8" s="540" t="s">
        <v>48</v>
      </c>
      <c r="J8" s="540" t="s">
        <v>48</v>
      </c>
      <c r="K8" s="540" t="str">
        <f t="shared" si="0"/>
        <v>مطابق</v>
      </c>
      <c r="L8" s="541" t="s">
        <v>49</v>
      </c>
      <c r="M8" s="540" t="s">
        <v>730</v>
      </c>
    </row>
    <row r="9" spans="1:33" s="474" customFormat="1" ht="48.75" customHeight="1" x14ac:dyDescent="0.4">
      <c r="A9" s="539">
        <v>5</v>
      </c>
      <c r="B9" s="540" t="s">
        <v>235</v>
      </c>
      <c r="C9" s="541" t="s">
        <v>1907</v>
      </c>
      <c r="D9" s="541" t="s">
        <v>1782</v>
      </c>
      <c r="E9" s="542">
        <v>46235</v>
      </c>
      <c r="F9" s="540" t="s">
        <v>48</v>
      </c>
      <c r="G9" s="540" t="s">
        <v>48</v>
      </c>
      <c r="H9" s="540" t="s">
        <v>48</v>
      </c>
      <c r="I9" s="540" t="s">
        <v>48</v>
      </c>
      <c r="J9" s="540" t="s">
        <v>48</v>
      </c>
      <c r="K9" s="540" t="str">
        <f t="shared" si="0"/>
        <v>مطابق</v>
      </c>
      <c r="L9" s="541" t="s">
        <v>49</v>
      </c>
      <c r="M9" s="540" t="s">
        <v>730</v>
      </c>
    </row>
    <row r="10" spans="1:33" s="474" customFormat="1" ht="48.75" customHeight="1" x14ac:dyDescent="0.4">
      <c r="A10" s="539">
        <v>6</v>
      </c>
      <c r="B10" s="540" t="s">
        <v>236</v>
      </c>
      <c r="C10" s="541" t="s">
        <v>1908</v>
      </c>
      <c r="D10" s="541" t="s">
        <v>1782</v>
      </c>
      <c r="E10" s="542">
        <v>46235</v>
      </c>
      <c r="F10" s="540" t="s">
        <v>48</v>
      </c>
      <c r="G10" s="540" t="s">
        <v>48</v>
      </c>
      <c r="H10" s="540" t="s">
        <v>48</v>
      </c>
      <c r="I10" s="540" t="s">
        <v>48</v>
      </c>
      <c r="J10" s="540" t="s">
        <v>48</v>
      </c>
      <c r="K10" s="540" t="str">
        <f t="shared" si="0"/>
        <v>مطابق</v>
      </c>
      <c r="L10" s="541" t="s">
        <v>49</v>
      </c>
      <c r="M10" s="540" t="s">
        <v>730</v>
      </c>
    </row>
    <row r="11" spans="1:33" s="474" customFormat="1" ht="48.75" customHeight="1" x14ac:dyDescent="0.4">
      <c r="A11" s="539">
        <v>7</v>
      </c>
      <c r="B11" s="540" t="s">
        <v>237</v>
      </c>
      <c r="C11" s="541" t="s">
        <v>1909</v>
      </c>
      <c r="D11" s="541" t="s">
        <v>1782</v>
      </c>
      <c r="E11" s="542">
        <v>46235</v>
      </c>
      <c r="F11" s="540" t="s">
        <v>48</v>
      </c>
      <c r="G11" s="540" t="s">
        <v>48</v>
      </c>
      <c r="H11" s="540" t="s">
        <v>48</v>
      </c>
      <c r="I11" s="540" t="s">
        <v>48</v>
      </c>
      <c r="J11" s="540" t="s">
        <v>48</v>
      </c>
      <c r="K11" s="540" t="str">
        <f t="shared" si="0"/>
        <v>مطابق</v>
      </c>
      <c r="L11" s="541" t="s">
        <v>49</v>
      </c>
      <c r="M11" s="540" t="s">
        <v>730</v>
      </c>
    </row>
    <row r="12" spans="1:33" s="474" customFormat="1" ht="48.75" customHeight="1" x14ac:dyDescent="0.4">
      <c r="A12" s="539">
        <v>8</v>
      </c>
      <c r="B12" s="540" t="s">
        <v>238</v>
      </c>
      <c r="C12" s="541" t="s">
        <v>1910</v>
      </c>
      <c r="D12" s="541" t="s">
        <v>1782</v>
      </c>
      <c r="E12" s="542">
        <v>46235</v>
      </c>
      <c r="F12" s="540" t="s">
        <v>48</v>
      </c>
      <c r="G12" s="540" t="s">
        <v>48</v>
      </c>
      <c r="H12" s="540" t="s">
        <v>48</v>
      </c>
      <c r="I12" s="540" t="s">
        <v>48</v>
      </c>
      <c r="J12" s="540" t="s">
        <v>48</v>
      </c>
      <c r="K12" s="540" t="str">
        <f t="shared" si="0"/>
        <v>مطابق</v>
      </c>
      <c r="L12" s="541" t="s">
        <v>49</v>
      </c>
      <c r="M12" s="540" t="s">
        <v>730</v>
      </c>
    </row>
    <row r="13" spans="1:33" s="474" customFormat="1" ht="48.75" customHeight="1" x14ac:dyDescent="0.4">
      <c r="A13" s="539">
        <v>9</v>
      </c>
      <c r="B13" s="540" t="s">
        <v>239</v>
      </c>
      <c r="C13" s="541" t="s">
        <v>1911</v>
      </c>
      <c r="D13" s="541" t="s">
        <v>1782</v>
      </c>
      <c r="E13" s="542">
        <v>46235</v>
      </c>
      <c r="F13" s="540" t="s">
        <v>48</v>
      </c>
      <c r="G13" s="540" t="s">
        <v>48</v>
      </c>
      <c r="H13" s="540" t="s">
        <v>48</v>
      </c>
      <c r="I13" s="540" t="s">
        <v>48</v>
      </c>
      <c r="J13" s="540" t="s">
        <v>48</v>
      </c>
      <c r="K13" s="540" t="str">
        <f t="shared" si="0"/>
        <v>مطابق</v>
      </c>
      <c r="L13" s="541" t="s">
        <v>49</v>
      </c>
      <c r="M13" s="540" t="s">
        <v>730</v>
      </c>
    </row>
    <row r="14" spans="1:33" s="474" customFormat="1" ht="48.75" customHeight="1" x14ac:dyDescent="0.4">
      <c r="A14" s="539">
        <v>10</v>
      </c>
      <c r="B14" s="540" t="s">
        <v>240</v>
      </c>
      <c r="C14" s="541" t="s">
        <v>1912</v>
      </c>
      <c r="D14" s="541" t="s">
        <v>1954</v>
      </c>
      <c r="E14" s="542">
        <v>46235</v>
      </c>
      <c r="F14" s="540" t="s">
        <v>48</v>
      </c>
      <c r="G14" s="540" t="s">
        <v>48</v>
      </c>
      <c r="H14" s="540" t="s">
        <v>48</v>
      </c>
      <c r="I14" s="540" t="s">
        <v>48</v>
      </c>
      <c r="J14" s="540" t="s">
        <v>48</v>
      </c>
      <c r="K14" s="540" t="str">
        <f t="shared" si="0"/>
        <v>مطابق</v>
      </c>
      <c r="L14" s="541" t="s">
        <v>1957</v>
      </c>
      <c r="M14" s="540" t="s">
        <v>730</v>
      </c>
    </row>
    <row r="15" spans="1:33" s="474" customFormat="1" ht="48.75" customHeight="1" x14ac:dyDescent="0.4">
      <c r="A15" s="539">
        <v>11</v>
      </c>
      <c r="B15" s="540" t="s">
        <v>241</v>
      </c>
      <c r="C15" s="541" t="s">
        <v>1913</v>
      </c>
      <c r="D15" s="541" t="s">
        <v>1954</v>
      </c>
      <c r="E15" s="542">
        <v>46235</v>
      </c>
      <c r="F15" s="540" t="s">
        <v>48</v>
      </c>
      <c r="G15" s="540" t="s">
        <v>48</v>
      </c>
      <c r="H15" s="540" t="s">
        <v>48</v>
      </c>
      <c r="I15" s="540" t="s">
        <v>48</v>
      </c>
      <c r="J15" s="540" t="s">
        <v>48</v>
      </c>
      <c r="K15" s="540" t="str">
        <f t="shared" si="0"/>
        <v>مطابق</v>
      </c>
      <c r="L15" s="541" t="s">
        <v>1957</v>
      </c>
      <c r="M15" s="540" t="s">
        <v>730</v>
      </c>
    </row>
    <row r="16" spans="1:33" s="474" customFormat="1" ht="48.75" customHeight="1" x14ac:dyDescent="0.4">
      <c r="A16" s="539">
        <v>12</v>
      </c>
      <c r="B16" s="540" t="s">
        <v>242</v>
      </c>
      <c r="C16" s="541" t="s">
        <v>1914</v>
      </c>
      <c r="D16" s="541" t="s">
        <v>1954</v>
      </c>
      <c r="E16" s="542">
        <v>46235</v>
      </c>
      <c r="F16" s="540" t="s">
        <v>48</v>
      </c>
      <c r="G16" s="540" t="s">
        <v>48</v>
      </c>
      <c r="H16" s="540" t="s">
        <v>48</v>
      </c>
      <c r="I16" s="540" t="s">
        <v>48</v>
      </c>
      <c r="J16" s="540" t="s">
        <v>48</v>
      </c>
      <c r="K16" s="540" t="str">
        <f t="shared" si="0"/>
        <v>مطابق</v>
      </c>
      <c r="L16" s="541" t="s">
        <v>49</v>
      </c>
      <c r="M16" s="540" t="s">
        <v>730</v>
      </c>
    </row>
    <row r="17" spans="1:13" s="474" customFormat="1" ht="48.75" customHeight="1" x14ac:dyDescent="0.4">
      <c r="A17" s="539">
        <v>13</v>
      </c>
      <c r="B17" s="540" t="s">
        <v>243</v>
      </c>
      <c r="C17" s="541" t="s">
        <v>1915</v>
      </c>
      <c r="D17" s="541" t="s">
        <v>1954</v>
      </c>
      <c r="E17" s="542">
        <v>46235</v>
      </c>
      <c r="F17" s="540" t="s">
        <v>48</v>
      </c>
      <c r="G17" s="540" t="s">
        <v>48</v>
      </c>
      <c r="H17" s="540" t="s">
        <v>19</v>
      </c>
      <c r="I17" s="540" t="s">
        <v>19</v>
      </c>
      <c r="J17" s="540" t="s">
        <v>48</v>
      </c>
      <c r="K17" s="540" t="str">
        <f t="shared" si="0"/>
        <v>غير مطابق</v>
      </c>
      <c r="L17" s="541" t="s">
        <v>1956</v>
      </c>
      <c r="M17" s="540" t="s">
        <v>730</v>
      </c>
    </row>
    <row r="18" spans="1:13" s="474" customFormat="1" ht="48.75" customHeight="1" x14ac:dyDescent="0.4">
      <c r="A18" s="539">
        <v>14</v>
      </c>
      <c r="B18" s="540" t="s">
        <v>244</v>
      </c>
      <c r="C18" s="541" t="s">
        <v>1916</v>
      </c>
      <c r="D18" s="541" t="s">
        <v>1954</v>
      </c>
      <c r="E18" s="542">
        <v>46235</v>
      </c>
      <c r="F18" s="540" t="s">
        <v>48</v>
      </c>
      <c r="G18" s="540" t="s">
        <v>48</v>
      </c>
      <c r="H18" s="540" t="s">
        <v>48</v>
      </c>
      <c r="I18" s="540" t="s">
        <v>19</v>
      </c>
      <c r="J18" s="540" t="s">
        <v>48</v>
      </c>
      <c r="K18" s="540" t="str">
        <f t="shared" si="0"/>
        <v>غير مطابق</v>
      </c>
      <c r="L18" s="541" t="s">
        <v>1955</v>
      </c>
      <c r="M18" s="540" t="s">
        <v>730</v>
      </c>
    </row>
    <row r="19" spans="1:13" s="474" customFormat="1" ht="48.75" customHeight="1" x14ac:dyDescent="0.4">
      <c r="A19" s="539">
        <v>15</v>
      </c>
      <c r="B19" s="540" t="s">
        <v>245</v>
      </c>
      <c r="C19" s="541" t="s">
        <v>1916</v>
      </c>
      <c r="D19" s="541" t="s">
        <v>1954</v>
      </c>
      <c r="E19" s="542">
        <v>46235</v>
      </c>
      <c r="F19" s="540" t="s">
        <v>48</v>
      </c>
      <c r="G19" s="540" t="s">
        <v>48</v>
      </c>
      <c r="H19" s="540" t="s">
        <v>48</v>
      </c>
      <c r="I19" s="540" t="s">
        <v>19</v>
      </c>
      <c r="J19" s="540" t="s">
        <v>48</v>
      </c>
      <c r="K19" s="540" t="str">
        <f t="shared" si="0"/>
        <v>غير مطابق</v>
      </c>
      <c r="L19" s="541" t="s">
        <v>1955</v>
      </c>
      <c r="M19" s="540" t="s">
        <v>730</v>
      </c>
    </row>
    <row r="20" spans="1:13" s="474" customFormat="1" ht="48.75" customHeight="1" x14ac:dyDescent="0.4">
      <c r="A20" s="539">
        <v>16</v>
      </c>
      <c r="B20" s="540" t="s">
        <v>311</v>
      </c>
      <c r="C20" s="541" t="s">
        <v>1917</v>
      </c>
      <c r="D20" s="541" t="s">
        <v>1954</v>
      </c>
      <c r="E20" s="542">
        <v>46235</v>
      </c>
      <c r="F20" s="540" t="s">
        <v>48</v>
      </c>
      <c r="G20" s="540" t="s">
        <v>48</v>
      </c>
      <c r="H20" s="540" t="s">
        <v>48</v>
      </c>
      <c r="I20" s="540" t="s">
        <v>19</v>
      </c>
      <c r="J20" s="540" t="s">
        <v>48</v>
      </c>
      <c r="K20" s="540" t="str">
        <f t="shared" si="0"/>
        <v>غير مطابق</v>
      </c>
      <c r="L20" s="541" t="s">
        <v>1961</v>
      </c>
      <c r="M20" s="540" t="s">
        <v>730</v>
      </c>
    </row>
    <row r="21" spans="1:13" s="474" customFormat="1" ht="48.75" customHeight="1" x14ac:dyDescent="0.4">
      <c r="A21" s="539">
        <v>17</v>
      </c>
      <c r="B21" s="540" t="s">
        <v>312</v>
      </c>
      <c r="C21" s="541" t="s">
        <v>1918</v>
      </c>
      <c r="D21" s="541" t="s">
        <v>1782</v>
      </c>
      <c r="E21" s="542">
        <v>46235</v>
      </c>
      <c r="F21" s="540" t="s">
        <v>48</v>
      </c>
      <c r="G21" s="540" t="s">
        <v>48</v>
      </c>
      <c r="H21" s="540" t="s">
        <v>48</v>
      </c>
      <c r="I21" s="540" t="s">
        <v>48</v>
      </c>
      <c r="J21" s="540" t="s">
        <v>48</v>
      </c>
      <c r="K21" s="540" t="str">
        <f t="shared" si="0"/>
        <v>مطابق</v>
      </c>
      <c r="L21" s="541" t="s">
        <v>49</v>
      </c>
      <c r="M21" s="540" t="s">
        <v>730</v>
      </c>
    </row>
    <row r="22" spans="1:13" s="474" customFormat="1" ht="48.75" customHeight="1" x14ac:dyDescent="0.4">
      <c r="A22" s="539">
        <v>18</v>
      </c>
      <c r="B22" s="540" t="s">
        <v>313</v>
      </c>
      <c r="C22" s="541" t="s">
        <v>1918</v>
      </c>
      <c r="D22" s="541" t="s">
        <v>1954</v>
      </c>
      <c r="E22" s="542">
        <v>46235</v>
      </c>
      <c r="F22" s="540" t="s">
        <v>48</v>
      </c>
      <c r="G22" s="540" t="s">
        <v>48</v>
      </c>
      <c r="H22" s="540" t="s">
        <v>48</v>
      </c>
      <c r="I22" s="540" t="s">
        <v>48</v>
      </c>
      <c r="J22" s="540" t="s">
        <v>48</v>
      </c>
      <c r="K22" s="540" t="str">
        <f t="shared" si="0"/>
        <v>مطابق</v>
      </c>
      <c r="L22" s="541" t="s">
        <v>49</v>
      </c>
      <c r="M22" s="540" t="s">
        <v>730</v>
      </c>
    </row>
    <row r="23" spans="1:13" s="474" customFormat="1" ht="48.75" customHeight="1" x14ac:dyDescent="0.4">
      <c r="A23" s="539">
        <v>19</v>
      </c>
      <c r="B23" s="540" t="s">
        <v>314</v>
      </c>
      <c r="C23" s="541" t="s">
        <v>1919</v>
      </c>
      <c r="D23" s="541" t="s">
        <v>1782</v>
      </c>
      <c r="E23" s="542">
        <v>46235</v>
      </c>
      <c r="F23" s="540" t="s">
        <v>48</v>
      </c>
      <c r="G23" s="540" t="s">
        <v>48</v>
      </c>
      <c r="H23" s="540" t="s">
        <v>48</v>
      </c>
      <c r="I23" s="540" t="s">
        <v>48</v>
      </c>
      <c r="J23" s="540" t="s">
        <v>48</v>
      </c>
      <c r="K23" s="540" t="str">
        <f t="shared" si="0"/>
        <v>مطابق</v>
      </c>
      <c r="L23" s="541" t="s">
        <v>49</v>
      </c>
      <c r="M23" s="540" t="s">
        <v>730</v>
      </c>
    </row>
    <row r="24" spans="1:13" s="474" customFormat="1" ht="48.75" customHeight="1" x14ac:dyDescent="0.4">
      <c r="A24" s="539">
        <v>20</v>
      </c>
      <c r="B24" s="540" t="s">
        <v>315</v>
      </c>
      <c r="C24" s="541" t="s">
        <v>1920</v>
      </c>
      <c r="D24" s="541" t="s">
        <v>1782</v>
      </c>
      <c r="E24" s="542">
        <v>46235</v>
      </c>
      <c r="F24" s="540" t="s">
        <v>48</v>
      </c>
      <c r="G24" s="540" t="s">
        <v>48</v>
      </c>
      <c r="H24" s="540" t="s">
        <v>48</v>
      </c>
      <c r="I24" s="540" t="s">
        <v>48</v>
      </c>
      <c r="J24" s="540" t="s">
        <v>48</v>
      </c>
      <c r="K24" s="540" t="str">
        <f t="shared" si="0"/>
        <v>مطابق</v>
      </c>
      <c r="L24" s="541" t="s">
        <v>49</v>
      </c>
      <c r="M24" s="540" t="s">
        <v>730</v>
      </c>
    </row>
    <row r="25" spans="1:13" s="474" customFormat="1" ht="48.75" customHeight="1" x14ac:dyDescent="0.4">
      <c r="A25" s="539">
        <v>21</v>
      </c>
      <c r="B25" s="540" t="s">
        <v>316</v>
      </c>
      <c r="C25" s="541" t="s">
        <v>1921</v>
      </c>
      <c r="D25" s="541" t="s">
        <v>1782</v>
      </c>
      <c r="E25" s="542">
        <v>46235</v>
      </c>
      <c r="F25" s="540" t="s">
        <v>48</v>
      </c>
      <c r="G25" s="540" t="s">
        <v>48</v>
      </c>
      <c r="H25" s="540" t="s">
        <v>48</v>
      </c>
      <c r="I25" s="540" t="s">
        <v>48</v>
      </c>
      <c r="J25" s="540" t="s">
        <v>48</v>
      </c>
      <c r="K25" s="540" t="str">
        <f t="shared" si="0"/>
        <v>مطابق</v>
      </c>
      <c r="L25" s="541" t="s">
        <v>49</v>
      </c>
      <c r="M25" s="540" t="s">
        <v>730</v>
      </c>
    </row>
    <row r="26" spans="1:13" s="474" customFormat="1" ht="48.75" customHeight="1" x14ac:dyDescent="0.4">
      <c r="A26" s="539">
        <v>22</v>
      </c>
      <c r="B26" s="540" t="s">
        <v>317</v>
      </c>
      <c r="C26" s="541" t="s">
        <v>1922</v>
      </c>
      <c r="D26" s="541" t="s">
        <v>1782</v>
      </c>
      <c r="E26" s="542">
        <v>46235</v>
      </c>
      <c r="F26" s="540" t="s">
        <v>48</v>
      </c>
      <c r="G26" s="540" t="s">
        <v>48</v>
      </c>
      <c r="H26" s="540" t="s">
        <v>48</v>
      </c>
      <c r="I26" s="540" t="s">
        <v>48</v>
      </c>
      <c r="J26" s="540" t="s">
        <v>48</v>
      </c>
      <c r="K26" s="540" t="str">
        <f t="shared" si="0"/>
        <v>مطابق</v>
      </c>
      <c r="L26" s="541" t="s">
        <v>49</v>
      </c>
      <c r="M26" s="540" t="s">
        <v>730</v>
      </c>
    </row>
    <row r="27" spans="1:13" s="474" customFormat="1" ht="48.75" customHeight="1" x14ac:dyDescent="0.4">
      <c r="A27" s="539">
        <v>23</v>
      </c>
      <c r="B27" s="540" t="s">
        <v>318</v>
      </c>
      <c r="C27" s="541" t="s">
        <v>1922</v>
      </c>
      <c r="D27" s="541" t="s">
        <v>1925</v>
      </c>
      <c r="E27" s="542">
        <v>46235</v>
      </c>
      <c r="F27" s="540" t="s">
        <v>48</v>
      </c>
      <c r="G27" s="540" t="s">
        <v>48</v>
      </c>
      <c r="H27" s="540" t="s">
        <v>48</v>
      </c>
      <c r="I27" s="540" t="s">
        <v>48</v>
      </c>
      <c r="J27" s="540" t="s">
        <v>48</v>
      </c>
      <c r="K27" s="540" t="str">
        <f t="shared" si="0"/>
        <v>مطابق</v>
      </c>
      <c r="L27" s="541" t="s">
        <v>49</v>
      </c>
      <c r="M27" s="540" t="s">
        <v>730</v>
      </c>
    </row>
    <row r="28" spans="1:13" s="474" customFormat="1" ht="48.75" customHeight="1" x14ac:dyDescent="0.4">
      <c r="A28" s="539">
        <v>24</v>
      </c>
      <c r="B28" s="540" t="s">
        <v>319</v>
      </c>
      <c r="C28" s="541" t="s">
        <v>1923</v>
      </c>
      <c r="D28" s="541" t="s">
        <v>1782</v>
      </c>
      <c r="E28" s="542">
        <v>46235</v>
      </c>
      <c r="F28" s="540" t="s">
        <v>48</v>
      </c>
      <c r="G28" s="540" t="s">
        <v>48</v>
      </c>
      <c r="H28" s="540" t="s">
        <v>48</v>
      </c>
      <c r="I28" s="540" t="s">
        <v>48</v>
      </c>
      <c r="J28" s="540" t="s">
        <v>48</v>
      </c>
      <c r="K28" s="540" t="str">
        <f t="shared" si="0"/>
        <v>مطابق</v>
      </c>
      <c r="L28" s="541" t="s">
        <v>49</v>
      </c>
      <c r="M28" s="540" t="s">
        <v>730</v>
      </c>
    </row>
    <row r="29" spans="1:13" s="474" customFormat="1" ht="48.75" customHeight="1" x14ac:dyDescent="0.4">
      <c r="A29" s="539">
        <v>25</v>
      </c>
      <c r="B29" s="540" t="s">
        <v>320</v>
      </c>
      <c r="C29" s="541" t="s">
        <v>1924</v>
      </c>
      <c r="D29" s="541" t="s">
        <v>1782</v>
      </c>
      <c r="E29" s="542">
        <v>46235</v>
      </c>
      <c r="F29" s="540" t="s">
        <v>48</v>
      </c>
      <c r="G29" s="540" t="s">
        <v>48</v>
      </c>
      <c r="H29" s="540" t="s">
        <v>48</v>
      </c>
      <c r="I29" s="540" t="s">
        <v>48</v>
      </c>
      <c r="J29" s="540" t="s">
        <v>48</v>
      </c>
      <c r="K29" s="540" t="str">
        <f t="shared" si="0"/>
        <v>مطابق</v>
      </c>
      <c r="L29" s="541" t="s">
        <v>49</v>
      </c>
      <c r="M29" s="540" t="s">
        <v>730</v>
      </c>
    </row>
  </sheetData>
  <sheetProtection algorithmName="SHA-512" hashValue="Qq3MGYQQMqXUy7kHyTONnn0Qq5H6JsCovihADNz/n5Kpta+xY2gkFTu5imgK6G0jEPDfA00uaPI29Pf0vK0nTg==" saltValue="Gwx++9s0yMB4WsN4+/l38A==" spinCount="100000" sheet="1" objects="1" scenarios="1"/>
  <mergeCells count="4">
    <mergeCell ref="A1:M1"/>
    <mergeCell ref="A2:B3"/>
    <mergeCell ref="I2:L3"/>
    <mergeCell ref="H2:H3"/>
  </mergeCells>
  <conditionalFormatting sqref="F5:K29">
    <cfRule type="containsText" dxfId="163" priority="1" operator="containsText" text="غير مطابق">
      <formula>NOT(ISERROR(SEARCH("غير مطابق",F5)))</formula>
    </cfRule>
    <cfRule type="containsText" dxfId="162" priority="2" operator="containsText" text="مطابق">
      <formula>NOT(ISERROR(SEARCH("مطابق",F5)))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F5:J29" xr:uid="{694CDFE0-A355-427B-A1DF-E69ED3ECCE9E}">
      <formula1>"مطابق,غير مطابق"</formula1>
    </dataValidation>
    <dataValidation type="list" allowBlank="1" sqref="K5:K29" xr:uid="{43A50E92-2921-44E1-9342-E54CEC6FB84C}">
      <formula1>"مطابق,غير مطابق"</formula1>
    </dataValidation>
  </dataValidations>
  <hyperlinks>
    <hyperlink ref="A2" location="'الرئيسية'!A1" display="🏠 الصفحة الرئيسية" xr:uid="{E78AE5FA-A1D1-43DC-AED4-9FE0307374BE}"/>
    <hyperlink ref="A2:B3" location="'الرئيسية النيل'!A1" display="🏠 الصفحة الرئيسية" xr:uid="{D40AEB06-94E6-4989-A3EB-795E3530363B}"/>
  </hyperlink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020DA-4D65-4E7F-B81F-9B6FE766E69D}">
  <sheetPr codeName="Sheet40"/>
  <dimension ref="A1:BB27"/>
  <sheetViews>
    <sheetView rightToLeft="1" view="pageBreakPreview" zoomScale="60" zoomScaleNormal="70" workbookViewId="0">
      <pane xSplit="1" ySplit="4" topLeftCell="J5" activePane="bottomRight" state="frozen"/>
      <selection pane="topRight" activeCell="B1" sqref="B1"/>
      <selection pane="bottomLeft" activeCell="A5" sqref="A5"/>
      <selection pane="bottomRight" activeCell="A2" sqref="A2:B3"/>
    </sheetView>
  </sheetViews>
  <sheetFormatPr defaultRowHeight="15" x14ac:dyDescent="0.25"/>
  <cols>
    <col min="1" max="1" width="12.5703125" style="309" bestFit="1" customWidth="1"/>
    <col min="2" max="2" width="20" style="309" customWidth="1"/>
    <col min="3" max="3" width="31" style="309" customWidth="1"/>
    <col min="4" max="4" width="25.85546875" style="309" bestFit="1" customWidth="1"/>
    <col min="5" max="5" width="25" style="309" customWidth="1"/>
    <col min="6" max="6" width="24.85546875" style="309" bestFit="1" customWidth="1"/>
    <col min="7" max="7" width="22.140625" style="309" bestFit="1" customWidth="1"/>
    <col min="8" max="15" width="24.7109375" style="309" bestFit="1" customWidth="1"/>
    <col min="16" max="16" width="13.140625" style="309" bestFit="1" customWidth="1"/>
    <col min="17" max="17" width="30" style="309" customWidth="1"/>
    <col min="18" max="18" width="16.85546875" style="309" customWidth="1"/>
    <col min="19" max="16384" width="9.140625" style="309"/>
  </cols>
  <sheetData>
    <row r="1" spans="1:54" s="546" customFormat="1" ht="40.5" customHeight="1" x14ac:dyDescent="0.55000000000000004">
      <c r="A1" s="543" t="s">
        <v>775</v>
      </c>
      <c r="B1" s="544"/>
      <c r="C1" s="544"/>
      <c r="D1" s="544"/>
      <c r="E1" s="544"/>
      <c r="F1" s="544"/>
      <c r="G1" s="544"/>
      <c r="H1" s="544"/>
      <c r="I1" s="544"/>
      <c r="J1" s="544"/>
      <c r="K1" s="544"/>
      <c r="L1" s="544"/>
      <c r="M1" s="544"/>
      <c r="N1" s="544"/>
      <c r="O1" s="544"/>
      <c r="P1" s="544"/>
      <c r="Q1" s="544"/>
      <c r="R1" s="544"/>
      <c r="S1" s="545"/>
      <c r="T1" s="545"/>
      <c r="U1" s="545"/>
      <c r="V1" s="545"/>
      <c r="W1" s="545"/>
      <c r="X1" s="545"/>
      <c r="Y1" s="545"/>
      <c r="Z1" s="545"/>
      <c r="AA1" s="545"/>
      <c r="AB1" s="545"/>
      <c r="AC1" s="545"/>
      <c r="AD1" s="545"/>
      <c r="AE1" s="545"/>
      <c r="AF1" s="545"/>
      <c r="AG1" s="545"/>
      <c r="AH1" s="545"/>
      <c r="AI1" s="545"/>
      <c r="AJ1" s="545"/>
      <c r="AK1" s="545"/>
      <c r="AL1" s="545"/>
      <c r="AM1" s="545"/>
      <c r="AN1" s="545"/>
      <c r="AO1" s="545"/>
      <c r="AP1" s="545"/>
      <c r="AQ1" s="545"/>
      <c r="AR1" s="545"/>
      <c r="AS1" s="545"/>
      <c r="AT1" s="545"/>
      <c r="AU1" s="545"/>
      <c r="AV1" s="545"/>
      <c r="AW1" s="545"/>
      <c r="AX1" s="545"/>
      <c r="AY1" s="545"/>
      <c r="AZ1" s="545"/>
      <c r="BA1" s="545"/>
      <c r="BB1" s="545"/>
    </row>
    <row r="2" spans="1:54" s="549" customFormat="1" ht="40.5" customHeight="1" x14ac:dyDescent="0.5">
      <c r="A2" s="100" t="s">
        <v>34</v>
      </c>
      <c r="B2" s="101"/>
      <c r="C2" s="509" t="str">
        <f>'لوحة التحليل والملخص'!A3</f>
        <v>سجل السجلات والمعدات</v>
      </c>
      <c r="D2" s="509" t="str">
        <f>'لوحة التحليل والملخص'!B3</f>
        <v>حالة المطابقة (مطابق)</v>
      </c>
      <c r="E2" s="509" t="str">
        <f>'لوحة التحليل والملخص'!C3</f>
        <v>غير مطابق</v>
      </c>
      <c r="F2" s="509" t="str">
        <f>'لوحة التحليل والملخص'!D3</f>
        <v>إجمالي المفحوص</v>
      </c>
      <c r="G2" s="509" t="str">
        <f>'لوحة التحليل والملخص'!E3</f>
        <v>نسبة الالتزام %</v>
      </c>
      <c r="H2" s="547"/>
      <c r="I2" s="548"/>
      <c r="J2" s="548"/>
      <c r="K2" s="548"/>
      <c r="L2" s="548"/>
      <c r="M2" s="548"/>
      <c r="N2" s="548"/>
      <c r="O2" s="548"/>
      <c r="P2" s="548"/>
      <c r="Q2" s="548"/>
      <c r="R2" s="548"/>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row>
    <row r="3" spans="1:54" ht="47.25" customHeight="1" x14ac:dyDescent="0.25">
      <c r="A3" s="102"/>
      <c r="B3" s="103"/>
      <c r="C3" s="511" t="str">
        <f>'لوحة التحليل والملخص'!A10</f>
        <v>لوح توزيع الكهرباء</v>
      </c>
      <c r="D3" s="478">
        <f>'لوحة التحليل والملخص النيل'!B8</f>
        <v>0</v>
      </c>
      <c r="E3" s="479">
        <f>'لوحة التحليل والملخص النيل'!C8</f>
        <v>20</v>
      </c>
      <c r="F3" s="480">
        <f>'لوحة التحليل والملخص النيل'!D8</f>
        <v>20</v>
      </c>
      <c r="G3" s="317">
        <f>'لوحة التحليل والملخص النيل'!E8</f>
        <v>0</v>
      </c>
      <c r="H3" s="550"/>
      <c r="I3" s="551"/>
      <c r="J3" s="551"/>
      <c r="K3" s="551"/>
      <c r="L3" s="551"/>
      <c r="M3" s="551"/>
      <c r="N3" s="551"/>
      <c r="O3" s="551"/>
      <c r="P3" s="551"/>
      <c r="Q3" s="551"/>
      <c r="R3" s="551"/>
    </row>
    <row r="4" spans="1:54" ht="48" customHeight="1" x14ac:dyDescent="0.25">
      <c r="A4" s="513" t="s">
        <v>39</v>
      </c>
      <c r="B4" s="513" t="s">
        <v>40</v>
      </c>
      <c r="C4" s="513" t="s">
        <v>41</v>
      </c>
      <c r="D4" s="513" t="s">
        <v>42</v>
      </c>
      <c r="E4" s="513" t="s">
        <v>1804</v>
      </c>
      <c r="F4" s="513" t="s">
        <v>1930</v>
      </c>
      <c r="G4" s="513" t="s">
        <v>1806</v>
      </c>
      <c r="H4" s="513" t="s">
        <v>1931</v>
      </c>
      <c r="I4" s="513" t="s">
        <v>658</v>
      </c>
      <c r="J4" s="513" t="s">
        <v>659</v>
      </c>
      <c r="K4" s="513" t="s">
        <v>1932</v>
      </c>
      <c r="L4" s="513" t="s">
        <v>1933</v>
      </c>
      <c r="M4" s="513" t="s">
        <v>1808</v>
      </c>
      <c r="N4" s="513" t="s">
        <v>1934</v>
      </c>
      <c r="O4" s="513" t="s">
        <v>1809</v>
      </c>
      <c r="P4" s="513" t="s">
        <v>44</v>
      </c>
      <c r="Q4" s="513" t="s">
        <v>45</v>
      </c>
      <c r="R4" s="513" t="s">
        <v>46</v>
      </c>
    </row>
    <row r="5" spans="1:54" s="474" customFormat="1" ht="66" customHeight="1" x14ac:dyDescent="0.4">
      <c r="A5" s="539">
        <v>1</v>
      </c>
      <c r="B5" s="540" t="s">
        <v>296</v>
      </c>
      <c r="C5" s="541" t="s">
        <v>1940</v>
      </c>
      <c r="D5" s="542">
        <v>46235</v>
      </c>
      <c r="E5" s="540" t="s">
        <v>48</v>
      </c>
      <c r="F5" s="540" t="s">
        <v>48</v>
      </c>
      <c r="G5" s="540" t="s">
        <v>48</v>
      </c>
      <c r="H5" s="540" t="s">
        <v>48</v>
      </c>
      <c r="I5" s="540" t="s">
        <v>19</v>
      </c>
      <c r="J5" s="540" t="s">
        <v>48</v>
      </c>
      <c r="K5" s="540" t="s">
        <v>48</v>
      </c>
      <c r="L5" s="540" t="s">
        <v>48</v>
      </c>
      <c r="M5" s="540" t="s">
        <v>48</v>
      </c>
      <c r="N5" s="540" t="s">
        <v>48</v>
      </c>
      <c r="O5" s="540" t="s">
        <v>19</v>
      </c>
      <c r="P5" s="540" t="str">
        <f t="shared" ref="P5:P19" si="0">IF(COUNTIF(E5:O5, "غير مطابق")&gt;0, "غير مطابق", "مطابق")</f>
        <v>غير مطابق</v>
      </c>
      <c r="Q5" s="541" t="s">
        <v>1952</v>
      </c>
      <c r="R5" s="540" t="s">
        <v>295</v>
      </c>
    </row>
    <row r="6" spans="1:54" s="474" customFormat="1" ht="66" customHeight="1" x14ac:dyDescent="0.4">
      <c r="A6" s="539">
        <v>2</v>
      </c>
      <c r="B6" s="540" t="s">
        <v>297</v>
      </c>
      <c r="C6" s="541" t="s">
        <v>1940</v>
      </c>
      <c r="D6" s="542">
        <v>46235</v>
      </c>
      <c r="E6" s="540" t="s">
        <v>48</v>
      </c>
      <c r="F6" s="540" t="s">
        <v>48</v>
      </c>
      <c r="G6" s="540" t="s">
        <v>48</v>
      </c>
      <c r="H6" s="540" t="s">
        <v>48</v>
      </c>
      <c r="I6" s="540" t="s">
        <v>19</v>
      </c>
      <c r="J6" s="540" t="s">
        <v>48</v>
      </c>
      <c r="K6" s="540" t="s">
        <v>48</v>
      </c>
      <c r="L6" s="540" t="s">
        <v>48</v>
      </c>
      <c r="M6" s="540" t="s">
        <v>48</v>
      </c>
      <c r="N6" s="540" t="s">
        <v>48</v>
      </c>
      <c r="O6" s="540" t="s">
        <v>48</v>
      </c>
      <c r="P6" s="540" t="str">
        <f t="shared" si="0"/>
        <v>غير مطابق</v>
      </c>
      <c r="Q6" s="541" t="s">
        <v>1962</v>
      </c>
      <c r="R6" s="540" t="s">
        <v>295</v>
      </c>
    </row>
    <row r="7" spans="1:54" s="474" customFormat="1" ht="66" customHeight="1" x14ac:dyDescent="0.4">
      <c r="A7" s="539">
        <v>3</v>
      </c>
      <c r="B7" s="540" t="s">
        <v>298</v>
      </c>
      <c r="C7" s="541" t="s">
        <v>1940</v>
      </c>
      <c r="D7" s="542">
        <v>46235</v>
      </c>
      <c r="E7" s="540" t="s">
        <v>48</v>
      </c>
      <c r="F7" s="540" t="s">
        <v>48</v>
      </c>
      <c r="G7" s="540" t="s">
        <v>48</v>
      </c>
      <c r="H7" s="540" t="s">
        <v>48</v>
      </c>
      <c r="I7" s="540" t="s">
        <v>19</v>
      </c>
      <c r="J7" s="540" t="s">
        <v>48</v>
      </c>
      <c r="K7" s="540" t="s">
        <v>48</v>
      </c>
      <c r="L7" s="540" t="s">
        <v>48</v>
      </c>
      <c r="M7" s="540" t="s">
        <v>48</v>
      </c>
      <c r="N7" s="540" t="s">
        <v>48</v>
      </c>
      <c r="O7" s="540" t="s">
        <v>19</v>
      </c>
      <c r="P7" s="540" t="str">
        <f t="shared" si="0"/>
        <v>غير مطابق</v>
      </c>
      <c r="Q7" s="541" t="s">
        <v>1951</v>
      </c>
      <c r="R7" s="540" t="s">
        <v>295</v>
      </c>
    </row>
    <row r="8" spans="1:54" s="474" customFormat="1" ht="66" customHeight="1" x14ac:dyDescent="0.4">
      <c r="A8" s="539">
        <v>4</v>
      </c>
      <c r="B8" s="540" t="s">
        <v>299</v>
      </c>
      <c r="C8" s="541" t="s">
        <v>670</v>
      </c>
      <c r="D8" s="542">
        <v>46235</v>
      </c>
      <c r="E8" s="540" t="s">
        <v>48</v>
      </c>
      <c r="F8" s="540" t="s">
        <v>48</v>
      </c>
      <c r="G8" s="540" t="s">
        <v>48</v>
      </c>
      <c r="H8" s="540" t="s">
        <v>48</v>
      </c>
      <c r="I8" s="540" t="s">
        <v>19</v>
      </c>
      <c r="J8" s="540" t="s">
        <v>48</v>
      </c>
      <c r="K8" s="540" t="s">
        <v>48</v>
      </c>
      <c r="L8" s="540" t="s">
        <v>48</v>
      </c>
      <c r="M8" s="540" t="s">
        <v>48</v>
      </c>
      <c r="N8" s="540" t="s">
        <v>48</v>
      </c>
      <c r="O8" s="540" t="s">
        <v>19</v>
      </c>
      <c r="P8" s="540" t="str">
        <f t="shared" si="0"/>
        <v>غير مطابق</v>
      </c>
      <c r="Q8" s="541" t="s">
        <v>1951</v>
      </c>
      <c r="R8" s="540" t="s">
        <v>295</v>
      </c>
    </row>
    <row r="9" spans="1:54" s="474" customFormat="1" ht="66" customHeight="1" x14ac:dyDescent="0.4">
      <c r="A9" s="539">
        <v>5</v>
      </c>
      <c r="B9" s="540" t="s">
        <v>300</v>
      </c>
      <c r="C9" s="541" t="s">
        <v>1941</v>
      </c>
      <c r="D9" s="542">
        <v>46235</v>
      </c>
      <c r="E9" s="540" t="s">
        <v>48</v>
      </c>
      <c r="F9" s="540" t="s">
        <v>48</v>
      </c>
      <c r="G9" s="540" t="s">
        <v>48</v>
      </c>
      <c r="H9" s="540" t="s">
        <v>48</v>
      </c>
      <c r="I9" s="540" t="s">
        <v>19</v>
      </c>
      <c r="J9" s="540" t="s">
        <v>48</v>
      </c>
      <c r="K9" s="540" t="s">
        <v>48</v>
      </c>
      <c r="L9" s="540" t="s">
        <v>48</v>
      </c>
      <c r="M9" s="540" t="s">
        <v>48</v>
      </c>
      <c r="N9" s="540" t="s">
        <v>48</v>
      </c>
      <c r="O9" s="540" t="s">
        <v>19</v>
      </c>
      <c r="P9" s="540" t="str">
        <f t="shared" si="0"/>
        <v>غير مطابق</v>
      </c>
      <c r="Q9" s="541" t="s">
        <v>1951</v>
      </c>
      <c r="R9" s="540" t="s">
        <v>295</v>
      </c>
    </row>
    <row r="10" spans="1:54" s="474" customFormat="1" ht="66" customHeight="1" x14ac:dyDescent="0.4">
      <c r="A10" s="539">
        <v>6</v>
      </c>
      <c r="B10" s="540" t="s">
        <v>301</v>
      </c>
      <c r="C10" s="541" t="s">
        <v>1941</v>
      </c>
      <c r="D10" s="542">
        <v>46235</v>
      </c>
      <c r="E10" s="540" t="s">
        <v>48</v>
      </c>
      <c r="F10" s="540" t="s">
        <v>48</v>
      </c>
      <c r="G10" s="540" t="s">
        <v>48</v>
      </c>
      <c r="H10" s="540" t="s">
        <v>48</v>
      </c>
      <c r="I10" s="540" t="s">
        <v>19</v>
      </c>
      <c r="J10" s="540" t="s">
        <v>48</v>
      </c>
      <c r="K10" s="540" t="s">
        <v>48</v>
      </c>
      <c r="L10" s="540" t="s">
        <v>48</v>
      </c>
      <c r="M10" s="540" t="s">
        <v>48</v>
      </c>
      <c r="N10" s="540" t="s">
        <v>48</v>
      </c>
      <c r="O10" s="540" t="s">
        <v>19</v>
      </c>
      <c r="P10" s="540" t="str">
        <f t="shared" si="0"/>
        <v>غير مطابق</v>
      </c>
      <c r="Q10" s="541" t="s">
        <v>1951</v>
      </c>
      <c r="R10" s="540" t="s">
        <v>295</v>
      </c>
    </row>
    <row r="11" spans="1:54" s="474" customFormat="1" ht="66" customHeight="1" x14ac:dyDescent="0.4">
      <c r="A11" s="539">
        <v>7</v>
      </c>
      <c r="B11" s="540" t="s">
        <v>302</v>
      </c>
      <c r="C11" s="541" t="s">
        <v>1941</v>
      </c>
      <c r="D11" s="542">
        <v>46235</v>
      </c>
      <c r="E11" s="540" t="s">
        <v>48</v>
      </c>
      <c r="F11" s="540" t="s">
        <v>48</v>
      </c>
      <c r="G11" s="540" t="s">
        <v>48</v>
      </c>
      <c r="H11" s="540" t="s">
        <v>48</v>
      </c>
      <c r="I11" s="540" t="s">
        <v>19</v>
      </c>
      <c r="J11" s="540" t="s">
        <v>48</v>
      </c>
      <c r="K11" s="540" t="s">
        <v>48</v>
      </c>
      <c r="L11" s="540" t="s">
        <v>48</v>
      </c>
      <c r="M11" s="540" t="s">
        <v>48</v>
      </c>
      <c r="N11" s="540" t="s">
        <v>48</v>
      </c>
      <c r="O11" s="540" t="s">
        <v>19</v>
      </c>
      <c r="P11" s="540" t="str">
        <f t="shared" si="0"/>
        <v>غير مطابق</v>
      </c>
      <c r="Q11" s="541" t="s">
        <v>1952</v>
      </c>
      <c r="R11" s="540" t="s">
        <v>295</v>
      </c>
    </row>
    <row r="12" spans="1:54" s="474" customFormat="1" ht="66" customHeight="1" x14ac:dyDescent="0.4">
      <c r="A12" s="539">
        <v>8</v>
      </c>
      <c r="B12" s="540" t="s">
        <v>303</v>
      </c>
      <c r="C12" s="541" t="s">
        <v>1941</v>
      </c>
      <c r="D12" s="542">
        <v>46235</v>
      </c>
      <c r="E12" s="540" t="s">
        <v>48</v>
      </c>
      <c r="F12" s="540" t="s">
        <v>48</v>
      </c>
      <c r="G12" s="540" t="s">
        <v>48</v>
      </c>
      <c r="H12" s="540" t="s">
        <v>48</v>
      </c>
      <c r="I12" s="540" t="s">
        <v>19</v>
      </c>
      <c r="J12" s="540" t="s">
        <v>48</v>
      </c>
      <c r="K12" s="540" t="s">
        <v>48</v>
      </c>
      <c r="L12" s="540" t="s">
        <v>48</v>
      </c>
      <c r="M12" s="540" t="s">
        <v>48</v>
      </c>
      <c r="N12" s="540" t="s">
        <v>48</v>
      </c>
      <c r="O12" s="540" t="s">
        <v>19</v>
      </c>
      <c r="P12" s="540" t="str">
        <f t="shared" si="0"/>
        <v>غير مطابق</v>
      </c>
      <c r="Q12" s="541" t="s">
        <v>1953</v>
      </c>
      <c r="R12" s="540" t="s">
        <v>295</v>
      </c>
    </row>
    <row r="13" spans="1:54" s="474" customFormat="1" ht="66" customHeight="1" x14ac:dyDescent="0.4">
      <c r="A13" s="539">
        <v>9</v>
      </c>
      <c r="B13" s="540" t="s">
        <v>304</v>
      </c>
      <c r="C13" s="541" t="s">
        <v>1941</v>
      </c>
      <c r="D13" s="542">
        <v>46235</v>
      </c>
      <c r="E13" s="540" t="s">
        <v>48</v>
      </c>
      <c r="F13" s="540" t="s">
        <v>48</v>
      </c>
      <c r="G13" s="540" t="s">
        <v>48</v>
      </c>
      <c r="H13" s="540" t="s">
        <v>48</v>
      </c>
      <c r="I13" s="540" t="s">
        <v>19</v>
      </c>
      <c r="J13" s="540" t="s">
        <v>48</v>
      </c>
      <c r="K13" s="540" t="s">
        <v>48</v>
      </c>
      <c r="L13" s="540" t="s">
        <v>48</v>
      </c>
      <c r="M13" s="540" t="s">
        <v>48</v>
      </c>
      <c r="N13" s="540" t="s">
        <v>48</v>
      </c>
      <c r="O13" s="540" t="s">
        <v>19</v>
      </c>
      <c r="P13" s="540" t="str">
        <f t="shared" si="0"/>
        <v>غير مطابق</v>
      </c>
      <c r="Q13" s="541" t="s">
        <v>1953</v>
      </c>
      <c r="R13" s="540" t="s">
        <v>295</v>
      </c>
    </row>
    <row r="14" spans="1:54" s="474" customFormat="1" ht="66" customHeight="1" x14ac:dyDescent="0.4">
      <c r="A14" s="539">
        <v>10</v>
      </c>
      <c r="B14" s="540" t="s">
        <v>305</v>
      </c>
      <c r="C14" s="541" t="s">
        <v>1941</v>
      </c>
      <c r="D14" s="542">
        <v>46235</v>
      </c>
      <c r="E14" s="540" t="s">
        <v>48</v>
      </c>
      <c r="F14" s="540" t="s">
        <v>48</v>
      </c>
      <c r="G14" s="540" t="s">
        <v>48</v>
      </c>
      <c r="H14" s="540" t="s">
        <v>48</v>
      </c>
      <c r="I14" s="540" t="s">
        <v>19</v>
      </c>
      <c r="J14" s="540" t="s">
        <v>48</v>
      </c>
      <c r="K14" s="540" t="s">
        <v>48</v>
      </c>
      <c r="L14" s="540" t="s">
        <v>48</v>
      </c>
      <c r="M14" s="540" t="s">
        <v>48</v>
      </c>
      <c r="N14" s="540" t="s">
        <v>48</v>
      </c>
      <c r="O14" s="540" t="s">
        <v>19</v>
      </c>
      <c r="P14" s="540" t="str">
        <f t="shared" si="0"/>
        <v>غير مطابق</v>
      </c>
      <c r="Q14" s="541" t="s">
        <v>1953</v>
      </c>
      <c r="R14" s="540" t="s">
        <v>295</v>
      </c>
    </row>
    <row r="15" spans="1:54" s="474" customFormat="1" ht="66" customHeight="1" x14ac:dyDescent="0.4">
      <c r="A15" s="539">
        <v>11</v>
      </c>
      <c r="B15" s="540" t="s">
        <v>306</v>
      </c>
      <c r="C15" s="541" t="s">
        <v>1942</v>
      </c>
      <c r="D15" s="542">
        <v>46235</v>
      </c>
      <c r="E15" s="540" t="s">
        <v>48</v>
      </c>
      <c r="F15" s="540" t="s">
        <v>48</v>
      </c>
      <c r="G15" s="540" t="s">
        <v>48</v>
      </c>
      <c r="H15" s="540" t="s">
        <v>48</v>
      </c>
      <c r="I15" s="540" t="s">
        <v>19</v>
      </c>
      <c r="J15" s="540" t="s">
        <v>48</v>
      </c>
      <c r="K15" s="540" t="s">
        <v>48</v>
      </c>
      <c r="L15" s="540" t="s">
        <v>48</v>
      </c>
      <c r="M15" s="540" t="s">
        <v>48</v>
      </c>
      <c r="N15" s="540" t="s">
        <v>48</v>
      </c>
      <c r="O15" s="540" t="s">
        <v>19</v>
      </c>
      <c r="P15" s="540" t="str">
        <f t="shared" si="0"/>
        <v>غير مطابق</v>
      </c>
      <c r="Q15" s="541" t="s">
        <v>1953</v>
      </c>
      <c r="R15" s="540" t="s">
        <v>295</v>
      </c>
    </row>
    <row r="16" spans="1:54" s="474" customFormat="1" ht="66" customHeight="1" x14ac:dyDescent="0.4">
      <c r="A16" s="539">
        <v>12</v>
      </c>
      <c r="B16" s="540" t="s">
        <v>307</v>
      </c>
      <c r="C16" s="541" t="s">
        <v>259</v>
      </c>
      <c r="D16" s="542">
        <v>46235</v>
      </c>
      <c r="E16" s="540" t="s">
        <v>48</v>
      </c>
      <c r="F16" s="540" t="s">
        <v>48</v>
      </c>
      <c r="G16" s="540" t="s">
        <v>48</v>
      </c>
      <c r="H16" s="540" t="s">
        <v>48</v>
      </c>
      <c r="I16" s="540" t="s">
        <v>19</v>
      </c>
      <c r="J16" s="540" t="s">
        <v>48</v>
      </c>
      <c r="K16" s="540" t="s">
        <v>48</v>
      </c>
      <c r="L16" s="540" t="s">
        <v>48</v>
      </c>
      <c r="M16" s="540" t="s">
        <v>48</v>
      </c>
      <c r="N16" s="540" t="s">
        <v>48</v>
      </c>
      <c r="O16" s="540" t="s">
        <v>19</v>
      </c>
      <c r="P16" s="540" t="str">
        <f t="shared" si="0"/>
        <v>غير مطابق</v>
      </c>
      <c r="Q16" s="541" t="s">
        <v>1953</v>
      </c>
      <c r="R16" s="540" t="s">
        <v>295</v>
      </c>
    </row>
    <row r="17" spans="1:18" s="474" customFormat="1" ht="66" customHeight="1" x14ac:dyDescent="0.4">
      <c r="A17" s="539">
        <v>13</v>
      </c>
      <c r="B17" s="540" t="s">
        <v>308</v>
      </c>
      <c r="C17" s="541" t="s">
        <v>1943</v>
      </c>
      <c r="D17" s="542">
        <v>46235</v>
      </c>
      <c r="E17" s="540" t="s">
        <v>48</v>
      </c>
      <c r="F17" s="540" t="s">
        <v>48</v>
      </c>
      <c r="G17" s="540" t="s">
        <v>48</v>
      </c>
      <c r="H17" s="540" t="s">
        <v>48</v>
      </c>
      <c r="I17" s="540" t="s">
        <v>19</v>
      </c>
      <c r="J17" s="540" t="s">
        <v>48</v>
      </c>
      <c r="K17" s="540" t="s">
        <v>48</v>
      </c>
      <c r="L17" s="540" t="s">
        <v>48</v>
      </c>
      <c r="M17" s="540" t="s">
        <v>48</v>
      </c>
      <c r="N17" s="540" t="s">
        <v>48</v>
      </c>
      <c r="O17" s="540" t="s">
        <v>19</v>
      </c>
      <c r="P17" s="540" t="str">
        <f t="shared" si="0"/>
        <v>غير مطابق</v>
      </c>
      <c r="Q17" s="541" t="s">
        <v>1953</v>
      </c>
      <c r="R17" s="540" t="s">
        <v>295</v>
      </c>
    </row>
    <row r="18" spans="1:18" s="474" customFormat="1" ht="66" customHeight="1" x14ac:dyDescent="0.4">
      <c r="A18" s="539">
        <v>14</v>
      </c>
      <c r="B18" s="540" t="s">
        <v>309</v>
      </c>
      <c r="C18" s="541" t="s">
        <v>258</v>
      </c>
      <c r="D18" s="542">
        <v>46235</v>
      </c>
      <c r="E18" s="540" t="s">
        <v>48</v>
      </c>
      <c r="F18" s="540" t="s">
        <v>48</v>
      </c>
      <c r="G18" s="540" t="s">
        <v>48</v>
      </c>
      <c r="H18" s="540" t="s">
        <v>48</v>
      </c>
      <c r="I18" s="540" t="s">
        <v>19</v>
      </c>
      <c r="J18" s="540" t="s">
        <v>48</v>
      </c>
      <c r="K18" s="540" t="s">
        <v>48</v>
      </c>
      <c r="L18" s="540" t="s">
        <v>48</v>
      </c>
      <c r="M18" s="540" t="s">
        <v>48</v>
      </c>
      <c r="N18" s="540" t="s">
        <v>48</v>
      </c>
      <c r="O18" s="540" t="s">
        <v>19</v>
      </c>
      <c r="P18" s="540" t="str">
        <f t="shared" si="0"/>
        <v>غير مطابق</v>
      </c>
      <c r="Q18" s="541" t="s">
        <v>1952</v>
      </c>
      <c r="R18" s="540" t="s">
        <v>295</v>
      </c>
    </row>
    <row r="19" spans="1:18" s="474" customFormat="1" ht="66" customHeight="1" x14ac:dyDescent="0.4">
      <c r="A19" s="539">
        <v>15</v>
      </c>
      <c r="B19" s="540" t="s">
        <v>310</v>
      </c>
      <c r="C19" s="541" t="s">
        <v>258</v>
      </c>
      <c r="D19" s="542">
        <v>46235</v>
      </c>
      <c r="E19" s="540" t="s">
        <v>48</v>
      </c>
      <c r="F19" s="540" t="s">
        <v>48</v>
      </c>
      <c r="G19" s="540" t="s">
        <v>48</v>
      </c>
      <c r="H19" s="540" t="s">
        <v>48</v>
      </c>
      <c r="I19" s="540" t="s">
        <v>19</v>
      </c>
      <c r="J19" s="540" t="s">
        <v>48</v>
      </c>
      <c r="K19" s="540" t="s">
        <v>48</v>
      </c>
      <c r="L19" s="540" t="s">
        <v>48</v>
      </c>
      <c r="M19" s="540" t="s">
        <v>48</v>
      </c>
      <c r="N19" s="540" t="s">
        <v>48</v>
      </c>
      <c r="O19" s="540" t="s">
        <v>19</v>
      </c>
      <c r="P19" s="540" t="str">
        <f t="shared" si="0"/>
        <v>غير مطابق</v>
      </c>
      <c r="Q19" s="541" t="s">
        <v>1952</v>
      </c>
      <c r="R19" s="540" t="s">
        <v>295</v>
      </c>
    </row>
    <row r="20" spans="1:18" s="474" customFormat="1" ht="66" customHeight="1" x14ac:dyDescent="0.4">
      <c r="A20" s="539">
        <v>16</v>
      </c>
      <c r="B20" s="540" t="s">
        <v>1935</v>
      </c>
      <c r="C20" s="541" t="s">
        <v>258</v>
      </c>
      <c r="D20" s="542">
        <v>46235</v>
      </c>
      <c r="E20" s="540" t="s">
        <v>48</v>
      </c>
      <c r="F20" s="540" t="s">
        <v>48</v>
      </c>
      <c r="G20" s="540" t="s">
        <v>48</v>
      </c>
      <c r="H20" s="540" t="s">
        <v>48</v>
      </c>
      <c r="I20" s="540" t="s">
        <v>19</v>
      </c>
      <c r="J20" s="540" t="s">
        <v>48</v>
      </c>
      <c r="K20" s="540" t="s">
        <v>48</v>
      </c>
      <c r="L20" s="540" t="s">
        <v>48</v>
      </c>
      <c r="M20" s="540" t="s">
        <v>48</v>
      </c>
      <c r="N20" s="540" t="s">
        <v>19</v>
      </c>
      <c r="O20" s="540" t="s">
        <v>19</v>
      </c>
      <c r="P20" s="540" t="str">
        <f>IF(COUNTIF(E20:O20, "غير مطابق")&gt;0, "غير مطابق", "مطابق")</f>
        <v>غير مطابق</v>
      </c>
      <c r="Q20" s="541" t="s">
        <v>1950</v>
      </c>
      <c r="R20" s="540" t="s">
        <v>295</v>
      </c>
    </row>
    <row r="21" spans="1:18" s="474" customFormat="1" ht="66" customHeight="1" x14ac:dyDescent="0.4">
      <c r="A21" s="539">
        <v>17</v>
      </c>
      <c r="B21" s="540" t="s">
        <v>1936</v>
      </c>
      <c r="C21" s="541" t="s">
        <v>258</v>
      </c>
      <c r="D21" s="542">
        <v>46235</v>
      </c>
      <c r="E21" s="540" t="s">
        <v>48</v>
      </c>
      <c r="F21" s="540" t="s">
        <v>48</v>
      </c>
      <c r="G21" s="540" t="s">
        <v>48</v>
      </c>
      <c r="H21" s="540" t="s">
        <v>48</v>
      </c>
      <c r="I21" s="540" t="s">
        <v>19</v>
      </c>
      <c r="J21" s="540" t="s">
        <v>48</v>
      </c>
      <c r="K21" s="540" t="s">
        <v>48</v>
      </c>
      <c r="L21" s="540" t="s">
        <v>48</v>
      </c>
      <c r="M21" s="540" t="s">
        <v>48</v>
      </c>
      <c r="N21" s="540" t="s">
        <v>48</v>
      </c>
      <c r="O21" s="540" t="s">
        <v>19</v>
      </c>
      <c r="P21" s="540" t="str">
        <f>IF(COUNTIF(E21:O21, "غير مطابق")&gt;0, "غير مطابق", "مطابق")</f>
        <v>غير مطابق</v>
      </c>
      <c r="Q21" s="541" t="s">
        <v>1949</v>
      </c>
      <c r="R21" s="540" t="s">
        <v>295</v>
      </c>
    </row>
    <row r="22" spans="1:18" s="474" customFormat="1" ht="66" customHeight="1" x14ac:dyDescent="0.4">
      <c r="A22" s="539">
        <v>18</v>
      </c>
      <c r="B22" s="540" t="s">
        <v>1937</v>
      </c>
      <c r="C22" s="541" t="s">
        <v>1944</v>
      </c>
      <c r="D22" s="542">
        <v>46235</v>
      </c>
      <c r="E22" s="540" t="s">
        <v>48</v>
      </c>
      <c r="F22" s="540" t="s">
        <v>48</v>
      </c>
      <c r="G22" s="540" t="s">
        <v>48</v>
      </c>
      <c r="H22" s="540" t="s">
        <v>48</v>
      </c>
      <c r="I22" s="540" t="s">
        <v>19</v>
      </c>
      <c r="J22" s="540" t="s">
        <v>48</v>
      </c>
      <c r="K22" s="540" t="s">
        <v>48</v>
      </c>
      <c r="L22" s="540" t="s">
        <v>48</v>
      </c>
      <c r="M22" s="540" t="s">
        <v>48</v>
      </c>
      <c r="N22" s="540" t="s">
        <v>48</v>
      </c>
      <c r="O22" s="540" t="s">
        <v>19</v>
      </c>
      <c r="P22" s="540" t="str">
        <f>IF(COUNTIF(E22:O22, "غير مطابق")&gt;0, "غير مطابق", "مطابق")</f>
        <v>غير مطابق</v>
      </c>
      <c r="Q22" s="541" t="s">
        <v>1949</v>
      </c>
      <c r="R22" s="540" t="s">
        <v>295</v>
      </c>
    </row>
    <row r="23" spans="1:18" s="474" customFormat="1" ht="66" customHeight="1" x14ac:dyDescent="0.4">
      <c r="A23" s="539">
        <v>19</v>
      </c>
      <c r="B23" s="540" t="s">
        <v>1938</v>
      </c>
      <c r="C23" s="541" t="s">
        <v>1945</v>
      </c>
      <c r="D23" s="542">
        <v>46235</v>
      </c>
      <c r="E23" s="540" t="s">
        <v>48</v>
      </c>
      <c r="F23" s="540" t="s">
        <v>48</v>
      </c>
      <c r="G23" s="540" t="s">
        <v>48</v>
      </c>
      <c r="H23" s="540" t="s">
        <v>48</v>
      </c>
      <c r="I23" s="540" t="s">
        <v>19</v>
      </c>
      <c r="J23" s="540" t="s">
        <v>48</v>
      </c>
      <c r="K23" s="540" t="s">
        <v>48</v>
      </c>
      <c r="L23" s="540" t="s">
        <v>48</v>
      </c>
      <c r="M23" s="540" t="s">
        <v>48</v>
      </c>
      <c r="N23" s="540" t="s">
        <v>19</v>
      </c>
      <c r="O23" s="540" t="s">
        <v>19</v>
      </c>
      <c r="P23" s="540" t="str">
        <f>IF(COUNTIF(E23:O23, "غير مطابق")&gt;0, "غير مطابق", "مطابق")</f>
        <v>غير مطابق</v>
      </c>
      <c r="Q23" s="541" t="s">
        <v>1948</v>
      </c>
      <c r="R23" s="540" t="s">
        <v>295</v>
      </c>
    </row>
    <row r="24" spans="1:18" s="474" customFormat="1" ht="66" customHeight="1" x14ac:dyDescent="0.4">
      <c r="A24" s="539">
        <v>20</v>
      </c>
      <c r="B24" s="540" t="s">
        <v>1939</v>
      </c>
      <c r="C24" s="541" t="s">
        <v>1946</v>
      </c>
      <c r="D24" s="542">
        <v>46235</v>
      </c>
      <c r="E24" s="540" t="s">
        <v>48</v>
      </c>
      <c r="F24" s="540" t="s">
        <v>48</v>
      </c>
      <c r="G24" s="540" t="s">
        <v>48</v>
      </c>
      <c r="H24" s="540" t="s">
        <v>48</v>
      </c>
      <c r="I24" s="540" t="s">
        <v>19</v>
      </c>
      <c r="J24" s="540" t="s">
        <v>48</v>
      </c>
      <c r="K24" s="540" t="s">
        <v>48</v>
      </c>
      <c r="L24" s="540" t="s">
        <v>48</v>
      </c>
      <c r="M24" s="540" t="s">
        <v>48</v>
      </c>
      <c r="N24" s="540" t="s">
        <v>48</v>
      </c>
      <c r="O24" s="540" t="s">
        <v>19</v>
      </c>
      <c r="P24" s="540" t="str">
        <f>IF(COUNTIF(E24:O24, "غير مطابق")&gt;0, "غير مطابق", "مطابق")</f>
        <v>غير مطابق</v>
      </c>
      <c r="Q24" s="541" t="s">
        <v>1947</v>
      </c>
      <c r="R24" s="540" t="s">
        <v>295</v>
      </c>
    </row>
    <row r="25" spans="1:18" x14ac:dyDescent="0.25">
      <c r="A25" s="552" t="s">
        <v>1837</v>
      </c>
      <c r="B25" s="552"/>
      <c r="C25" s="552"/>
      <c r="D25" s="552"/>
      <c r="E25" s="552"/>
      <c r="F25" s="552"/>
      <c r="G25" s="552"/>
      <c r="H25" s="552"/>
      <c r="I25" s="552"/>
      <c r="J25" s="552"/>
      <c r="K25" s="552"/>
      <c r="L25" s="552"/>
    </row>
    <row r="26" spans="1:18" x14ac:dyDescent="0.25">
      <c r="A26" s="553"/>
      <c r="B26" s="553"/>
      <c r="C26" s="553"/>
      <c r="D26" s="553"/>
      <c r="E26" s="553"/>
      <c r="F26" s="553"/>
      <c r="G26" s="553"/>
      <c r="H26" s="553"/>
      <c r="I26" s="553"/>
      <c r="J26" s="553"/>
      <c r="K26" s="553"/>
      <c r="L26" s="553"/>
    </row>
    <row r="27" spans="1:18" x14ac:dyDescent="0.25">
      <c r="A27" s="553"/>
      <c r="B27" s="553"/>
      <c r="C27" s="553"/>
      <c r="D27" s="553"/>
      <c r="E27" s="553"/>
      <c r="F27" s="553"/>
      <c r="G27" s="553"/>
      <c r="H27" s="553"/>
      <c r="I27" s="553"/>
      <c r="J27" s="553"/>
      <c r="K27" s="553"/>
      <c r="L27" s="553"/>
    </row>
  </sheetData>
  <sheetProtection algorithmName="SHA-512" hashValue="GWistMr53eumYJ2LIcEj7WAXYKa2CKJJ1hsO3x+fsGy7FMDU/kJtIiVpod/TuGJM5UA0Tq31WQZJ4499BRTIpA==" saltValue="HZHQkZxXoJgXDpWrfmCUsg==" spinCount="100000" sheet="1" objects="1" scenarios="1"/>
  <mergeCells count="4">
    <mergeCell ref="A1:R1"/>
    <mergeCell ref="A2:B3"/>
    <mergeCell ref="H2:R3"/>
    <mergeCell ref="A25:L27"/>
  </mergeCells>
  <phoneticPr fontId="16" type="noConversion"/>
  <conditionalFormatting sqref="E5:P24">
    <cfRule type="containsText" dxfId="161" priority="1" operator="containsText" text="غير مطابق">
      <formula>NOT(ISERROR(SEARCH("غير مطابق",E5)))</formula>
    </cfRule>
    <cfRule type="containsText" dxfId="160"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O24" xr:uid="{35508FC6-DA6F-4BAF-9AA4-1FA4D5FF6F70}">
      <formula1>"مطابق,غير مطابق"</formula1>
    </dataValidation>
    <dataValidation type="list" allowBlank="1" sqref="P5:P24" xr:uid="{55C1187C-C643-446B-A2DD-9C20C1CDF5EE}">
      <formula1>"مطابق,غير مطابق"</formula1>
    </dataValidation>
  </dataValidations>
  <hyperlinks>
    <hyperlink ref="A2" location="'الرئيسية'!A1" display="🏠 الصفحة الرئيسية" xr:uid="{75293235-0E10-43CC-B543-DC48E6D90EB2}"/>
    <hyperlink ref="A2:B3" location="'الرئيسية النيل'!A1" display="🏠 الصفحة الرئيسية" xr:uid="{583F984F-B608-4ADD-87FF-E5AB4B43E5F4}"/>
  </hyperlinks>
  <pageMargins left="0.25" right="0.25" top="0.75" bottom="0.75" header="0.3" footer="0.3"/>
  <pageSetup paperSize="9" scale="31"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A41E5-9217-4BB1-8957-A8FAEC3BF162}">
  <sheetPr codeName="Sheet41"/>
  <dimension ref="A1:AS15"/>
  <sheetViews>
    <sheetView rightToLeft="1" view="pageBreakPreview" zoomScale="60" zoomScaleNormal="55" workbookViewId="0">
      <selection activeCell="A2" sqref="A2:B3"/>
    </sheetView>
  </sheetViews>
  <sheetFormatPr defaultRowHeight="15" x14ac:dyDescent="0.25"/>
  <cols>
    <col min="1" max="1" width="12.5703125" style="309" bestFit="1" customWidth="1"/>
    <col min="2" max="2" width="17.5703125" style="309" bestFit="1" customWidth="1"/>
    <col min="3" max="3" width="40.140625" style="309" bestFit="1" customWidth="1"/>
    <col min="4" max="4" width="30.85546875" style="309" bestFit="1" customWidth="1"/>
    <col min="5" max="5" width="21" style="309" customWidth="1"/>
    <col min="6" max="6" width="31" style="309" customWidth="1"/>
    <col min="7" max="7" width="22" style="309" customWidth="1"/>
    <col min="8" max="10" width="23" style="309" customWidth="1"/>
    <col min="11" max="11" width="62" style="309" customWidth="1"/>
    <col min="12" max="12" width="30" style="309" customWidth="1"/>
    <col min="13" max="13" width="24" style="309" bestFit="1" customWidth="1"/>
    <col min="14" max="16384" width="9.140625" style="309"/>
  </cols>
  <sheetData>
    <row r="1" spans="1:45" s="557" customFormat="1" ht="57" customHeight="1" x14ac:dyDescent="0.9">
      <c r="A1" s="554" t="s">
        <v>774</v>
      </c>
      <c r="B1" s="555"/>
      <c r="C1" s="555"/>
      <c r="D1" s="555"/>
      <c r="E1" s="555"/>
      <c r="F1" s="555"/>
      <c r="G1" s="555"/>
      <c r="H1" s="555"/>
      <c r="I1" s="555"/>
      <c r="J1" s="555"/>
      <c r="K1" s="555"/>
      <c r="L1" s="555"/>
      <c r="M1" s="555"/>
      <c r="N1" s="556"/>
      <c r="O1" s="556"/>
      <c r="P1" s="556"/>
      <c r="Q1" s="556"/>
      <c r="R1" s="556"/>
      <c r="S1" s="556"/>
      <c r="T1" s="556"/>
      <c r="U1" s="556"/>
      <c r="V1" s="556"/>
      <c r="W1" s="556"/>
      <c r="X1" s="556"/>
      <c r="Y1" s="556"/>
      <c r="Z1" s="556"/>
      <c r="AA1" s="556"/>
      <c r="AB1" s="556"/>
      <c r="AC1" s="556"/>
      <c r="AD1" s="556"/>
      <c r="AE1" s="556"/>
      <c r="AF1" s="556"/>
      <c r="AG1" s="556"/>
      <c r="AH1" s="556"/>
      <c r="AI1" s="556"/>
      <c r="AJ1" s="556"/>
      <c r="AK1" s="556"/>
      <c r="AL1" s="556"/>
      <c r="AM1" s="556"/>
      <c r="AN1" s="556"/>
      <c r="AO1" s="556"/>
      <c r="AP1" s="556"/>
      <c r="AQ1" s="556"/>
      <c r="AR1" s="556"/>
      <c r="AS1" s="556"/>
    </row>
    <row r="2" spans="1:45" s="562" customFormat="1" ht="57" x14ac:dyDescent="0.45">
      <c r="A2" s="108" t="s">
        <v>34</v>
      </c>
      <c r="B2" s="109"/>
      <c r="C2" s="558" t="str">
        <f>'لوحة التحليل والملخص'!A3</f>
        <v>سجل السجلات والمعدات</v>
      </c>
      <c r="D2" s="558" t="str">
        <f>'لوحة التحليل والملخص'!B3</f>
        <v>حالة المطابقة (مطابق)</v>
      </c>
      <c r="E2" s="558" t="str">
        <f>'لوحة التحليل والملخص'!C3</f>
        <v>غير مطابق</v>
      </c>
      <c r="F2" s="558" t="str">
        <f>'لوحة التحليل والملخص'!D3</f>
        <v>إجمالي المفحوص</v>
      </c>
      <c r="G2" s="558" t="str">
        <f>'لوحة التحليل والملخص'!E3</f>
        <v>نسبة الالتزام %</v>
      </c>
      <c r="H2" s="559"/>
      <c r="I2" s="560"/>
      <c r="J2" s="561"/>
      <c r="K2" s="561"/>
      <c r="L2" s="561"/>
      <c r="M2" s="561"/>
      <c r="N2" s="507"/>
      <c r="O2" s="507"/>
      <c r="P2" s="507"/>
      <c r="Q2" s="507"/>
      <c r="R2" s="507"/>
      <c r="S2" s="507"/>
      <c r="T2" s="507"/>
      <c r="U2" s="507"/>
      <c r="V2" s="507"/>
      <c r="W2" s="507"/>
      <c r="X2" s="507"/>
      <c r="Y2" s="507"/>
      <c r="Z2" s="507"/>
      <c r="AA2" s="507"/>
      <c r="AB2" s="507"/>
      <c r="AC2" s="507"/>
      <c r="AD2" s="507"/>
      <c r="AE2" s="507"/>
      <c r="AF2" s="507"/>
      <c r="AG2" s="507"/>
      <c r="AH2" s="507"/>
      <c r="AI2" s="507"/>
      <c r="AJ2" s="507"/>
      <c r="AK2" s="507"/>
      <c r="AL2" s="507"/>
      <c r="AM2" s="507"/>
      <c r="AN2" s="507"/>
      <c r="AO2" s="507"/>
      <c r="AP2" s="507"/>
      <c r="AQ2" s="507"/>
      <c r="AR2" s="507"/>
      <c r="AS2" s="507"/>
    </row>
    <row r="3" spans="1:45" s="562" customFormat="1" ht="43.5" customHeight="1" x14ac:dyDescent="0.45">
      <c r="A3" s="110"/>
      <c r="B3" s="111"/>
      <c r="C3" s="563" t="str">
        <f>'لوحة التحليل والملخص'!A11</f>
        <v>شبكة الغمر للمحولات</v>
      </c>
      <c r="D3" s="564">
        <f>'لوحة التحليل والملخص النيل'!B9</f>
        <v>0</v>
      </c>
      <c r="E3" s="565">
        <f>'لوحة التحليل والملخص النيل'!C9</f>
        <v>2</v>
      </c>
      <c r="F3" s="566">
        <f>'لوحة التحليل والملخص النيل'!D9</f>
        <v>2</v>
      </c>
      <c r="G3" s="567">
        <f>'لوحة التحليل والملخص النيل'!E9</f>
        <v>0</v>
      </c>
      <c r="H3" s="568"/>
      <c r="I3" s="569"/>
      <c r="J3" s="570"/>
      <c r="K3" s="570"/>
      <c r="L3" s="570"/>
      <c r="M3" s="570"/>
    </row>
    <row r="4" spans="1:45" s="562" customFormat="1" ht="85.5" x14ac:dyDescent="0.45">
      <c r="A4" s="571" t="s">
        <v>39</v>
      </c>
      <c r="B4" s="571" t="s">
        <v>40</v>
      </c>
      <c r="C4" s="571" t="s">
        <v>41</v>
      </c>
      <c r="D4" s="571" t="s">
        <v>42</v>
      </c>
      <c r="E4" s="571" t="s">
        <v>688</v>
      </c>
      <c r="F4" s="571" t="s">
        <v>870</v>
      </c>
      <c r="G4" s="571" t="s">
        <v>689</v>
      </c>
      <c r="H4" s="571" t="s">
        <v>641</v>
      </c>
      <c r="I4" s="571" t="s">
        <v>642</v>
      </c>
      <c r="J4" s="571" t="s">
        <v>640</v>
      </c>
      <c r="K4" s="572" t="s">
        <v>44</v>
      </c>
      <c r="L4" s="572" t="s">
        <v>45</v>
      </c>
      <c r="M4" s="572" t="s">
        <v>46</v>
      </c>
    </row>
    <row r="5" spans="1:45" s="579" customFormat="1" ht="119.25" customHeight="1" x14ac:dyDescent="0.55000000000000004">
      <c r="A5" s="573">
        <v>1</v>
      </c>
      <c r="B5" s="574"/>
      <c r="C5" s="575" t="s">
        <v>1848</v>
      </c>
      <c r="D5" s="576">
        <v>46235</v>
      </c>
      <c r="E5" s="574" t="s">
        <v>19</v>
      </c>
      <c r="F5" s="574" t="s">
        <v>19</v>
      </c>
      <c r="G5" s="574" t="s">
        <v>19</v>
      </c>
      <c r="H5" s="574" t="s">
        <v>19</v>
      </c>
      <c r="I5" s="574" t="s">
        <v>19</v>
      </c>
      <c r="J5" s="574" t="s">
        <v>19</v>
      </c>
      <c r="K5" s="577" t="str">
        <f>IF(COUNTIF(E5:J5, "غير مطابق")&gt;0, "غير مطابق", "مطابق")</f>
        <v>غير مطابق</v>
      </c>
      <c r="L5" s="578" t="s">
        <v>1787</v>
      </c>
      <c r="M5" s="577" t="s">
        <v>295</v>
      </c>
    </row>
    <row r="6" spans="1:45" s="549" customFormat="1" ht="105.75" customHeight="1" x14ac:dyDescent="0.5">
      <c r="A6" s="580">
        <v>2</v>
      </c>
      <c r="B6" s="581"/>
      <c r="C6" s="582" t="s">
        <v>1847</v>
      </c>
      <c r="D6" s="583">
        <v>46235</v>
      </c>
      <c r="E6" s="574" t="s">
        <v>19</v>
      </c>
      <c r="F6" s="574" t="s">
        <v>19</v>
      </c>
      <c r="G6" s="574" t="s">
        <v>19</v>
      </c>
      <c r="H6" s="574" t="s">
        <v>19</v>
      </c>
      <c r="I6" s="574" t="s">
        <v>19</v>
      </c>
      <c r="J6" s="574" t="s">
        <v>19</v>
      </c>
      <c r="K6" s="584" t="str">
        <f>IF(COUNTIF(E6:J6, "غير مطابق")&gt;0, "غير مطابق", "مطابق")</f>
        <v>غير مطابق</v>
      </c>
      <c r="L6" s="585" t="s">
        <v>1849</v>
      </c>
      <c r="M6" s="577" t="s">
        <v>295</v>
      </c>
    </row>
    <row r="7" spans="1:45" ht="15" customHeight="1" x14ac:dyDescent="0.25">
      <c r="A7" s="586" t="s">
        <v>1839</v>
      </c>
      <c r="B7" s="586"/>
      <c r="C7" s="586"/>
      <c r="D7" s="586"/>
      <c r="E7" s="586"/>
      <c r="F7" s="586"/>
      <c r="G7" s="586"/>
      <c r="H7" s="586"/>
      <c r="I7" s="586"/>
      <c r="J7" s="586"/>
      <c r="K7" s="586"/>
      <c r="L7" s="586"/>
      <c r="M7" s="586"/>
    </row>
    <row r="8" spans="1:45" ht="15" customHeight="1" x14ac:dyDescent="0.25">
      <c r="A8" s="587"/>
      <c r="B8" s="587"/>
      <c r="C8" s="587"/>
      <c r="D8" s="587"/>
      <c r="E8" s="587"/>
      <c r="F8" s="587"/>
      <c r="G8" s="587"/>
      <c r="H8" s="587"/>
      <c r="I8" s="587"/>
      <c r="J8" s="587"/>
      <c r="K8" s="587"/>
      <c r="L8" s="587"/>
      <c r="M8" s="587"/>
    </row>
    <row r="9" spans="1:45" ht="15" customHeight="1" x14ac:dyDescent="0.25">
      <c r="A9" s="587"/>
      <c r="B9" s="587"/>
      <c r="C9" s="587"/>
      <c r="D9" s="587"/>
      <c r="E9" s="587"/>
      <c r="F9" s="587"/>
      <c r="G9" s="587"/>
      <c r="H9" s="587"/>
      <c r="I9" s="587"/>
      <c r="J9" s="587"/>
      <c r="K9" s="587"/>
      <c r="L9" s="587"/>
      <c r="M9" s="587"/>
    </row>
    <row r="10" spans="1:45" ht="15" customHeight="1" x14ac:dyDescent="0.25">
      <c r="A10" s="587"/>
      <c r="B10" s="587"/>
      <c r="C10" s="587"/>
      <c r="D10" s="587"/>
      <c r="E10" s="587"/>
      <c r="F10" s="587"/>
      <c r="G10" s="587"/>
      <c r="H10" s="587"/>
      <c r="I10" s="587"/>
      <c r="J10" s="587"/>
      <c r="K10" s="587"/>
      <c r="L10" s="587"/>
      <c r="M10" s="587"/>
    </row>
    <row r="11" spans="1:45" ht="15" customHeight="1" x14ac:dyDescent="0.25">
      <c r="A11" s="587"/>
      <c r="B11" s="587"/>
      <c r="C11" s="587"/>
      <c r="D11" s="587"/>
      <c r="E11" s="587"/>
      <c r="F11" s="587"/>
      <c r="G11" s="587"/>
      <c r="H11" s="587"/>
      <c r="I11" s="587"/>
      <c r="J11" s="587"/>
      <c r="K11" s="587"/>
      <c r="L11" s="587"/>
      <c r="M11" s="587"/>
    </row>
    <row r="15" spans="1:45" ht="23.25" x14ac:dyDescent="0.35">
      <c r="C15" s="588"/>
    </row>
  </sheetData>
  <sheetProtection algorithmName="SHA-512" hashValue="QAJ7Zx4KQPsLMXgtJoRypSU71MneedgtIp+rIdZiV67qgNhYMkK6XCb0GY5DhS6DgnW5vyCp42tUNmH+KeCAaQ==" saltValue="VssNkatCGd5Fr9llJQFH3Q==" spinCount="100000" sheet="1" objects="1" scenarios="1"/>
  <mergeCells count="4">
    <mergeCell ref="A1:M1"/>
    <mergeCell ref="A2:B3"/>
    <mergeCell ref="I2:M3"/>
    <mergeCell ref="A7:M11"/>
  </mergeCells>
  <conditionalFormatting sqref="E5:K6">
    <cfRule type="containsText" dxfId="159" priority="1" operator="containsText" text="غير مطابق">
      <formula>NOT(ISERROR(SEARCH("غير مطابق",E5)))</formula>
    </cfRule>
    <cfRule type="containsText" dxfId="158"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J6" xr:uid="{7CA5ADEB-4D30-43BF-A6C5-7A5AE66BBED1}">
      <formula1>"مطابق,غير مطابق"</formula1>
    </dataValidation>
    <dataValidation type="list" allowBlank="1" sqref="K5:K6" xr:uid="{DA02B1C0-78D5-49DA-9D7E-FDD3D5D1B500}">
      <formula1>"مطابق,غير مطابق"</formula1>
    </dataValidation>
  </dataValidations>
  <hyperlinks>
    <hyperlink ref="A2" location="'الرئيسية'!A1" display="🏠 الصفحة الرئيسية" xr:uid="{1F337215-BE5E-4E90-B9B8-83AAD5F70806}"/>
    <hyperlink ref="A2:B3" location="'الرئيسية النيل'!A1" display="🏠 الصفحة الرئيسية" xr:uid="{CD933E27-E7F2-42AB-B598-C8501D7633F8}"/>
  </hyperlinks>
  <pageMargins left="0.25" right="0.25" top="0.75" bottom="0.75" header="0.3" footer="0.3"/>
  <pageSetup paperSize="9" scale="3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276A-5D04-46B9-A08A-A08461E21794}">
  <sheetPr codeName="Sheet42"/>
  <dimension ref="A1:J5"/>
  <sheetViews>
    <sheetView rightToLeft="1" zoomScale="55" zoomScaleNormal="55" workbookViewId="0">
      <selection activeCell="A2" sqref="A2:B3"/>
    </sheetView>
  </sheetViews>
  <sheetFormatPr defaultRowHeight="18.75" x14ac:dyDescent="0.3"/>
  <cols>
    <col min="1" max="1" width="8.7109375" style="283" bestFit="1" customWidth="1"/>
    <col min="2" max="2" width="16.5703125" style="283" bestFit="1" customWidth="1"/>
    <col min="3" max="3" width="37.7109375" style="283" bestFit="1" customWidth="1"/>
    <col min="4" max="4" width="19.7109375" style="283" bestFit="1" customWidth="1"/>
    <col min="5" max="5" width="71.42578125" style="283" customWidth="1"/>
    <col min="6" max="6" width="43.140625" style="283" customWidth="1"/>
    <col min="7" max="7" width="76.85546875" style="283" bestFit="1" customWidth="1"/>
    <col min="8" max="8" width="20.28515625" style="283" bestFit="1" customWidth="1"/>
    <col min="9" max="9" width="19.7109375" style="283" bestFit="1" customWidth="1"/>
    <col min="10" max="10" width="12.7109375" style="283" bestFit="1" customWidth="1"/>
    <col min="11" max="16384" width="9.140625" style="283"/>
  </cols>
  <sheetData>
    <row r="1" spans="1:10" s="277" customFormat="1" ht="63.75" customHeight="1" x14ac:dyDescent="0.45">
      <c r="A1" s="589" t="s">
        <v>777</v>
      </c>
      <c r="B1" s="590"/>
      <c r="C1" s="590"/>
      <c r="D1" s="590"/>
      <c r="E1" s="590"/>
      <c r="F1" s="590"/>
      <c r="G1" s="590"/>
      <c r="H1" s="590"/>
      <c r="I1" s="590"/>
      <c r="J1" s="590"/>
    </row>
    <row r="2" spans="1:10" ht="38.25" customHeight="1" x14ac:dyDescent="0.3">
      <c r="A2" s="100" t="s">
        <v>34</v>
      </c>
      <c r="B2" s="101"/>
      <c r="C2" s="591" t="str">
        <f>'لوحة التحليل والملخص'!A18</f>
        <v>إجمالي المخاطر الوشيكة المسجلة</v>
      </c>
      <c r="D2" s="489">
        <f>'لوحة التحليل والملخص النيل'!$B$15</f>
        <v>1</v>
      </c>
      <c r="E2" s="281"/>
      <c r="F2" s="282"/>
      <c r="G2" s="282"/>
    </row>
    <row r="3" spans="1:10" ht="37.5" customHeight="1" x14ac:dyDescent="0.3">
      <c r="A3" s="102"/>
      <c r="B3" s="103"/>
      <c r="C3" s="591" t="str">
        <f>'لوحة التحليل والملخص'!A19</f>
        <v>مخاطر وشيكة تم إغلاقها</v>
      </c>
      <c r="D3" s="491">
        <f>'لوحة التحليل والملخص النيل'!$B$16</f>
        <v>0</v>
      </c>
      <c r="E3" s="288"/>
      <c r="F3" s="289"/>
      <c r="G3" s="289"/>
    </row>
    <row r="4" spans="1:10" ht="48" customHeight="1" x14ac:dyDescent="0.3">
      <c r="A4" s="513" t="s">
        <v>70</v>
      </c>
      <c r="B4" s="513" t="s">
        <v>71</v>
      </c>
      <c r="C4" s="513" t="s">
        <v>72</v>
      </c>
      <c r="D4" s="513" t="s">
        <v>325</v>
      </c>
      <c r="E4" s="513" t="s">
        <v>326</v>
      </c>
      <c r="F4" s="513" t="s">
        <v>73</v>
      </c>
      <c r="G4" s="513" t="s">
        <v>327</v>
      </c>
      <c r="H4" s="513" t="s">
        <v>328</v>
      </c>
      <c r="I4" s="513" t="s">
        <v>74</v>
      </c>
      <c r="J4" s="513" t="s">
        <v>75</v>
      </c>
    </row>
    <row r="5" spans="1:10" s="295" customFormat="1" ht="45.75" customHeight="1" x14ac:dyDescent="0.35">
      <c r="A5" s="503">
        <v>1</v>
      </c>
      <c r="B5" s="292"/>
      <c r="C5" s="293"/>
      <c r="D5" s="293"/>
      <c r="E5" s="293"/>
      <c r="F5" s="293"/>
      <c r="G5" s="293"/>
      <c r="H5" s="292"/>
      <c r="I5" s="294"/>
      <c r="J5" s="294"/>
    </row>
  </sheetData>
  <sheetProtection algorithmName="SHA-512" hashValue="aUc7oMNurzXVHCxCwX3Z8oatc5IStIWVLkejhsXaaebh9OyUiOrJMVeVmgL4Z8hyBJrhHxe/pRRFG1ug8N7aJQ==" saltValue="c2c63WlNKQXSjQhKorDl9Q==" spinCount="100000" sheet="1" objects="1" scenarios="1"/>
  <mergeCells count="3">
    <mergeCell ref="A1:J1"/>
    <mergeCell ref="A2:B3"/>
    <mergeCell ref="E2:G3"/>
  </mergeCells>
  <conditionalFormatting sqref="J1:J1048576">
    <cfRule type="containsText" dxfId="157" priority="1" operator="containsText" text="قيد التنفيذ">
      <formula>NOT(ISERROR(SEARCH("قيد التنفيذ",J1)))</formula>
    </cfRule>
    <cfRule type="containsText" dxfId="156" priority="2" operator="containsText" text="قيدالتنفيذ">
      <formula>NOT(ISERROR(SEARCH("قيدالتنفيذ",J1)))</formula>
    </cfRule>
    <cfRule type="containsText" dxfId="155" priority="3" operator="containsText" text="قيد المتابعة">
      <formula>NOT(ISERROR(SEARCH("قيد المتابعة",J1)))</formula>
    </cfRule>
  </conditionalFormatting>
  <conditionalFormatting sqref="J1:K1048576">
    <cfRule type="containsText" dxfId="154" priority="4" operator="containsText" text="تم الإغلاق">
      <formula>NOT(ISERROR(SEARCH("تم الإغلاق",J1)))</formula>
    </cfRule>
  </conditionalFormatting>
  <dataValidations count="2">
    <dataValidation type="list" allowBlank="1" sqref="J5:J18" xr:uid="{AE209B91-0E97-416E-8CF7-C3C91DAB0C3D}">
      <formula1>"تم الإغلاق,قيد التنفيذ,قيد المتابعة"</formula1>
    </dataValidation>
    <dataValidation type="list" allowBlank="1" showInputMessage="1" showErrorMessage="1" sqref="C5" xr:uid="{2C4E9021-3618-41A7-B850-B5C4D7D41D2F}">
      <formula1>#REF!</formula1>
    </dataValidation>
  </dataValidations>
  <hyperlinks>
    <hyperlink ref="A2" location="'الرئيسية'!A1" display="🏠 الصفحة الرئيسية" xr:uid="{FC27619A-AD76-4479-8D69-764F6C93D839}"/>
    <hyperlink ref="A2:B3" location="'الرئيسية النيل'!A1" display="🏠 الصفحة الرئيسية" xr:uid="{9FC92486-6D64-4FF8-834B-1E3CA0106057}"/>
  </hyperlink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FECC8-014C-4CE0-9293-32C291114FC5}">
  <sheetPr codeName="Sheet43"/>
  <dimension ref="A1:L10"/>
  <sheetViews>
    <sheetView rightToLeft="1" zoomScale="55" zoomScaleNormal="55" workbookViewId="0">
      <selection activeCell="A2" sqref="A2:B3"/>
    </sheetView>
  </sheetViews>
  <sheetFormatPr defaultRowHeight="15" x14ac:dyDescent="0.25"/>
  <cols>
    <col min="1" max="1" width="10.42578125" style="309" bestFit="1" customWidth="1"/>
    <col min="2" max="2" width="27" style="309" customWidth="1"/>
    <col min="3" max="3" width="36" style="309" customWidth="1"/>
    <col min="4" max="4" width="28" style="309" bestFit="1" customWidth="1"/>
    <col min="5" max="5" width="16.7109375" style="309" bestFit="1" customWidth="1"/>
    <col min="6" max="6" width="64.42578125" style="309" customWidth="1"/>
    <col min="7" max="7" width="38.28515625" style="309" bestFit="1" customWidth="1"/>
    <col min="8" max="8" width="8" style="309" bestFit="1" customWidth="1"/>
    <col min="9" max="9" width="12.28515625" style="309" customWidth="1"/>
    <col min="10" max="10" width="15.28515625" style="309" customWidth="1"/>
    <col min="11" max="11" width="30.42578125" style="309" bestFit="1" customWidth="1"/>
    <col min="12" max="12" width="54" style="309" customWidth="1"/>
    <col min="13" max="16384" width="9.140625" style="309"/>
  </cols>
  <sheetData>
    <row r="1" spans="1:12" s="579" customFormat="1" ht="42.75" customHeight="1" x14ac:dyDescent="0.55000000000000004">
      <c r="A1" s="592" t="s">
        <v>778</v>
      </c>
      <c r="B1" s="592"/>
      <c r="C1" s="592"/>
      <c r="D1" s="592"/>
      <c r="E1" s="592"/>
      <c r="F1" s="592"/>
      <c r="G1" s="592"/>
      <c r="H1" s="592"/>
      <c r="I1" s="592"/>
      <c r="J1" s="592"/>
      <c r="K1" s="592"/>
      <c r="L1" s="592"/>
    </row>
    <row r="2" spans="1:12" s="473" customFormat="1" ht="42.75" customHeight="1" x14ac:dyDescent="0.35">
      <c r="A2" s="112" t="s">
        <v>34</v>
      </c>
      <c r="B2" s="113"/>
      <c r="C2" s="527" t="str">
        <f>'لوحة التحليل والملخص'!A20</f>
        <v>إجمالي إصابات العمل المسجلة</v>
      </c>
      <c r="D2" s="489">
        <f>'لوحة التحليل والملخص النيل'!$B$17</f>
        <v>6</v>
      </c>
      <c r="E2" s="593"/>
      <c r="F2" s="594"/>
      <c r="G2" s="594"/>
      <c r="H2" s="594"/>
      <c r="I2" s="594"/>
      <c r="J2" s="594"/>
      <c r="K2" s="594"/>
      <c r="L2" s="594"/>
    </row>
    <row r="3" spans="1:12" ht="44.25" customHeight="1" x14ac:dyDescent="0.25">
      <c r="A3" s="83"/>
      <c r="B3" s="114"/>
      <c r="C3" s="527" t="str">
        <f>'لوحة التحليل والملخص'!A21</f>
        <v>إجمالي أيام العمل الضائعة</v>
      </c>
      <c r="D3" s="280">
        <f>'لوحة التحليل والملخص النيل'!$B$18</f>
        <v>0</v>
      </c>
      <c r="E3" s="595"/>
      <c r="F3" s="596"/>
      <c r="G3" s="596"/>
      <c r="H3" s="596"/>
      <c r="I3" s="596"/>
      <c r="J3" s="596"/>
      <c r="K3" s="596"/>
      <c r="L3" s="596"/>
    </row>
    <row r="4" spans="1:12" s="502" customFormat="1" ht="40.5" customHeight="1" x14ac:dyDescent="0.35">
      <c r="A4" s="597" t="s">
        <v>734</v>
      </c>
      <c r="B4" s="597" t="s">
        <v>76</v>
      </c>
      <c r="C4" s="597" t="s">
        <v>133</v>
      </c>
      <c r="D4" s="597" t="s">
        <v>788</v>
      </c>
      <c r="E4" s="597" t="s">
        <v>789</v>
      </c>
      <c r="F4" s="597" t="s">
        <v>77</v>
      </c>
      <c r="G4" s="597" t="s">
        <v>78</v>
      </c>
      <c r="H4" s="597" t="s">
        <v>790</v>
      </c>
      <c r="I4" s="598" t="s">
        <v>795</v>
      </c>
      <c r="J4" s="598" t="s">
        <v>796</v>
      </c>
      <c r="K4" s="500" t="s">
        <v>79</v>
      </c>
      <c r="L4" s="500" t="s">
        <v>80</v>
      </c>
    </row>
    <row r="5" spans="1:12" s="607" customFormat="1" ht="46.5" x14ac:dyDescent="0.25">
      <c r="A5" s="599">
        <v>1</v>
      </c>
      <c r="B5" s="600">
        <v>45725</v>
      </c>
      <c r="C5" s="442">
        <v>1010</v>
      </c>
      <c r="D5" s="442" t="s">
        <v>550</v>
      </c>
      <c r="E5" s="601" t="s">
        <v>798</v>
      </c>
      <c r="F5" s="602" t="s">
        <v>579</v>
      </c>
      <c r="G5" s="603" t="s">
        <v>609</v>
      </c>
      <c r="H5" s="442" t="s">
        <v>793</v>
      </c>
      <c r="I5" s="604" t="b">
        <v>0</v>
      </c>
      <c r="J5" s="605" t="b">
        <v>1</v>
      </c>
      <c r="K5" s="606"/>
      <c r="L5" s="602"/>
    </row>
    <row r="6" spans="1:12" s="607" customFormat="1" ht="69.75" x14ac:dyDescent="0.25">
      <c r="A6" s="599">
        <v>2</v>
      </c>
      <c r="B6" s="600">
        <v>45776</v>
      </c>
      <c r="C6" s="442">
        <v>7595</v>
      </c>
      <c r="D6" s="442" t="s">
        <v>553</v>
      </c>
      <c r="E6" s="601" t="s">
        <v>800</v>
      </c>
      <c r="F6" s="602" t="s">
        <v>582</v>
      </c>
      <c r="G6" s="603" t="s">
        <v>612</v>
      </c>
      <c r="H6" s="442" t="s">
        <v>793</v>
      </c>
      <c r="I6" s="604" t="b">
        <v>0</v>
      </c>
      <c r="J6" s="605" t="b">
        <v>1</v>
      </c>
      <c r="K6" s="606"/>
      <c r="L6" s="602" t="s">
        <v>811</v>
      </c>
    </row>
    <row r="7" spans="1:12" s="607" customFormat="1" ht="139.5" x14ac:dyDescent="0.25">
      <c r="A7" s="599">
        <v>3</v>
      </c>
      <c r="B7" s="600">
        <v>45786</v>
      </c>
      <c r="C7" s="442"/>
      <c r="D7" s="442" t="s">
        <v>555</v>
      </c>
      <c r="E7" s="601" t="s">
        <v>802</v>
      </c>
      <c r="F7" s="602" t="s">
        <v>584</v>
      </c>
      <c r="G7" s="603" t="s">
        <v>614</v>
      </c>
      <c r="H7" s="442" t="s">
        <v>793</v>
      </c>
      <c r="I7" s="604" t="b">
        <v>1</v>
      </c>
      <c r="J7" s="605" t="b">
        <v>0</v>
      </c>
      <c r="K7" s="606"/>
      <c r="L7" s="602" t="s">
        <v>807</v>
      </c>
    </row>
    <row r="8" spans="1:12" s="607" customFormat="1" ht="116.25" x14ac:dyDescent="0.25">
      <c r="A8" s="599">
        <v>4</v>
      </c>
      <c r="B8" s="600">
        <v>45801</v>
      </c>
      <c r="C8" s="442">
        <v>2150</v>
      </c>
      <c r="D8" s="442" t="s">
        <v>557</v>
      </c>
      <c r="E8" s="601" t="s">
        <v>798</v>
      </c>
      <c r="F8" s="602" t="s">
        <v>586</v>
      </c>
      <c r="G8" s="603" t="s">
        <v>616</v>
      </c>
      <c r="H8" s="442" t="s">
        <v>793</v>
      </c>
      <c r="I8" s="604" t="b">
        <v>0</v>
      </c>
      <c r="J8" s="605" t="b">
        <v>1</v>
      </c>
      <c r="K8" s="606"/>
      <c r="L8" s="602" t="s">
        <v>813</v>
      </c>
    </row>
    <row r="9" spans="1:12" s="607" customFormat="1" ht="23.25" x14ac:dyDescent="0.25">
      <c r="A9" s="599">
        <v>5</v>
      </c>
      <c r="B9" s="600">
        <v>46093</v>
      </c>
      <c r="C9" s="442"/>
      <c r="D9" s="442" t="s">
        <v>827</v>
      </c>
      <c r="E9" s="601" t="s">
        <v>828</v>
      </c>
      <c r="F9" s="602" t="s">
        <v>829</v>
      </c>
      <c r="G9" s="603" t="s">
        <v>830</v>
      </c>
      <c r="H9" s="442" t="s">
        <v>793</v>
      </c>
      <c r="I9" s="604" t="b">
        <v>0</v>
      </c>
      <c r="J9" s="605" t="b">
        <v>1</v>
      </c>
      <c r="K9" s="606"/>
      <c r="L9" s="602"/>
    </row>
    <row r="10" spans="1:12" s="607" customFormat="1" ht="46.5" x14ac:dyDescent="0.25">
      <c r="A10" s="599">
        <v>6</v>
      </c>
      <c r="B10" s="600">
        <v>46149</v>
      </c>
      <c r="C10" s="442">
        <v>7475</v>
      </c>
      <c r="D10" s="442" t="s">
        <v>573</v>
      </c>
      <c r="E10" s="601" t="s">
        <v>848</v>
      </c>
      <c r="F10" s="602" t="s">
        <v>602</v>
      </c>
      <c r="G10" s="603" t="s">
        <v>849</v>
      </c>
      <c r="H10" s="442" t="s">
        <v>793</v>
      </c>
      <c r="I10" s="604" t="b">
        <v>0</v>
      </c>
      <c r="J10" s="605" t="b">
        <v>1</v>
      </c>
      <c r="K10" s="606"/>
      <c r="L10" s="602" t="s">
        <v>855</v>
      </c>
    </row>
  </sheetData>
  <sheetProtection algorithmName="SHA-512" hashValue="PIzuI3JxQN0+xEcCxKoj5F+ceyP4PReBQQmUZHvT2FhpCLmdWUxo21YZvi+qDAnesSOzwI2jgk0bCilniRuX6w==" saltValue="8mgn8yz/a8gus8BO49cXLg==" spinCount="100000" sheet="1" objects="1" scenarios="1"/>
  <autoFilter ref="A4:L4" xr:uid="{801FECC8-014C-4CE0-9293-32C291114FC5}"/>
  <mergeCells count="3">
    <mergeCell ref="A2:B3"/>
    <mergeCell ref="E2:L3"/>
    <mergeCell ref="A1:L1"/>
  </mergeCells>
  <hyperlinks>
    <hyperlink ref="A2" location="'الرئيسية'!A1" display="🏠 الصفحة الرئيسية" xr:uid="{6CF94040-C7AE-43CD-8D0F-0E8BF8072554}"/>
    <hyperlink ref="A2:B3" location="'الرئيسية النيل'!A1" display="🏠 الصفحة الرئيسية" xr:uid="{C796D337-69EE-4265-A10A-DE2F35A8368C}"/>
  </hyperlink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AED74-C44A-42BD-849C-DD7D02D0E36B}">
  <sheetPr codeName="Sheet44"/>
  <dimension ref="A1:S50"/>
  <sheetViews>
    <sheetView rightToLeft="1" zoomScale="40" zoomScaleNormal="40" workbookViewId="0">
      <selection sqref="A1:C2"/>
    </sheetView>
  </sheetViews>
  <sheetFormatPr defaultRowHeight="15" x14ac:dyDescent="0.25"/>
  <cols>
    <col min="1" max="1" width="11.28515625" style="309" customWidth="1"/>
    <col min="2" max="2" width="26.5703125" style="309" bestFit="1" customWidth="1"/>
    <col min="3" max="3" width="58.5703125" style="309" customWidth="1"/>
    <col min="4" max="4" width="36.28515625" style="309" hidden="1" customWidth="1"/>
    <col min="5" max="5" width="63.42578125" style="309" bestFit="1" customWidth="1"/>
    <col min="6" max="6" width="60.28515625" style="309" customWidth="1"/>
    <col min="7" max="7" width="53.5703125" style="309" customWidth="1"/>
    <col min="8" max="8" width="9.140625" style="309" hidden="1" customWidth="1"/>
    <col min="9" max="9" width="1.140625" style="309" hidden="1" customWidth="1"/>
    <col min="10" max="10" width="0.140625" style="309" hidden="1" customWidth="1"/>
    <col min="11" max="11" width="10.7109375" style="309" customWidth="1"/>
    <col min="12" max="12" width="6.140625" style="309" customWidth="1"/>
    <col min="13" max="13" width="9.140625" style="309" hidden="1" customWidth="1"/>
    <col min="14" max="16384" width="9.140625" style="309"/>
  </cols>
  <sheetData>
    <row r="1" spans="1:19" s="610" customFormat="1" ht="125.25" customHeight="1" x14ac:dyDescent="0.5">
      <c r="A1" s="115" t="s">
        <v>34</v>
      </c>
      <c r="B1" s="115"/>
      <c r="C1" s="116"/>
      <c r="D1" s="608"/>
      <c r="E1" s="609" t="s">
        <v>779</v>
      </c>
      <c r="F1" s="609"/>
      <c r="G1" s="609"/>
      <c r="H1" s="609"/>
      <c r="I1" s="609"/>
      <c r="J1" s="609"/>
    </row>
    <row r="2" spans="1:19" ht="43.5" customHeight="1" x14ac:dyDescent="0.25">
      <c r="A2" s="115"/>
      <c r="B2" s="115"/>
      <c r="C2" s="116"/>
      <c r="D2" s="611"/>
      <c r="E2" s="609"/>
      <c r="F2" s="609"/>
      <c r="G2" s="609"/>
      <c r="H2" s="609"/>
      <c r="I2" s="609"/>
      <c r="J2" s="609"/>
    </row>
    <row r="3" spans="1:19" s="615" customFormat="1" ht="60" customHeight="1" x14ac:dyDescent="0.7">
      <c r="A3" s="612" t="s">
        <v>734</v>
      </c>
      <c r="B3" s="613" t="s">
        <v>133</v>
      </c>
      <c r="C3" s="613" t="s">
        <v>134</v>
      </c>
      <c r="D3" s="613" t="s">
        <v>135</v>
      </c>
      <c r="E3" s="613" t="s">
        <v>732</v>
      </c>
      <c r="F3" s="613" t="s">
        <v>780</v>
      </c>
      <c r="G3" s="613" t="s">
        <v>781</v>
      </c>
      <c r="H3" s="614"/>
      <c r="I3" s="614"/>
      <c r="J3" s="614"/>
    </row>
    <row r="4" spans="1:19" s="622" customFormat="1" ht="50.25" customHeight="1" x14ac:dyDescent="0.7">
      <c r="A4" s="612">
        <v>1</v>
      </c>
      <c r="B4" s="616">
        <v>44231</v>
      </c>
      <c r="C4" s="616" t="s">
        <v>142</v>
      </c>
      <c r="D4" s="617">
        <v>1080</v>
      </c>
      <c r="E4" s="618">
        <v>216</v>
      </c>
      <c r="F4" s="618">
        <v>0</v>
      </c>
      <c r="G4" s="618">
        <f t="shared" ref="G4:G50" si="0">MAX(0,E4-F4)</f>
        <v>216</v>
      </c>
      <c r="H4" s="619"/>
      <c r="I4" s="620" t="s">
        <v>143</v>
      </c>
      <c r="J4" s="620" t="s">
        <v>144</v>
      </c>
      <c r="K4" s="621"/>
      <c r="L4" s="621"/>
      <c r="M4" s="621"/>
      <c r="N4" s="621"/>
    </row>
    <row r="5" spans="1:19" s="622" customFormat="1" ht="50.25" customHeight="1" x14ac:dyDescent="0.7">
      <c r="A5" s="612">
        <v>2</v>
      </c>
      <c r="B5" s="616">
        <v>44230</v>
      </c>
      <c r="C5" s="616" t="s">
        <v>145</v>
      </c>
      <c r="D5" s="617">
        <v>720</v>
      </c>
      <c r="E5" s="618">
        <v>144</v>
      </c>
      <c r="F5" s="618">
        <v>0</v>
      </c>
      <c r="G5" s="618">
        <f t="shared" si="0"/>
        <v>144</v>
      </c>
      <c r="H5" s="619"/>
      <c r="I5" s="620" t="s">
        <v>136</v>
      </c>
      <c r="J5" s="620">
        <v>0.5</v>
      </c>
      <c r="K5" s="621"/>
      <c r="L5" s="621"/>
      <c r="M5" s="621"/>
      <c r="N5" s="621"/>
    </row>
    <row r="6" spans="1:19" s="622" customFormat="1" ht="50.25" customHeight="1" x14ac:dyDescent="0.7">
      <c r="A6" s="612">
        <v>3</v>
      </c>
      <c r="B6" s="616">
        <v>44229</v>
      </c>
      <c r="C6" s="616" t="s">
        <v>146</v>
      </c>
      <c r="D6" s="617">
        <v>480</v>
      </c>
      <c r="E6" s="618">
        <v>96</v>
      </c>
      <c r="F6" s="618">
        <v>0</v>
      </c>
      <c r="G6" s="618">
        <f t="shared" si="0"/>
        <v>96</v>
      </c>
      <c r="H6" s="619"/>
      <c r="I6" s="620" t="s">
        <v>147</v>
      </c>
      <c r="J6" s="620">
        <v>0.2</v>
      </c>
      <c r="K6" s="621"/>
      <c r="L6" s="621"/>
      <c r="M6" s="621"/>
      <c r="N6" s="621"/>
    </row>
    <row r="7" spans="1:19" s="622" customFormat="1" ht="50.25" customHeight="1" x14ac:dyDescent="0.7">
      <c r="A7" s="612">
        <v>4</v>
      </c>
      <c r="B7" s="616">
        <v>44063</v>
      </c>
      <c r="C7" s="616" t="s">
        <v>148</v>
      </c>
      <c r="D7" s="617">
        <v>1020</v>
      </c>
      <c r="E7" s="618">
        <v>204</v>
      </c>
      <c r="F7" s="618">
        <v>185</v>
      </c>
      <c r="G7" s="618">
        <f t="shared" si="0"/>
        <v>19</v>
      </c>
      <c r="H7" s="619"/>
      <c r="I7" s="620" t="s">
        <v>137</v>
      </c>
      <c r="J7" s="620">
        <v>0.3</v>
      </c>
      <c r="K7" s="621"/>
      <c r="L7" s="621"/>
      <c r="M7" s="621"/>
      <c r="N7" s="621"/>
      <c r="S7" s="623"/>
    </row>
    <row r="8" spans="1:19" s="622" customFormat="1" ht="50.25" customHeight="1" x14ac:dyDescent="0.7">
      <c r="A8" s="612">
        <v>5</v>
      </c>
      <c r="B8" s="616">
        <v>44181</v>
      </c>
      <c r="C8" s="616" t="s">
        <v>149</v>
      </c>
      <c r="D8" s="617">
        <v>360</v>
      </c>
      <c r="E8" s="618">
        <v>72</v>
      </c>
      <c r="F8" s="618">
        <v>72</v>
      </c>
      <c r="G8" s="618">
        <f t="shared" si="0"/>
        <v>0</v>
      </c>
      <c r="H8" s="619"/>
      <c r="I8" s="624"/>
      <c r="J8" s="624"/>
    </row>
    <row r="9" spans="1:19" s="622" customFormat="1" ht="50.25" customHeight="1" x14ac:dyDescent="0.7">
      <c r="A9" s="612">
        <v>6</v>
      </c>
      <c r="B9" s="616">
        <v>44100</v>
      </c>
      <c r="C9" s="616" t="s">
        <v>150</v>
      </c>
      <c r="D9" s="617">
        <v>90</v>
      </c>
      <c r="E9" s="618">
        <v>18</v>
      </c>
      <c r="F9" s="618">
        <v>23</v>
      </c>
      <c r="G9" s="618">
        <f t="shared" si="0"/>
        <v>0</v>
      </c>
      <c r="H9" s="619"/>
      <c r="I9" s="624"/>
      <c r="J9" s="624"/>
    </row>
    <row r="10" spans="1:19" s="622" customFormat="1" ht="50.25" customHeight="1" x14ac:dyDescent="0.7">
      <c r="A10" s="612">
        <v>7</v>
      </c>
      <c r="B10" s="616">
        <v>44138</v>
      </c>
      <c r="C10" s="616" t="s">
        <v>151</v>
      </c>
      <c r="D10" s="617">
        <v>90</v>
      </c>
      <c r="E10" s="618">
        <v>18</v>
      </c>
      <c r="F10" s="618">
        <v>16</v>
      </c>
      <c r="G10" s="618">
        <f t="shared" si="0"/>
        <v>2</v>
      </c>
      <c r="H10" s="619"/>
      <c r="I10" s="624"/>
      <c r="J10" s="624"/>
    </row>
    <row r="11" spans="1:19" s="622" customFormat="1" ht="50.25" customHeight="1" x14ac:dyDescent="0.7">
      <c r="A11" s="612">
        <v>8</v>
      </c>
      <c r="B11" s="616">
        <v>44348</v>
      </c>
      <c r="C11" s="616" t="s">
        <v>152</v>
      </c>
      <c r="D11" s="617">
        <v>50</v>
      </c>
      <c r="E11" s="618">
        <v>10</v>
      </c>
      <c r="F11" s="618">
        <v>8</v>
      </c>
      <c r="G11" s="618">
        <f t="shared" si="0"/>
        <v>2</v>
      </c>
      <c r="H11" s="619"/>
      <c r="I11" s="624"/>
      <c r="J11" s="624"/>
    </row>
    <row r="12" spans="1:19" s="622" customFormat="1" ht="50.25" customHeight="1" x14ac:dyDescent="0.7">
      <c r="A12" s="612">
        <v>9</v>
      </c>
      <c r="B12" s="616">
        <v>44183</v>
      </c>
      <c r="C12" s="616" t="s">
        <v>153</v>
      </c>
      <c r="D12" s="617">
        <v>80</v>
      </c>
      <c r="E12" s="618">
        <v>16</v>
      </c>
      <c r="F12" s="618">
        <v>15</v>
      </c>
      <c r="G12" s="618">
        <f t="shared" si="0"/>
        <v>1</v>
      </c>
      <c r="H12" s="619"/>
      <c r="I12" s="624"/>
      <c r="J12" s="624"/>
    </row>
    <row r="13" spans="1:19" s="622" customFormat="1" ht="50.25" customHeight="1" x14ac:dyDescent="0.7">
      <c r="A13" s="612">
        <v>10</v>
      </c>
      <c r="B13" s="616">
        <v>44233</v>
      </c>
      <c r="C13" s="616" t="s">
        <v>154</v>
      </c>
      <c r="D13" s="617">
        <v>210</v>
      </c>
      <c r="E13" s="618">
        <v>8</v>
      </c>
      <c r="F13" s="618">
        <v>8</v>
      </c>
      <c r="G13" s="618">
        <f t="shared" si="0"/>
        <v>0</v>
      </c>
      <c r="H13" s="619"/>
      <c r="I13" s="624"/>
      <c r="J13" s="624"/>
    </row>
    <row r="14" spans="1:19" s="622" customFormat="1" ht="50.25" customHeight="1" x14ac:dyDescent="0.7">
      <c r="A14" s="612">
        <v>11</v>
      </c>
      <c r="B14" s="616">
        <v>48506</v>
      </c>
      <c r="C14" s="616" t="s">
        <v>738</v>
      </c>
      <c r="D14" s="617">
        <v>42000</v>
      </c>
      <c r="E14" s="618">
        <v>100</v>
      </c>
      <c r="F14" s="618">
        <v>0</v>
      </c>
      <c r="G14" s="618">
        <f t="shared" si="0"/>
        <v>100</v>
      </c>
      <c r="H14" s="619"/>
      <c r="I14" s="624"/>
      <c r="J14" s="624"/>
    </row>
    <row r="15" spans="1:19" s="622" customFormat="1" ht="50.25" customHeight="1" x14ac:dyDescent="0.7">
      <c r="A15" s="612">
        <v>12</v>
      </c>
      <c r="B15" s="616">
        <v>44000</v>
      </c>
      <c r="C15" s="616" t="s">
        <v>155</v>
      </c>
      <c r="D15" s="617">
        <v>30</v>
      </c>
      <c r="E15" s="618">
        <v>8400</v>
      </c>
      <c r="F15" s="618">
        <v>7800</v>
      </c>
      <c r="G15" s="618">
        <f t="shared" si="0"/>
        <v>600</v>
      </c>
      <c r="H15" s="619"/>
      <c r="I15" s="624"/>
      <c r="J15" s="624"/>
    </row>
    <row r="16" spans="1:19" s="622" customFormat="1" ht="50.25" customHeight="1" x14ac:dyDescent="0.7">
      <c r="A16" s="612">
        <v>13</v>
      </c>
      <c r="B16" s="616">
        <v>44295</v>
      </c>
      <c r="C16" s="616" t="s">
        <v>739</v>
      </c>
      <c r="D16" s="617">
        <v>20</v>
      </c>
      <c r="E16" s="618">
        <v>2000</v>
      </c>
      <c r="F16" s="618">
        <v>0</v>
      </c>
      <c r="G16" s="618">
        <f t="shared" si="0"/>
        <v>2000</v>
      </c>
      <c r="H16" s="619"/>
      <c r="I16" s="624"/>
      <c r="J16" s="624"/>
    </row>
    <row r="17" spans="1:10" s="622" customFormat="1" ht="50.25" customHeight="1" x14ac:dyDescent="0.7">
      <c r="A17" s="612">
        <v>14</v>
      </c>
      <c r="B17" s="616">
        <v>48560</v>
      </c>
      <c r="C17" s="616" t="s">
        <v>740</v>
      </c>
      <c r="D17" s="617">
        <v>20</v>
      </c>
      <c r="E17" s="618">
        <v>2000</v>
      </c>
      <c r="F17" s="618">
        <v>0</v>
      </c>
      <c r="G17" s="618">
        <f t="shared" si="0"/>
        <v>2000</v>
      </c>
      <c r="H17" s="619"/>
      <c r="I17" s="624"/>
      <c r="J17" s="624"/>
    </row>
    <row r="18" spans="1:10" s="622" customFormat="1" ht="50.25" customHeight="1" x14ac:dyDescent="0.7">
      <c r="A18" s="612">
        <v>15</v>
      </c>
      <c r="B18" s="616">
        <v>44167</v>
      </c>
      <c r="C18" s="616" t="s">
        <v>159</v>
      </c>
      <c r="D18" s="617">
        <v>60</v>
      </c>
      <c r="E18" s="618">
        <v>12</v>
      </c>
      <c r="F18" s="618">
        <v>0</v>
      </c>
      <c r="G18" s="618">
        <f t="shared" si="0"/>
        <v>12</v>
      </c>
      <c r="H18" s="619"/>
      <c r="I18" s="624"/>
      <c r="J18" s="624"/>
    </row>
    <row r="19" spans="1:10" s="622" customFormat="1" ht="50.25" customHeight="1" x14ac:dyDescent="0.7">
      <c r="A19" s="612">
        <v>16</v>
      </c>
      <c r="B19" s="616">
        <v>82018</v>
      </c>
      <c r="C19" s="616" t="s">
        <v>741</v>
      </c>
      <c r="D19" s="617">
        <v>90</v>
      </c>
      <c r="E19" s="618">
        <v>2</v>
      </c>
      <c r="F19" s="618">
        <v>0</v>
      </c>
      <c r="G19" s="618">
        <f t="shared" si="0"/>
        <v>2</v>
      </c>
      <c r="H19" s="619"/>
      <c r="I19" s="624"/>
      <c r="J19" s="624"/>
    </row>
    <row r="20" spans="1:10" s="622" customFormat="1" ht="50.25" customHeight="1" x14ac:dyDescent="0.7">
      <c r="A20" s="612">
        <v>17</v>
      </c>
      <c r="B20" s="616">
        <v>82043</v>
      </c>
      <c r="C20" s="616" t="s">
        <v>742</v>
      </c>
      <c r="D20" s="617">
        <v>90</v>
      </c>
      <c r="E20" s="618">
        <v>20</v>
      </c>
      <c r="F20" s="618">
        <v>19</v>
      </c>
      <c r="G20" s="618">
        <f t="shared" si="0"/>
        <v>1</v>
      </c>
      <c r="H20" s="619"/>
      <c r="I20" s="624"/>
      <c r="J20" s="624"/>
    </row>
    <row r="21" spans="1:10" s="622" customFormat="1" ht="50.25" customHeight="1" x14ac:dyDescent="0.7">
      <c r="A21" s="612">
        <v>18</v>
      </c>
      <c r="B21" s="616">
        <v>44157</v>
      </c>
      <c r="C21" s="616" t="s">
        <v>743</v>
      </c>
      <c r="D21" s="617">
        <v>300</v>
      </c>
      <c r="E21" s="618">
        <v>5</v>
      </c>
      <c r="F21" s="618">
        <v>0</v>
      </c>
      <c r="G21" s="618">
        <f t="shared" si="0"/>
        <v>5</v>
      </c>
      <c r="H21" s="619"/>
      <c r="I21" s="624"/>
      <c r="J21" s="624"/>
    </row>
    <row r="22" spans="1:10" s="622" customFormat="1" ht="50.25" customHeight="1" x14ac:dyDescent="0.7">
      <c r="A22" s="612">
        <v>19</v>
      </c>
      <c r="B22" s="616">
        <v>44255</v>
      </c>
      <c r="C22" s="616" t="s">
        <v>160</v>
      </c>
      <c r="D22" s="617">
        <v>60</v>
      </c>
      <c r="E22" s="618">
        <v>18</v>
      </c>
      <c r="F22" s="618">
        <v>18</v>
      </c>
      <c r="G22" s="618">
        <f t="shared" si="0"/>
        <v>0</v>
      </c>
      <c r="H22" s="619"/>
      <c r="I22" s="624"/>
      <c r="J22" s="624"/>
    </row>
    <row r="23" spans="1:10" s="622" customFormat="1" ht="50.25" customHeight="1" x14ac:dyDescent="0.7">
      <c r="A23" s="612">
        <v>20</v>
      </c>
      <c r="B23" s="616">
        <v>44158</v>
      </c>
      <c r="C23" s="616" t="s">
        <v>744</v>
      </c>
      <c r="D23" s="617">
        <v>360</v>
      </c>
      <c r="E23" s="618">
        <v>18</v>
      </c>
      <c r="F23" s="618">
        <v>18</v>
      </c>
      <c r="G23" s="618">
        <f t="shared" si="0"/>
        <v>0</v>
      </c>
      <c r="H23" s="619"/>
      <c r="I23" s="624"/>
      <c r="J23" s="624"/>
    </row>
    <row r="24" spans="1:10" s="622" customFormat="1" ht="50.25" customHeight="1" x14ac:dyDescent="0.7">
      <c r="A24" s="612">
        <v>21</v>
      </c>
      <c r="B24" s="616">
        <v>44249</v>
      </c>
      <c r="C24" s="616" t="s">
        <v>161</v>
      </c>
      <c r="D24" s="617">
        <v>50</v>
      </c>
      <c r="E24" s="618">
        <v>20</v>
      </c>
      <c r="F24" s="618">
        <v>60</v>
      </c>
      <c r="G24" s="618">
        <f t="shared" si="0"/>
        <v>0</v>
      </c>
      <c r="H24" s="619"/>
      <c r="I24" s="624"/>
      <c r="J24" s="624"/>
    </row>
    <row r="25" spans="1:10" s="622" customFormat="1" ht="50.25" customHeight="1" x14ac:dyDescent="0.7">
      <c r="A25" s="612">
        <v>22</v>
      </c>
      <c r="B25" s="616">
        <v>44256</v>
      </c>
      <c r="C25" s="616" t="s">
        <v>162</v>
      </c>
      <c r="D25" s="617">
        <v>100</v>
      </c>
      <c r="E25" s="618">
        <v>18</v>
      </c>
      <c r="F25" s="618">
        <v>11</v>
      </c>
      <c r="G25" s="618">
        <f t="shared" si="0"/>
        <v>7</v>
      </c>
      <c r="H25" s="619"/>
      <c r="I25" s="624"/>
      <c r="J25" s="624"/>
    </row>
    <row r="26" spans="1:10" s="622" customFormat="1" ht="50.25" customHeight="1" x14ac:dyDescent="0.7">
      <c r="A26" s="612">
        <v>23</v>
      </c>
      <c r="B26" s="616">
        <v>82125</v>
      </c>
      <c r="C26" s="616" t="s">
        <v>745</v>
      </c>
      <c r="D26" s="617">
        <v>150</v>
      </c>
      <c r="E26" s="618">
        <v>5</v>
      </c>
      <c r="F26" s="618">
        <v>0</v>
      </c>
      <c r="G26" s="618">
        <f t="shared" si="0"/>
        <v>5</v>
      </c>
      <c r="H26" s="619"/>
      <c r="I26" s="624"/>
      <c r="J26" s="624"/>
    </row>
    <row r="27" spans="1:10" s="622" customFormat="1" ht="50.25" customHeight="1" x14ac:dyDescent="0.7">
      <c r="A27" s="612">
        <v>24</v>
      </c>
      <c r="B27" s="616">
        <v>44266</v>
      </c>
      <c r="C27" s="616" t="s">
        <v>746</v>
      </c>
      <c r="D27" s="617">
        <v>150</v>
      </c>
      <c r="E27" s="618">
        <v>0</v>
      </c>
      <c r="F27" s="618">
        <v>0</v>
      </c>
      <c r="G27" s="618">
        <f t="shared" si="0"/>
        <v>0</v>
      </c>
      <c r="H27" s="619"/>
      <c r="I27" s="624"/>
      <c r="J27" s="624"/>
    </row>
    <row r="28" spans="1:10" s="622" customFormat="1" ht="50.25" customHeight="1" x14ac:dyDescent="0.7">
      <c r="A28" s="612">
        <v>25</v>
      </c>
      <c r="B28" s="616">
        <v>82002</v>
      </c>
      <c r="C28" s="616" t="s">
        <v>747</v>
      </c>
      <c r="D28" s="617">
        <v>150</v>
      </c>
      <c r="E28" s="618">
        <v>72</v>
      </c>
      <c r="F28" s="618">
        <v>72</v>
      </c>
      <c r="G28" s="618">
        <f t="shared" si="0"/>
        <v>0</v>
      </c>
      <c r="H28" s="619"/>
      <c r="I28" s="624"/>
      <c r="J28" s="624"/>
    </row>
    <row r="29" spans="1:10" s="622" customFormat="1" ht="50.25" customHeight="1" x14ac:dyDescent="0.7">
      <c r="A29" s="612">
        <v>26</v>
      </c>
      <c r="B29" s="616">
        <v>44304</v>
      </c>
      <c r="C29" s="616" t="s">
        <v>748</v>
      </c>
      <c r="D29" s="617">
        <v>30</v>
      </c>
      <c r="E29" s="618">
        <v>6</v>
      </c>
      <c r="F29" s="618">
        <v>0</v>
      </c>
      <c r="G29" s="618">
        <f t="shared" si="0"/>
        <v>6</v>
      </c>
      <c r="H29" s="619"/>
      <c r="I29" s="624"/>
      <c r="J29" s="624"/>
    </row>
    <row r="30" spans="1:10" ht="46.5" x14ac:dyDescent="0.7">
      <c r="A30" s="612">
        <v>27</v>
      </c>
      <c r="B30" s="616">
        <v>82081</v>
      </c>
      <c r="C30" s="616" t="s">
        <v>749</v>
      </c>
      <c r="D30" s="625"/>
      <c r="E30" s="618">
        <v>2</v>
      </c>
      <c r="F30" s="618">
        <v>0</v>
      </c>
      <c r="G30" s="618">
        <f t="shared" si="0"/>
        <v>2</v>
      </c>
    </row>
    <row r="31" spans="1:10" ht="46.5" x14ac:dyDescent="0.7">
      <c r="A31" s="612">
        <v>28</v>
      </c>
      <c r="B31" s="616">
        <v>82008</v>
      </c>
      <c r="C31" s="616" t="s">
        <v>750</v>
      </c>
      <c r="D31" s="625"/>
      <c r="E31" s="618">
        <v>5</v>
      </c>
      <c r="F31" s="618">
        <v>10</v>
      </c>
      <c r="G31" s="618">
        <f t="shared" si="0"/>
        <v>0</v>
      </c>
    </row>
    <row r="32" spans="1:10" ht="46.5" x14ac:dyDescent="0.7">
      <c r="A32" s="612">
        <v>29</v>
      </c>
      <c r="B32" s="616">
        <v>44344</v>
      </c>
      <c r="C32" s="616" t="s">
        <v>751</v>
      </c>
      <c r="D32" s="625"/>
      <c r="E32" s="618">
        <v>2</v>
      </c>
      <c r="F32" s="618">
        <v>0</v>
      </c>
      <c r="G32" s="618">
        <f t="shared" si="0"/>
        <v>2</v>
      </c>
    </row>
    <row r="33" spans="1:7" ht="46.5" x14ac:dyDescent="0.7">
      <c r="A33" s="612">
        <v>30</v>
      </c>
      <c r="B33" s="616">
        <v>44298</v>
      </c>
      <c r="C33" s="616" t="s">
        <v>752</v>
      </c>
      <c r="D33" s="625"/>
      <c r="E33" s="618">
        <v>5</v>
      </c>
      <c r="F33" s="618">
        <v>0</v>
      </c>
      <c r="G33" s="618">
        <f t="shared" si="0"/>
        <v>5</v>
      </c>
    </row>
    <row r="34" spans="1:7" ht="46.5" x14ac:dyDescent="0.7">
      <c r="A34" s="612">
        <v>31</v>
      </c>
      <c r="B34" s="616">
        <v>44263</v>
      </c>
      <c r="C34" s="616" t="s">
        <v>753</v>
      </c>
      <c r="D34" s="625"/>
      <c r="E34" s="618">
        <v>0</v>
      </c>
      <c r="F34" s="618">
        <v>0</v>
      </c>
      <c r="G34" s="618">
        <f t="shared" si="0"/>
        <v>0</v>
      </c>
    </row>
    <row r="35" spans="1:7" ht="46.5" x14ac:dyDescent="0.7">
      <c r="A35" s="612">
        <v>32</v>
      </c>
      <c r="B35" s="616">
        <v>44347</v>
      </c>
      <c r="C35" s="616" t="s">
        <v>754</v>
      </c>
      <c r="D35" s="625"/>
      <c r="E35" s="618">
        <v>0</v>
      </c>
      <c r="F35" s="618">
        <v>0</v>
      </c>
      <c r="G35" s="618">
        <f t="shared" si="0"/>
        <v>0</v>
      </c>
    </row>
    <row r="36" spans="1:7" ht="46.5" x14ac:dyDescent="0.7">
      <c r="A36" s="612">
        <v>33</v>
      </c>
      <c r="B36" s="616">
        <v>44305</v>
      </c>
      <c r="C36" s="616" t="s">
        <v>755</v>
      </c>
      <c r="D36" s="625"/>
      <c r="E36" s="618">
        <v>10</v>
      </c>
      <c r="F36" s="618">
        <v>0</v>
      </c>
      <c r="G36" s="618">
        <f t="shared" si="0"/>
        <v>10</v>
      </c>
    </row>
    <row r="37" spans="1:7" ht="46.5" x14ac:dyDescent="0.7">
      <c r="A37" s="612">
        <v>34</v>
      </c>
      <c r="B37" s="626">
        <v>44347</v>
      </c>
      <c r="C37" s="627" t="s">
        <v>756</v>
      </c>
      <c r="D37" s="625"/>
      <c r="E37" s="618">
        <v>10</v>
      </c>
      <c r="F37" s="618">
        <v>0</v>
      </c>
      <c r="G37" s="618">
        <f t="shared" si="0"/>
        <v>10</v>
      </c>
    </row>
    <row r="38" spans="1:7" ht="46.5" x14ac:dyDescent="0.7">
      <c r="A38" s="612">
        <v>35</v>
      </c>
      <c r="B38" s="616">
        <v>43048</v>
      </c>
      <c r="C38" s="616" t="s">
        <v>757</v>
      </c>
      <c r="D38" s="625"/>
      <c r="E38" s="618">
        <v>50</v>
      </c>
      <c r="F38" s="618">
        <v>0</v>
      </c>
      <c r="G38" s="618">
        <f t="shared" si="0"/>
        <v>50</v>
      </c>
    </row>
    <row r="39" spans="1:7" ht="46.5" x14ac:dyDescent="0.7">
      <c r="A39" s="612">
        <v>36</v>
      </c>
      <c r="B39" s="616">
        <v>44331</v>
      </c>
      <c r="C39" s="616" t="s">
        <v>758</v>
      </c>
      <c r="D39" s="625"/>
      <c r="E39" s="618">
        <v>0</v>
      </c>
      <c r="F39" s="618">
        <v>0</v>
      </c>
      <c r="G39" s="618">
        <f t="shared" si="0"/>
        <v>0</v>
      </c>
    </row>
    <row r="40" spans="1:7" ht="46.5" x14ac:dyDescent="0.7">
      <c r="A40" s="612">
        <v>37</v>
      </c>
      <c r="B40" s="616">
        <v>82058</v>
      </c>
      <c r="C40" s="616" t="s">
        <v>759</v>
      </c>
      <c r="D40" s="625"/>
      <c r="E40" s="618">
        <v>0</v>
      </c>
      <c r="F40" s="618">
        <v>0</v>
      </c>
      <c r="G40" s="618">
        <f t="shared" si="0"/>
        <v>0</v>
      </c>
    </row>
    <row r="41" spans="1:7" ht="46.5" x14ac:dyDescent="0.7">
      <c r="A41" s="612">
        <v>38</v>
      </c>
      <c r="B41" s="616">
        <v>44224</v>
      </c>
      <c r="C41" s="616" t="s">
        <v>156</v>
      </c>
      <c r="D41" s="625"/>
      <c r="E41" s="618">
        <v>6</v>
      </c>
      <c r="F41" s="618">
        <v>4</v>
      </c>
      <c r="G41" s="618">
        <f t="shared" si="0"/>
        <v>2</v>
      </c>
    </row>
    <row r="42" spans="1:7" ht="46.5" x14ac:dyDescent="0.7">
      <c r="A42" s="612">
        <v>39</v>
      </c>
      <c r="B42" s="616">
        <v>44225</v>
      </c>
      <c r="C42" s="616" t="s">
        <v>157</v>
      </c>
      <c r="D42" s="625"/>
      <c r="E42" s="618">
        <v>4</v>
      </c>
      <c r="F42" s="618">
        <v>2</v>
      </c>
      <c r="G42" s="618">
        <f t="shared" si="0"/>
        <v>2</v>
      </c>
    </row>
    <row r="43" spans="1:7" ht="46.5" x14ac:dyDescent="0.7">
      <c r="A43" s="612">
        <v>40</v>
      </c>
      <c r="B43" s="616">
        <v>44333</v>
      </c>
      <c r="C43" s="616" t="s">
        <v>158</v>
      </c>
      <c r="D43" s="625"/>
      <c r="E43" s="618">
        <v>4</v>
      </c>
      <c r="F43" s="618">
        <v>3</v>
      </c>
      <c r="G43" s="618">
        <f t="shared" si="0"/>
        <v>1</v>
      </c>
    </row>
    <row r="44" spans="1:7" ht="46.5" x14ac:dyDescent="0.7">
      <c r="A44" s="612">
        <v>41</v>
      </c>
      <c r="B44" s="628">
        <v>40468</v>
      </c>
      <c r="C44" s="629" t="s">
        <v>163</v>
      </c>
      <c r="D44" s="625"/>
      <c r="E44" s="618">
        <v>30</v>
      </c>
      <c r="F44" s="618">
        <v>0</v>
      </c>
      <c r="G44" s="618">
        <f t="shared" si="0"/>
        <v>30</v>
      </c>
    </row>
    <row r="45" spans="1:7" ht="46.5" x14ac:dyDescent="0.7">
      <c r="A45" s="612">
        <v>42</v>
      </c>
      <c r="B45" s="630">
        <v>40468</v>
      </c>
      <c r="C45" s="631" t="s">
        <v>760</v>
      </c>
      <c r="D45" s="625"/>
      <c r="E45" s="618">
        <v>30</v>
      </c>
      <c r="F45" s="618">
        <v>0</v>
      </c>
      <c r="G45" s="618">
        <f t="shared" si="0"/>
        <v>30</v>
      </c>
    </row>
    <row r="46" spans="1:7" ht="46.5" x14ac:dyDescent="0.7">
      <c r="A46" s="612">
        <v>43</v>
      </c>
      <c r="B46" s="628">
        <v>40468</v>
      </c>
      <c r="C46" s="629" t="s">
        <v>761</v>
      </c>
      <c r="D46" s="625"/>
      <c r="E46" s="618">
        <v>30</v>
      </c>
      <c r="F46" s="618">
        <v>0</v>
      </c>
      <c r="G46" s="618">
        <f t="shared" si="0"/>
        <v>30</v>
      </c>
    </row>
    <row r="47" spans="1:7" ht="46.5" x14ac:dyDescent="0.7">
      <c r="A47" s="612">
        <v>44</v>
      </c>
      <c r="B47" s="632">
        <v>44248</v>
      </c>
      <c r="C47" s="629" t="s">
        <v>762</v>
      </c>
      <c r="D47" s="625"/>
      <c r="E47" s="618">
        <v>5</v>
      </c>
      <c r="F47" s="618">
        <v>0</v>
      </c>
      <c r="G47" s="618">
        <f t="shared" si="0"/>
        <v>5</v>
      </c>
    </row>
    <row r="48" spans="1:7" ht="46.5" x14ac:dyDescent="0.7">
      <c r="A48" s="612">
        <v>45</v>
      </c>
      <c r="B48" s="632">
        <v>82099</v>
      </c>
      <c r="C48" s="629" t="s">
        <v>763</v>
      </c>
      <c r="D48" s="625"/>
      <c r="E48" s="618">
        <v>4</v>
      </c>
      <c r="F48" s="618">
        <v>0</v>
      </c>
      <c r="G48" s="618">
        <f t="shared" si="0"/>
        <v>4</v>
      </c>
    </row>
    <row r="49" spans="1:7" ht="46.5" x14ac:dyDescent="0.7">
      <c r="A49" s="612">
        <v>46</v>
      </c>
      <c r="B49" s="632">
        <v>44160</v>
      </c>
      <c r="C49" s="629" t="s">
        <v>764</v>
      </c>
      <c r="D49" s="625"/>
      <c r="E49" s="618">
        <v>2</v>
      </c>
      <c r="F49" s="618">
        <v>0</v>
      </c>
      <c r="G49" s="618">
        <f t="shared" si="0"/>
        <v>2</v>
      </c>
    </row>
    <row r="50" spans="1:7" ht="46.5" x14ac:dyDescent="0.7">
      <c r="A50" s="612">
        <v>47</v>
      </c>
      <c r="B50" s="633">
        <v>44095</v>
      </c>
      <c r="C50" s="616" t="s">
        <v>765</v>
      </c>
      <c r="D50" s="625"/>
      <c r="E50" s="618">
        <v>0</v>
      </c>
      <c r="F50" s="618">
        <v>0</v>
      </c>
      <c r="G50" s="618">
        <f t="shared" si="0"/>
        <v>0</v>
      </c>
    </row>
  </sheetData>
  <sheetProtection algorithmName="SHA-512" hashValue="Gv3SJtJ16RnYUiiL4KrKI2EK4gto/jtlxjVcpr+g0r213up4L3bsUqP8+SzmftvDoGp9qouRLSd3lFHpTjFOxg==" saltValue="48pJPNVze5Je8RTkF5DHiQ==" spinCount="100000" sheet="1" objects="1" scenarios="1"/>
  <mergeCells count="2">
    <mergeCell ref="A1:C2"/>
    <mergeCell ref="E1:J2"/>
  </mergeCells>
  <conditionalFormatting sqref="G4:G50">
    <cfRule type="cellIs" dxfId="153" priority="1" operator="greaterThan">
      <formula>0</formula>
    </cfRule>
    <cfRule type="cellIs" dxfId="152" priority="2" operator="greaterThan">
      <formula>0</formula>
    </cfRule>
    <cfRule type="cellIs" dxfId="151" priority="3" operator="equal">
      <formula>0</formula>
    </cfRule>
  </conditionalFormatting>
  <hyperlinks>
    <hyperlink ref="A1" location="'الرئيسية'!A1" display="🏠 الصفحة الرئيسية" xr:uid="{3D39AC29-880C-4F16-A624-F122CD894669}"/>
    <hyperlink ref="A1:C2" location="'الرئيسية النيل'!A1" display="🏠 الصفحة الرئيسية" xr:uid="{276C574F-653C-4A7C-955A-E1C117310C2F}"/>
  </hyperlinks>
  <pageMargins left="0.25" right="0.25" top="0.75" bottom="0.75" header="0.3" footer="0.3"/>
  <pageSetup paperSize="9" scale="72" orientation="landscape" horizontalDpi="0" verticalDpi="0" r:id="rId1"/>
  <colBreaks count="1" manualBreakCount="1">
    <brk id="7" max="1048575" man="1"/>
  </colBreaks>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F5DF3-31EB-48CF-A57E-A66BE0A3BC6E}">
  <sheetPr codeName="Sheet45"/>
  <dimension ref="A1:K33"/>
  <sheetViews>
    <sheetView rightToLeft="1" zoomScale="60" zoomScaleNormal="60" workbookViewId="0">
      <pane xSplit="1" ySplit="4" topLeftCell="F5" activePane="bottomRight" state="frozen"/>
      <selection pane="topRight" activeCell="B1" sqref="B1"/>
      <selection pane="bottomLeft" activeCell="A5" sqref="A5"/>
      <selection pane="bottomRight" activeCell="A2" sqref="A2:A3"/>
    </sheetView>
  </sheetViews>
  <sheetFormatPr defaultRowHeight="15" x14ac:dyDescent="0.25"/>
  <cols>
    <col min="1" max="1" width="36.42578125" style="309" customWidth="1"/>
    <col min="2" max="2" width="22.140625" style="309" bestFit="1" customWidth="1"/>
    <col min="3" max="3" width="31" style="309" customWidth="1"/>
    <col min="4" max="4" width="26" style="309" bestFit="1" customWidth="1"/>
    <col min="5" max="5" width="34" style="309" customWidth="1"/>
    <col min="6" max="6" width="25" style="309" customWidth="1"/>
    <col min="7" max="7" width="30.7109375" style="309" customWidth="1"/>
    <col min="8" max="8" width="26" style="309" customWidth="1"/>
    <col min="9" max="9" width="62" style="309" customWidth="1"/>
    <col min="10" max="10" width="30" style="309" customWidth="1"/>
    <col min="11" max="11" width="12.7109375" style="309" bestFit="1" customWidth="1"/>
    <col min="12" max="16384" width="9.140625" style="309"/>
  </cols>
  <sheetData>
    <row r="1" spans="1:11" s="446" customFormat="1" ht="93.75" customHeight="1" x14ac:dyDescent="0.7">
      <c r="A1" s="444" t="s">
        <v>776</v>
      </c>
      <c r="B1" s="445"/>
      <c r="C1" s="445"/>
      <c r="D1" s="445"/>
      <c r="E1" s="445"/>
      <c r="F1" s="445"/>
      <c r="G1" s="445"/>
      <c r="H1" s="445"/>
      <c r="I1" s="445"/>
      <c r="J1" s="445"/>
      <c r="K1" s="445"/>
    </row>
    <row r="2" spans="1:11" ht="39.75" customHeight="1" x14ac:dyDescent="0.5">
      <c r="A2" s="82" t="s">
        <v>34</v>
      </c>
      <c r="B2" s="27"/>
      <c r="C2" s="426" t="str">
        <f>'لوحة التحليل والملخص'!A3</f>
        <v>سجل السجلات والمعدات</v>
      </c>
      <c r="D2" s="426" t="str">
        <f>'لوحة التحليل والملخص'!B3</f>
        <v>حالة المطابقة (مطابق)</v>
      </c>
      <c r="E2" s="426" t="str">
        <f>'لوحة التحليل والملخص'!C3</f>
        <v>غير مطابق</v>
      </c>
      <c r="F2" s="426" t="str">
        <f>'لوحة التحليل والملخص'!D3</f>
        <v>إجمالي المفحوص</v>
      </c>
      <c r="G2" s="426" t="str">
        <f>'لوحة التحليل والملخص'!E3</f>
        <v>نسبة الالتزام %</v>
      </c>
      <c r="H2" s="306"/>
      <c r="I2" s="307"/>
      <c r="J2" s="307"/>
      <c r="K2" s="307"/>
    </row>
    <row r="3" spans="1:11" ht="41.25" customHeight="1" x14ac:dyDescent="0.5">
      <c r="A3" s="83"/>
      <c r="B3" s="28"/>
      <c r="C3" s="527" t="str">
        <f>'لوحة التحليل والملخص'!A12</f>
        <v>مهمات الوقاية الشخصية</v>
      </c>
      <c r="D3" s="478">
        <f>'لوحة التحليل والملخص النيل'!B11</f>
        <v>0</v>
      </c>
      <c r="E3" s="479">
        <f>'لوحة التحليل والملخص النيل'!C11</f>
        <v>29</v>
      </c>
      <c r="F3" s="634">
        <f>'لوحة التحليل والملخص النيل'!D11</f>
        <v>29</v>
      </c>
      <c r="G3" s="635">
        <f>'لوحة التحليل والملخص النيل'!E11</f>
        <v>0</v>
      </c>
      <c r="H3" s="318"/>
      <c r="I3" s="319"/>
      <c r="J3" s="319"/>
      <c r="K3" s="319"/>
    </row>
    <row r="4" spans="1:11" ht="51.75" customHeight="1" x14ac:dyDescent="0.25">
      <c r="A4" s="449" t="s">
        <v>39</v>
      </c>
      <c r="B4" s="449" t="s">
        <v>698</v>
      </c>
      <c r="C4" s="449" t="s">
        <v>731</v>
      </c>
      <c r="D4" s="449" t="s">
        <v>133</v>
      </c>
      <c r="E4" s="449" t="s">
        <v>134</v>
      </c>
      <c r="F4" s="449" t="s">
        <v>695</v>
      </c>
      <c r="G4" s="449" t="s">
        <v>696</v>
      </c>
      <c r="H4" s="449" t="s">
        <v>697</v>
      </c>
      <c r="I4" s="449" t="s">
        <v>44</v>
      </c>
      <c r="J4" s="449" t="s">
        <v>45</v>
      </c>
      <c r="K4" s="449" t="s">
        <v>729</v>
      </c>
    </row>
    <row r="5" spans="1:11" s="452" customFormat="1" ht="36.75" customHeight="1" x14ac:dyDescent="0.3">
      <c r="A5" s="449">
        <v>1</v>
      </c>
      <c r="B5" s="442" t="s">
        <v>479</v>
      </c>
      <c r="C5" s="450">
        <v>46235</v>
      </c>
      <c r="D5" s="636">
        <v>807</v>
      </c>
      <c r="E5" s="442" t="s">
        <v>699</v>
      </c>
      <c r="F5" s="442">
        <v>0</v>
      </c>
      <c r="G5" s="442"/>
      <c r="H5" s="442"/>
      <c r="I5" s="442" t="s">
        <v>19</v>
      </c>
      <c r="J5" s="451"/>
      <c r="K5" s="442" t="s">
        <v>730</v>
      </c>
    </row>
    <row r="6" spans="1:11" s="452" customFormat="1" ht="36.75" customHeight="1" x14ac:dyDescent="0.3">
      <c r="A6" s="449">
        <v>2</v>
      </c>
      <c r="B6" s="442" t="s">
        <v>479</v>
      </c>
      <c r="C6" s="450">
        <v>46235</v>
      </c>
      <c r="D6" s="636">
        <v>44145</v>
      </c>
      <c r="E6" s="442" t="s">
        <v>700</v>
      </c>
      <c r="F6" s="442">
        <v>0</v>
      </c>
      <c r="G6" s="442"/>
      <c r="H6" s="442"/>
      <c r="I6" s="442" t="s">
        <v>19</v>
      </c>
      <c r="J6" s="451"/>
      <c r="K6" s="442" t="s">
        <v>730</v>
      </c>
    </row>
    <row r="7" spans="1:11" s="452" customFormat="1" ht="36.75" customHeight="1" x14ac:dyDescent="0.3">
      <c r="A7" s="449">
        <v>3</v>
      </c>
      <c r="B7" s="442" t="s">
        <v>479</v>
      </c>
      <c r="C7" s="450">
        <v>46235</v>
      </c>
      <c r="D7" s="636">
        <v>44334</v>
      </c>
      <c r="E7" s="442" t="s">
        <v>701</v>
      </c>
      <c r="F7" s="442">
        <v>0</v>
      </c>
      <c r="G7" s="442"/>
      <c r="H7" s="442"/>
      <c r="I7" s="442" t="s">
        <v>19</v>
      </c>
      <c r="J7" s="451"/>
      <c r="K7" s="442" t="s">
        <v>730</v>
      </c>
    </row>
    <row r="8" spans="1:11" s="452" customFormat="1" ht="36.75" customHeight="1" x14ac:dyDescent="0.3">
      <c r="A8" s="449">
        <v>4</v>
      </c>
      <c r="B8" s="442" t="s">
        <v>479</v>
      </c>
      <c r="C8" s="450">
        <v>46235</v>
      </c>
      <c r="D8" s="636">
        <v>44335</v>
      </c>
      <c r="E8" s="442" t="s">
        <v>702</v>
      </c>
      <c r="F8" s="442">
        <v>0</v>
      </c>
      <c r="G8" s="442"/>
      <c r="H8" s="442"/>
      <c r="I8" s="442" t="s">
        <v>19</v>
      </c>
      <c r="J8" s="451"/>
      <c r="K8" s="442" t="s">
        <v>730</v>
      </c>
    </row>
    <row r="9" spans="1:11" s="452" customFormat="1" ht="36.75" customHeight="1" x14ac:dyDescent="0.3">
      <c r="A9" s="449">
        <v>5</v>
      </c>
      <c r="B9" s="442" t="s">
        <v>479</v>
      </c>
      <c r="C9" s="450">
        <v>46235</v>
      </c>
      <c r="D9" s="636">
        <v>44145</v>
      </c>
      <c r="E9" s="442" t="s">
        <v>703</v>
      </c>
      <c r="F9" s="442">
        <v>0</v>
      </c>
      <c r="G9" s="442"/>
      <c r="H9" s="442"/>
      <c r="I9" s="442" t="s">
        <v>19</v>
      </c>
      <c r="J9" s="451"/>
      <c r="K9" s="442" t="s">
        <v>730</v>
      </c>
    </row>
    <row r="10" spans="1:11" s="452" customFormat="1" ht="36.75" customHeight="1" x14ac:dyDescent="0.3">
      <c r="A10" s="449">
        <v>6</v>
      </c>
      <c r="B10" s="442" t="s">
        <v>479</v>
      </c>
      <c r="C10" s="450">
        <v>46235</v>
      </c>
      <c r="D10" s="636">
        <v>89005</v>
      </c>
      <c r="E10" s="442" t="s">
        <v>704</v>
      </c>
      <c r="F10" s="442">
        <v>0</v>
      </c>
      <c r="G10" s="442"/>
      <c r="H10" s="442"/>
      <c r="I10" s="442" t="s">
        <v>19</v>
      </c>
      <c r="J10" s="451"/>
      <c r="K10" s="442" t="s">
        <v>730</v>
      </c>
    </row>
    <row r="11" spans="1:11" s="452" customFormat="1" ht="36.75" customHeight="1" x14ac:dyDescent="0.3">
      <c r="A11" s="449">
        <v>7</v>
      </c>
      <c r="B11" s="442" t="s">
        <v>479</v>
      </c>
      <c r="C11" s="450">
        <v>46235</v>
      </c>
      <c r="D11" s="636"/>
      <c r="E11" s="442" t="s">
        <v>705</v>
      </c>
      <c r="F11" s="442">
        <v>0</v>
      </c>
      <c r="G11" s="442"/>
      <c r="H11" s="442"/>
      <c r="I11" s="442" t="s">
        <v>19</v>
      </c>
      <c r="J11" s="451"/>
      <c r="K11" s="442" t="s">
        <v>730</v>
      </c>
    </row>
    <row r="12" spans="1:11" s="452" customFormat="1" ht="36.75" customHeight="1" x14ac:dyDescent="0.3">
      <c r="A12" s="449">
        <v>8</v>
      </c>
      <c r="B12" s="442" t="s">
        <v>479</v>
      </c>
      <c r="C12" s="450">
        <v>46235</v>
      </c>
      <c r="D12" s="636">
        <v>44168</v>
      </c>
      <c r="E12" s="442" t="s">
        <v>706</v>
      </c>
      <c r="F12" s="442">
        <v>0</v>
      </c>
      <c r="G12" s="442"/>
      <c r="H12" s="442"/>
      <c r="I12" s="442" t="s">
        <v>19</v>
      </c>
      <c r="J12" s="451"/>
      <c r="K12" s="442" t="s">
        <v>730</v>
      </c>
    </row>
    <row r="13" spans="1:11" s="452" customFormat="1" ht="36.75" customHeight="1" x14ac:dyDescent="0.3">
      <c r="A13" s="449">
        <v>9</v>
      </c>
      <c r="B13" s="442" t="s">
        <v>479</v>
      </c>
      <c r="C13" s="450">
        <v>46235</v>
      </c>
      <c r="D13" s="636">
        <v>44227</v>
      </c>
      <c r="E13" s="442" t="s">
        <v>707</v>
      </c>
      <c r="F13" s="442">
        <v>0</v>
      </c>
      <c r="G13" s="442"/>
      <c r="H13" s="442"/>
      <c r="I13" s="442" t="s">
        <v>19</v>
      </c>
      <c r="J13" s="451"/>
      <c r="K13" s="442" t="s">
        <v>730</v>
      </c>
    </row>
    <row r="14" spans="1:11" s="452" customFormat="1" ht="36.75" customHeight="1" x14ac:dyDescent="0.3">
      <c r="A14" s="449">
        <v>10</v>
      </c>
      <c r="B14" s="442" t="s">
        <v>479</v>
      </c>
      <c r="C14" s="450">
        <v>46235</v>
      </c>
      <c r="D14" s="636">
        <v>812</v>
      </c>
      <c r="E14" s="442" t="s">
        <v>708</v>
      </c>
      <c r="F14" s="442">
        <v>0</v>
      </c>
      <c r="G14" s="442"/>
      <c r="H14" s="442"/>
      <c r="I14" s="442" t="s">
        <v>19</v>
      </c>
      <c r="J14" s="451"/>
      <c r="K14" s="442" t="s">
        <v>730</v>
      </c>
    </row>
    <row r="15" spans="1:11" s="452" customFormat="1" ht="36.75" customHeight="1" x14ac:dyDescent="0.3">
      <c r="A15" s="449">
        <v>11</v>
      </c>
      <c r="B15" s="442" t="s">
        <v>479</v>
      </c>
      <c r="C15" s="450">
        <v>46235</v>
      </c>
      <c r="D15" s="636">
        <v>44239</v>
      </c>
      <c r="E15" s="442" t="s">
        <v>709</v>
      </c>
      <c r="F15" s="442">
        <v>0</v>
      </c>
      <c r="G15" s="442"/>
      <c r="H15" s="442"/>
      <c r="I15" s="442" t="s">
        <v>19</v>
      </c>
      <c r="J15" s="451"/>
      <c r="K15" s="442" t="s">
        <v>730</v>
      </c>
    </row>
    <row r="16" spans="1:11" s="452" customFormat="1" ht="36.75" customHeight="1" x14ac:dyDescent="0.3">
      <c r="A16" s="449">
        <v>12</v>
      </c>
      <c r="B16" s="442" t="s">
        <v>479</v>
      </c>
      <c r="C16" s="450">
        <v>46235</v>
      </c>
      <c r="D16" s="636">
        <v>44336</v>
      </c>
      <c r="E16" s="442" t="s">
        <v>710</v>
      </c>
      <c r="F16" s="442">
        <v>0</v>
      </c>
      <c r="G16" s="442"/>
      <c r="H16" s="442"/>
      <c r="I16" s="442" t="s">
        <v>19</v>
      </c>
      <c r="J16" s="451"/>
      <c r="K16" s="442" t="s">
        <v>730</v>
      </c>
    </row>
    <row r="17" spans="1:11" s="452" customFormat="1" ht="36.75" customHeight="1" x14ac:dyDescent="0.3">
      <c r="A17" s="449">
        <v>13</v>
      </c>
      <c r="B17" s="442" t="s">
        <v>479</v>
      </c>
      <c r="C17" s="450">
        <v>46235</v>
      </c>
      <c r="D17" s="636">
        <v>44337</v>
      </c>
      <c r="E17" s="442" t="s">
        <v>711</v>
      </c>
      <c r="F17" s="442">
        <v>0</v>
      </c>
      <c r="G17" s="442"/>
      <c r="H17" s="442"/>
      <c r="I17" s="442" t="s">
        <v>19</v>
      </c>
      <c r="J17" s="451"/>
      <c r="K17" s="442" t="s">
        <v>730</v>
      </c>
    </row>
    <row r="18" spans="1:11" s="452" customFormat="1" ht="36.75" customHeight="1" x14ac:dyDescent="0.3">
      <c r="A18" s="449">
        <v>14</v>
      </c>
      <c r="B18" s="442" t="s">
        <v>479</v>
      </c>
      <c r="C18" s="450">
        <v>46235</v>
      </c>
      <c r="D18" s="636">
        <v>44177</v>
      </c>
      <c r="E18" s="442" t="s">
        <v>712</v>
      </c>
      <c r="F18" s="442">
        <v>0</v>
      </c>
      <c r="G18" s="442"/>
      <c r="H18" s="442"/>
      <c r="I18" s="442" t="s">
        <v>19</v>
      </c>
      <c r="J18" s="451"/>
      <c r="K18" s="442" t="s">
        <v>730</v>
      </c>
    </row>
    <row r="19" spans="1:11" s="452" customFormat="1" ht="36.75" customHeight="1" x14ac:dyDescent="0.3">
      <c r="A19" s="449">
        <v>15</v>
      </c>
      <c r="B19" s="442" t="s">
        <v>479</v>
      </c>
      <c r="C19" s="450">
        <v>46235</v>
      </c>
      <c r="D19" s="636"/>
      <c r="E19" s="442" t="s">
        <v>713</v>
      </c>
      <c r="F19" s="442">
        <v>0</v>
      </c>
      <c r="G19" s="442"/>
      <c r="H19" s="442"/>
      <c r="I19" s="442" t="s">
        <v>19</v>
      </c>
      <c r="J19" s="451"/>
      <c r="K19" s="442" t="s">
        <v>730</v>
      </c>
    </row>
    <row r="20" spans="1:11" s="452" customFormat="1" ht="36.75" customHeight="1" x14ac:dyDescent="0.3">
      <c r="A20" s="449">
        <v>16</v>
      </c>
      <c r="B20" s="442" t="s">
        <v>479</v>
      </c>
      <c r="C20" s="450">
        <v>46235</v>
      </c>
      <c r="D20" s="636">
        <v>44343</v>
      </c>
      <c r="E20" s="442" t="s">
        <v>714</v>
      </c>
      <c r="F20" s="442">
        <v>0</v>
      </c>
      <c r="G20" s="442"/>
      <c r="H20" s="442"/>
      <c r="I20" s="442" t="s">
        <v>19</v>
      </c>
      <c r="J20" s="451"/>
      <c r="K20" s="442" t="s">
        <v>730</v>
      </c>
    </row>
    <row r="21" spans="1:11" s="452" customFormat="1" ht="36.75" customHeight="1" x14ac:dyDescent="0.3">
      <c r="A21" s="449">
        <v>17</v>
      </c>
      <c r="B21" s="442" t="s">
        <v>479</v>
      </c>
      <c r="C21" s="450">
        <v>46235</v>
      </c>
      <c r="D21" s="636">
        <v>40112</v>
      </c>
      <c r="E21" s="442" t="s">
        <v>715</v>
      </c>
      <c r="F21" s="442">
        <v>0</v>
      </c>
      <c r="G21" s="442"/>
      <c r="H21" s="442"/>
      <c r="I21" s="442" t="s">
        <v>19</v>
      </c>
      <c r="J21" s="451"/>
      <c r="K21" s="442" t="s">
        <v>730</v>
      </c>
    </row>
    <row r="22" spans="1:11" s="452" customFormat="1" ht="36.75" customHeight="1" x14ac:dyDescent="0.3">
      <c r="A22" s="449">
        <v>18</v>
      </c>
      <c r="B22" s="442" t="s">
        <v>479</v>
      </c>
      <c r="C22" s="450">
        <v>46235</v>
      </c>
      <c r="D22" s="636">
        <v>40653</v>
      </c>
      <c r="E22" s="442" t="s">
        <v>716</v>
      </c>
      <c r="F22" s="442">
        <v>0</v>
      </c>
      <c r="G22" s="442"/>
      <c r="H22" s="442"/>
      <c r="I22" s="442" t="s">
        <v>19</v>
      </c>
      <c r="J22" s="451"/>
      <c r="K22" s="442" t="s">
        <v>730</v>
      </c>
    </row>
    <row r="23" spans="1:11" s="452" customFormat="1" ht="36.75" customHeight="1" x14ac:dyDescent="0.3">
      <c r="A23" s="449">
        <v>19</v>
      </c>
      <c r="B23" s="442" t="s">
        <v>479</v>
      </c>
      <c r="C23" s="450">
        <v>46235</v>
      </c>
      <c r="D23" s="636">
        <v>44259</v>
      </c>
      <c r="E23" s="442" t="s">
        <v>717</v>
      </c>
      <c r="F23" s="442">
        <v>0</v>
      </c>
      <c r="G23" s="442"/>
      <c r="H23" s="442"/>
      <c r="I23" s="442" t="s">
        <v>19</v>
      </c>
      <c r="J23" s="451"/>
      <c r="K23" s="442" t="s">
        <v>730</v>
      </c>
    </row>
    <row r="24" spans="1:11" s="452" customFormat="1" ht="36.75" customHeight="1" x14ac:dyDescent="0.3">
      <c r="A24" s="449">
        <v>20</v>
      </c>
      <c r="B24" s="442" t="s">
        <v>479</v>
      </c>
      <c r="C24" s="450">
        <v>46235</v>
      </c>
      <c r="D24" s="636">
        <v>44327</v>
      </c>
      <c r="E24" s="442" t="s">
        <v>718</v>
      </c>
      <c r="F24" s="442">
        <v>0</v>
      </c>
      <c r="G24" s="442"/>
      <c r="H24" s="442"/>
      <c r="I24" s="442" t="s">
        <v>19</v>
      </c>
      <c r="J24" s="451"/>
      <c r="K24" s="442" t="s">
        <v>730</v>
      </c>
    </row>
    <row r="25" spans="1:11" s="452" customFormat="1" ht="36.75" customHeight="1" x14ac:dyDescent="0.3">
      <c r="A25" s="449">
        <v>21</v>
      </c>
      <c r="B25" s="442" t="s">
        <v>479</v>
      </c>
      <c r="C25" s="450">
        <v>46235</v>
      </c>
      <c r="D25" s="636">
        <v>44161</v>
      </c>
      <c r="E25" s="442" t="s">
        <v>719</v>
      </c>
      <c r="F25" s="442">
        <v>0</v>
      </c>
      <c r="G25" s="442"/>
      <c r="H25" s="442"/>
      <c r="I25" s="442" t="s">
        <v>19</v>
      </c>
      <c r="J25" s="451"/>
      <c r="K25" s="442" t="s">
        <v>730</v>
      </c>
    </row>
    <row r="26" spans="1:11" s="452" customFormat="1" ht="36.75" customHeight="1" x14ac:dyDescent="0.3">
      <c r="A26" s="449">
        <v>22</v>
      </c>
      <c r="B26" s="442" t="s">
        <v>479</v>
      </c>
      <c r="C26" s="450">
        <v>46235</v>
      </c>
      <c r="D26" s="636">
        <v>724</v>
      </c>
      <c r="E26" s="442" t="s">
        <v>720</v>
      </c>
      <c r="F26" s="442">
        <v>0</v>
      </c>
      <c r="G26" s="442"/>
      <c r="H26" s="442"/>
      <c r="I26" s="442" t="s">
        <v>19</v>
      </c>
      <c r="J26" s="451"/>
      <c r="K26" s="442" t="s">
        <v>730</v>
      </c>
    </row>
    <row r="27" spans="1:11" s="452" customFormat="1" ht="36.75" customHeight="1" x14ac:dyDescent="0.3">
      <c r="A27" s="449">
        <v>23</v>
      </c>
      <c r="B27" s="442" t="s">
        <v>479</v>
      </c>
      <c r="C27" s="450">
        <v>46235</v>
      </c>
      <c r="D27" s="636">
        <v>44170</v>
      </c>
      <c r="E27" s="442" t="s">
        <v>721</v>
      </c>
      <c r="F27" s="442">
        <v>0</v>
      </c>
      <c r="G27" s="442"/>
      <c r="H27" s="442"/>
      <c r="I27" s="442" t="s">
        <v>19</v>
      </c>
      <c r="J27" s="451"/>
      <c r="K27" s="442" t="s">
        <v>730</v>
      </c>
    </row>
    <row r="28" spans="1:11" s="452" customFormat="1" ht="36.75" customHeight="1" x14ac:dyDescent="0.3">
      <c r="A28" s="449">
        <v>24</v>
      </c>
      <c r="B28" s="442" t="s">
        <v>479</v>
      </c>
      <c r="C28" s="450">
        <v>46235</v>
      </c>
      <c r="D28" s="636">
        <v>44170</v>
      </c>
      <c r="E28" s="442" t="s">
        <v>722</v>
      </c>
      <c r="F28" s="442">
        <v>0</v>
      </c>
      <c r="G28" s="442"/>
      <c r="H28" s="442"/>
      <c r="I28" s="442" t="s">
        <v>19</v>
      </c>
      <c r="J28" s="451"/>
      <c r="K28" s="442" t="s">
        <v>730</v>
      </c>
    </row>
    <row r="29" spans="1:11" s="452" customFormat="1" ht="36.75" customHeight="1" x14ac:dyDescent="0.3">
      <c r="A29" s="449">
        <v>25</v>
      </c>
      <c r="B29" s="442" t="s">
        <v>479</v>
      </c>
      <c r="C29" s="450">
        <v>46235</v>
      </c>
      <c r="D29" s="636">
        <v>44128</v>
      </c>
      <c r="E29" s="442" t="s">
        <v>723</v>
      </c>
      <c r="F29" s="442">
        <v>0</v>
      </c>
      <c r="G29" s="442"/>
      <c r="H29" s="442"/>
      <c r="I29" s="442" t="s">
        <v>19</v>
      </c>
      <c r="J29" s="451"/>
      <c r="K29" s="442" t="s">
        <v>730</v>
      </c>
    </row>
    <row r="30" spans="1:11" s="452" customFormat="1" ht="36.75" customHeight="1" x14ac:dyDescent="0.3">
      <c r="A30" s="449">
        <v>26</v>
      </c>
      <c r="B30" s="442" t="s">
        <v>479</v>
      </c>
      <c r="C30" s="450">
        <v>46235</v>
      </c>
      <c r="D30" s="636">
        <v>44128</v>
      </c>
      <c r="E30" s="442" t="s">
        <v>724</v>
      </c>
      <c r="F30" s="442">
        <v>0</v>
      </c>
      <c r="G30" s="442"/>
      <c r="H30" s="442"/>
      <c r="I30" s="442" t="s">
        <v>19</v>
      </c>
      <c r="J30" s="451"/>
      <c r="K30" s="442" t="s">
        <v>730</v>
      </c>
    </row>
    <row r="31" spans="1:11" s="452" customFormat="1" ht="36.75" customHeight="1" x14ac:dyDescent="0.3">
      <c r="A31" s="449">
        <v>27</v>
      </c>
      <c r="B31" s="442" t="s">
        <v>479</v>
      </c>
      <c r="C31" s="450">
        <v>46235</v>
      </c>
      <c r="D31" s="636">
        <v>44301</v>
      </c>
      <c r="E31" s="442" t="s">
        <v>1825</v>
      </c>
      <c r="F31" s="442">
        <v>0</v>
      </c>
      <c r="G31" s="442"/>
      <c r="H31" s="442"/>
      <c r="I31" s="442" t="s">
        <v>19</v>
      </c>
      <c r="J31" s="451"/>
      <c r="K31" s="442" t="s">
        <v>730</v>
      </c>
    </row>
    <row r="32" spans="1:11" s="452" customFormat="1" ht="36.75" customHeight="1" x14ac:dyDescent="0.3">
      <c r="A32" s="449">
        <v>28</v>
      </c>
      <c r="B32" s="442" t="s">
        <v>479</v>
      </c>
      <c r="C32" s="450">
        <v>46235</v>
      </c>
      <c r="D32" s="636">
        <v>82126</v>
      </c>
      <c r="E32" s="442" t="s">
        <v>725</v>
      </c>
      <c r="F32" s="442">
        <v>0</v>
      </c>
      <c r="G32" s="442"/>
      <c r="H32" s="442"/>
      <c r="I32" s="442" t="s">
        <v>19</v>
      </c>
      <c r="J32" s="451"/>
      <c r="K32" s="442" t="s">
        <v>730</v>
      </c>
    </row>
    <row r="33" spans="1:11" s="452" customFormat="1" ht="36.75" customHeight="1" x14ac:dyDescent="0.3">
      <c r="A33" s="449">
        <v>28</v>
      </c>
      <c r="B33" s="442" t="s">
        <v>479</v>
      </c>
      <c r="C33" s="450">
        <v>46235</v>
      </c>
      <c r="D33" s="636">
        <v>40843</v>
      </c>
      <c r="E33" s="442" t="s">
        <v>726</v>
      </c>
      <c r="F33" s="442">
        <v>0</v>
      </c>
      <c r="G33" s="442"/>
      <c r="H33" s="442"/>
      <c r="I33" s="442" t="s">
        <v>19</v>
      </c>
      <c r="J33" s="451"/>
      <c r="K33" s="442" t="s">
        <v>730</v>
      </c>
    </row>
  </sheetData>
  <sheetProtection algorithmName="SHA-512" hashValue="ObnIcv8TgglDMLFPxS9AtIgYqtKtnTtMVfgYVS0nu4xV71rBZnBqDLDjVKQedMRgwmRdRogN9bMWwcARiTboUA==" saltValue="zPKRGwlpbRnKdxtdmGx04A==" spinCount="100000" sheet="1" objects="1" scenarios="1"/>
  <mergeCells count="3">
    <mergeCell ref="A1:K1"/>
    <mergeCell ref="H2:K3"/>
    <mergeCell ref="A2:A3"/>
  </mergeCells>
  <dataValidations count="2">
    <dataValidation type="list" allowBlank="1" sqref="I5:I33" xr:uid="{8F8CAFC5-2F22-4058-831E-CB5147BD718F}">
      <formula1>"مطابق,غير مطابق"</formula1>
    </dataValidation>
    <dataValidation allowBlank="1" errorTitle="تنبيه إدخال خاطئ" error="الرجاء الاختيار من القائمة السهم (مطابق أو غير مطابق)" promptTitle="مطابقة البند" prompt="اختر الحالة من السهم" sqref="E5:H33" xr:uid="{8CB28234-06EF-46A4-9DF8-8B08791CD225}"/>
  </dataValidations>
  <hyperlinks>
    <hyperlink ref="A2" location="'الرئيسية'!A1" display="🏠 الصفحة الرئيسية" xr:uid="{45629271-68BD-45E8-AC99-070E4B83244F}"/>
    <hyperlink ref="A2:A3" location="'الرئيسية النيل'!A1" display="🏠 الصفحة الرئيسية" xr:uid="{8A7BC921-E57D-42C7-BF3F-A54C72D7348E}"/>
  </hyperlinks>
  <pageMargins left="0.75" right="0.75" top="1" bottom="1" header="0.5" footer="0.5"/>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C7C05-399C-4349-B924-82F9A36BE232}">
  <sheetPr codeName="Sheet46"/>
  <dimension ref="A1:H37"/>
  <sheetViews>
    <sheetView showGridLines="0" showRowColHeaders="0" rightToLeft="1" zoomScale="85" zoomScaleNormal="85" workbookViewId="0">
      <selection activeCell="B24" sqref="B24:D25"/>
      <extLst>
        <ext xmlns:xlsdti="http://schemas.microsoft.com/office/spreadsheetml/2023/showDataTypeIcons" uri="{77bfe23e-c014-4d31-8a63-9c772dbf06b6}">
          <xlsdti:showDataTypeIcons visible="0"/>
        </ext>
      </extLst>
    </sheetView>
  </sheetViews>
  <sheetFormatPr defaultRowHeight="15" x14ac:dyDescent="0.25"/>
  <cols>
    <col min="1" max="1" width="21.7109375" style="477" customWidth="1"/>
    <col min="2" max="4" width="20" style="477" customWidth="1"/>
    <col min="5" max="5" width="5" style="477" customWidth="1"/>
    <col min="6" max="8" width="20" style="477" customWidth="1"/>
    <col min="9" max="16384" width="9.140625" style="477"/>
  </cols>
  <sheetData>
    <row r="1" spans="1:8" x14ac:dyDescent="0.25">
      <c r="A1" s="477" t="s">
        <v>1827</v>
      </c>
    </row>
    <row r="2" spans="1:8" ht="15" customHeight="1" x14ac:dyDescent="0.25">
      <c r="A2" s="637"/>
      <c r="B2" s="638" t="s">
        <v>766</v>
      </c>
      <c r="C2" s="639"/>
      <c r="D2" s="639"/>
      <c r="E2" s="639"/>
      <c r="F2" s="639"/>
      <c r="G2" s="639"/>
      <c r="H2" s="639"/>
    </row>
    <row r="3" spans="1:8" ht="24" customHeight="1" x14ac:dyDescent="0.25">
      <c r="A3" s="637"/>
      <c r="B3" s="640"/>
      <c r="C3" s="641"/>
      <c r="D3" s="641"/>
      <c r="E3" s="641"/>
      <c r="F3" s="641"/>
      <c r="G3" s="641"/>
      <c r="H3" s="641"/>
    </row>
    <row r="4" spans="1:8" ht="45" customHeight="1" x14ac:dyDescent="0.25">
      <c r="A4" s="637"/>
      <c r="B4" s="642" t="s">
        <v>1</v>
      </c>
      <c r="C4" s="642"/>
      <c r="D4" s="642"/>
      <c r="E4" s="642"/>
      <c r="F4" s="642"/>
      <c r="G4" s="642"/>
      <c r="H4" s="642"/>
    </row>
    <row r="6" spans="1:8" ht="15" customHeight="1" x14ac:dyDescent="0.25">
      <c r="B6" s="643" t="s">
        <v>2</v>
      </c>
      <c r="C6" s="644"/>
      <c r="D6" s="645"/>
      <c r="F6" s="117" t="s">
        <v>2056</v>
      </c>
      <c r="G6" s="118"/>
      <c r="H6" s="119"/>
    </row>
    <row r="7" spans="1:8" x14ac:dyDescent="0.25">
      <c r="B7" s="646"/>
      <c r="C7" s="647"/>
      <c r="D7" s="648"/>
      <c r="F7" s="120"/>
      <c r="G7" s="121"/>
      <c r="H7" s="122"/>
    </row>
    <row r="8" spans="1:8" ht="18" customHeight="1" x14ac:dyDescent="0.25"/>
    <row r="9" spans="1:8" ht="15" customHeight="1" x14ac:dyDescent="0.25">
      <c r="B9" s="638" t="s">
        <v>5</v>
      </c>
      <c r="C9" s="639"/>
      <c r="D9" s="649"/>
      <c r="F9" s="638" t="s">
        <v>6</v>
      </c>
      <c r="G9" s="639"/>
      <c r="H9" s="649"/>
    </row>
    <row r="10" spans="1:8" ht="15" customHeight="1" x14ac:dyDescent="0.25">
      <c r="B10" s="640"/>
      <c r="C10" s="641"/>
      <c r="D10" s="650"/>
      <c r="F10" s="640"/>
      <c r="G10" s="641"/>
      <c r="H10" s="650"/>
    </row>
    <row r="12" spans="1:8" ht="15" customHeight="1" x14ac:dyDescent="0.25">
      <c r="B12" s="638" t="s">
        <v>7</v>
      </c>
      <c r="C12" s="639"/>
      <c r="D12" s="649"/>
      <c r="F12" s="638" t="s">
        <v>10</v>
      </c>
      <c r="G12" s="639"/>
      <c r="H12" s="649"/>
    </row>
    <row r="13" spans="1:8" ht="15" customHeight="1" x14ac:dyDescent="0.25">
      <c r="B13" s="640"/>
      <c r="C13" s="641"/>
      <c r="D13" s="650"/>
      <c r="F13" s="640"/>
      <c r="G13" s="641"/>
      <c r="H13" s="650"/>
    </row>
    <row r="15" spans="1:8" ht="15" customHeight="1" x14ac:dyDescent="0.25">
      <c r="A15" s="651"/>
      <c r="B15" s="638" t="s">
        <v>9</v>
      </c>
      <c r="C15" s="639"/>
      <c r="D15" s="649"/>
      <c r="F15" s="638" t="s">
        <v>13</v>
      </c>
      <c r="G15" s="639"/>
      <c r="H15" s="649"/>
    </row>
    <row r="16" spans="1:8" ht="15" customHeight="1" x14ac:dyDescent="0.25">
      <c r="B16" s="640"/>
      <c r="C16" s="641"/>
      <c r="D16" s="650"/>
      <c r="F16" s="640"/>
      <c r="G16" s="641"/>
      <c r="H16" s="650"/>
    </row>
    <row r="18" spans="2:8" ht="15" customHeight="1" x14ac:dyDescent="0.25">
      <c r="B18" s="638" t="s">
        <v>546</v>
      </c>
      <c r="C18" s="639"/>
      <c r="D18" s="649"/>
      <c r="F18" s="123" t="s">
        <v>2411</v>
      </c>
      <c r="G18" s="124"/>
      <c r="H18" s="125"/>
    </row>
    <row r="19" spans="2:8" ht="15" customHeight="1" x14ac:dyDescent="0.25">
      <c r="B19" s="640"/>
      <c r="C19" s="641"/>
      <c r="D19" s="650"/>
      <c r="F19" s="126"/>
      <c r="G19" s="127"/>
      <c r="H19" s="128"/>
    </row>
    <row r="21" spans="2:8" ht="15" customHeight="1" x14ac:dyDescent="0.25">
      <c r="B21" s="129" t="s">
        <v>11</v>
      </c>
      <c r="C21" s="130"/>
      <c r="D21" s="131"/>
      <c r="F21" s="129" t="s">
        <v>12</v>
      </c>
      <c r="G21" s="130"/>
      <c r="H21" s="131"/>
    </row>
    <row r="22" spans="2:8" ht="15" customHeight="1" x14ac:dyDescent="0.25">
      <c r="B22" s="132"/>
      <c r="C22" s="133"/>
      <c r="D22" s="134"/>
      <c r="F22" s="132"/>
      <c r="G22" s="133"/>
      <c r="H22" s="134"/>
    </row>
    <row r="24" spans="2:8" x14ac:dyDescent="0.25">
      <c r="B24" s="141" t="s">
        <v>2459</v>
      </c>
      <c r="C24" s="142"/>
      <c r="D24" s="143"/>
      <c r="F24" s="652" t="s">
        <v>913</v>
      </c>
      <c r="G24" s="653"/>
      <c r="H24" s="654"/>
    </row>
    <row r="25" spans="2:8" x14ac:dyDescent="0.25">
      <c r="B25" s="144"/>
      <c r="C25" s="145"/>
      <c r="D25" s="146"/>
      <c r="F25" s="655"/>
      <c r="G25" s="656"/>
      <c r="H25" s="657"/>
    </row>
    <row r="27" spans="2:8" x14ac:dyDescent="0.25">
      <c r="B27" s="147" t="s">
        <v>2105</v>
      </c>
      <c r="C27" s="148"/>
      <c r="D27" s="149"/>
      <c r="F27" s="652" t="s">
        <v>547</v>
      </c>
      <c r="G27" s="653"/>
      <c r="H27" s="654"/>
    </row>
    <row r="28" spans="2:8" x14ac:dyDescent="0.25">
      <c r="B28" s="150"/>
      <c r="C28" s="151"/>
      <c r="D28" s="152"/>
      <c r="F28" s="655"/>
      <c r="G28" s="656"/>
      <c r="H28" s="657"/>
    </row>
    <row r="30" spans="2:8" x14ac:dyDescent="0.25">
      <c r="B30" s="123" t="s">
        <v>2454</v>
      </c>
      <c r="C30" s="124"/>
      <c r="D30" s="125"/>
      <c r="F30" s="123" t="s">
        <v>2452</v>
      </c>
      <c r="G30" s="124"/>
      <c r="H30" s="125"/>
    </row>
    <row r="31" spans="2:8" x14ac:dyDescent="0.25">
      <c r="B31" s="126"/>
      <c r="C31" s="127"/>
      <c r="D31" s="128"/>
      <c r="F31" s="126"/>
      <c r="G31" s="127"/>
      <c r="H31" s="128"/>
    </row>
    <row r="33" spans="2:8" x14ac:dyDescent="0.25">
      <c r="B33" s="135" t="s">
        <v>2450</v>
      </c>
      <c r="C33" s="136"/>
      <c r="D33" s="137"/>
      <c r="F33" s="135" t="s">
        <v>2451</v>
      </c>
      <c r="G33" s="136"/>
      <c r="H33" s="137"/>
    </row>
    <row r="34" spans="2:8" x14ac:dyDescent="0.25">
      <c r="B34" s="138"/>
      <c r="C34" s="139"/>
      <c r="D34" s="140"/>
      <c r="F34" s="138"/>
      <c r="G34" s="139"/>
      <c r="H34" s="140"/>
    </row>
    <row r="36" spans="2:8" x14ac:dyDescent="0.25">
      <c r="F36" s="147" t="s">
        <v>2457</v>
      </c>
      <c r="G36" s="148"/>
      <c r="H36" s="149"/>
    </row>
    <row r="37" spans="2:8" x14ac:dyDescent="0.25">
      <c r="F37" s="150"/>
      <c r="G37" s="151"/>
      <c r="H37" s="152"/>
    </row>
  </sheetData>
  <sheetProtection algorithmName="SHA-512" hashValue="N/t1xpungfF1fQaUYrDRVog42nwijP56IOEmt/mchgNI5iKgR8TzfpYNTz7gvtOZQ2xAj7zjBQD2++OfW2eGjw==" saltValue="nsDYqZSuW02lPoY1TBPnhw==" spinCount="100000" sheet="1" objects="1" scenarios="1"/>
  <mergeCells count="24">
    <mergeCell ref="B33:D34"/>
    <mergeCell ref="B30:D31"/>
    <mergeCell ref="B24:D25"/>
    <mergeCell ref="F33:H34"/>
    <mergeCell ref="F36:H37"/>
    <mergeCell ref="B27:D28"/>
    <mergeCell ref="F27:H28"/>
    <mergeCell ref="F30:H31"/>
    <mergeCell ref="F24:H25"/>
    <mergeCell ref="B21:D22"/>
    <mergeCell ref="F21:H22"/>
    <mergeCell ref="F15:H16"/>
    <mergeCell ref="B9:D10"/>
    <mergeCell ref="F9:H10"/>
    <mergeCell ref="B12:D13"/>
    <mergeCell ref="B15:D16"/>
    <mergeCell ref="F12:H13"/>
    <mergeCell ref="A2:A4"/>
    <mergeCell ref="B2:H3"/>
    <mergeCell ref="B4:H4"/>
    <mergeCell ref="B6:D7"/>
    <mergeCell ref="B18:D19"/>
    <mergeCell ref="F6:H7"/>
    <mergeCell ref="F18:H19"/>
  </mergeCells>
  <hyperlinks>
    <hyperlink ref="B6" location="'لوحة التحليل والملخص'!A1" display="📊 لوحة التحليل والمؤشرات (Dashboard)" xr:uid="{D54D3A8D-8664-49A5-93F5-2BD931FC4DEB}"/>
    <hyperlink ref="B18" location="'طفايات الحريق'!A1" display="🧯 سجل طفايات الحريق (88 طفاية)" xr:uid="{3E24AEDF-6CB1-4B84-A110-D39793186E1A}"/>
    <hyperlink ref="B9" location="'شبكة الانذار'!A1" display="🔔 فحص شبكة الإنذار" xr:uid="{234DCD76-ECB5-40BD-84EA-97248B21E159}"/>
    <hyperlink ref="F9" location="'شبكة الحريق والمضخات'!A1" display="💧 فحص شبكة الحريق والمضخات" xr:uid="{E08C08C4-64BD-4C4F-9B1B-EDC8E08D488D}"/>
    <hyperlink ref="B12" location="'صناديق الحريق'!A1" display="🚒 فحص صناديق الحريق" xr:uid="{B648FA57-E877-480E-B385-B044B129C44D}"/>
    <hyperlink ref="B15" location="'لوح توزيع الكهرباء'!A1" display="⚡ فحص لوحات توزيع الكهرباء" xr:uid="{C4FE29AC-1435-4618-906A-B170392AABBA}"/>
    <hyperlink ref="F12" location="'شبكة الغمر للمحولات'!A1" display="⚡ فحص شبكة الغمر للمحولات" xr:uid="{1A35FAA0-5E10-4C04-A6B9-54943BC95EA0}"/>
    <hyperlink ref="B21" location="'المخاطر الوشيكة'!A1" display="⚠️ سجل المخاطر الوشيكة (Near Miss)" xr:uid="{F77316B3-9C95-4682-88D8-EE3058F5AA1E}"/>
    <hyperlink ref="F21" location="'اصابات العمل'!A1" display="🤕 سجل إصابات العمل (Incidents)" xr:uid="{A7C14C14-4D45-4C73-AF77-5365E8066109}"/>
    <hyperlink ref="F15" location="'مهمات الوقاية الشخصية'!A1" display="🦺 فحص مهمات الوقاية الشخصية (PPE)" xr:uid="{B9C4730B-A469-4C9E-843F-445603249718}"/>
    <hyperlink ref="F27" location="'مهمات الوقاية الشخصية'!A1" display="🦺 فحص مهمات الوقاية الشخصية (PPE)" xr:uid="{C264FBE2-4633-4B56-A73D-A3663EF4A1E8}"/>
    <hyperlink ref="F27:H28" location="'ارصدة الشئون الادارية النيل'!A1" display="ارصدة الشئون الادارية " xr:uid="{151BFADB-1AB8-4091-AB66-79A37B278992}"/>
    <hyperlink ref="B6:D7" location="'لوحة التحليل والملخص النيل'!A1" display="📊 لوحة التحليل والمؤشرات (Dashboard)" xr:uid="{9F41FD51-2465-49F3-857C-21BA979066AE}"/>
    <hyperlink ref="B18:D19" location="'طفايات الحريق النيل'!A1" display="🧯 سجل طفايات الحريق " xr:uid="{9E8B976E-8072-499B-A615-898C024D2003}"/>
    <hyperlink ref="F9:H10" location="'شبكة الحريق والمضخات النيل'!A1" display="💧 فحص شبكة الحريق والمضخات" xr:uid="{36C8C3A0-6ABF-407C-8092-ABC9EF060E78}"/>
    <hyperlink ref="B9:D10" location="'شبكة الانذار النيل'!A1" display="🔔 فحص شبكة الإنذار" xr:uid="{B3D7797B-C26B-4635-952B-AC7CE0B38E50}"/>
    <hyperlink ref="B12:D13" location="'صناديق الحريق النيل'!A1" display="🚒 فحص صناديق الحريق" xr:uid="{AC2BE516-B1C7-471D-85FC-8DBD6925A845}"/>
    <hyperlink ref="F12:H13" location="'شبكة الغمر للمحولات النيل'!A1" display="⚡ فحص شبكة الغمر للمحولات" xr:uid="{C25E8E22-0970-4B0A-97A5-1DDF65789A5D}"/>
    <hyperlink ref="B15:D16" location="'لوح توزيع الكهرباء النيل'!A1" display="⚡ فحص لوحات توزيع الكهرباء" xr:uid="{24BBB3C2-88C1-4420-A99F-2A9DC4D36AA9}"/>
    <hyperlink ref="F21:H22" location="'اصابات العمل النيل'!A1" display="🤕 سجل إصابات العمل (Incidents)" xr:uid="{BFCBAEF8-B96B-4F5B-8BE3-4C3B369BCEA6}"/>
    <hyperlink ref="F15:H16" location="'مهمات الوقاية الشخصية النيل'!A1" display="🦺 فحص مهمات الوقاية الشخصية (PPE)" xr:uid="{ACE8D801-A6EF-4A8E-BD8D-FCBF9C6168D0}"/>
    <hyperlink ref="B21:D22" location="'المخاطر الوشيكة النيل'!A1" display="⚠️ سجل المخاطر الوشيكة (Near Miss)" xr:uid="{8061E297-AEC0-4F89-A898-60C29F4468BA}"/>
    <hyperlink ref="F24" location="'مهمات الوقاية الشخصية'!A1" display="🦺 فحص مهمات الوقاية الشخصية (PPE)" xr:uid="{22BA951C-7ED1-491B-9739-F72E899ABE3C}"/>
    <hyperlink ref="F24:H25" location="'دواليب النيل'!A1" display="دواليب النيل" xr:uid="{B8A7DEDD-F016-4D3D-82ED-D5807A96E6E0}"/>
    <hyperlink ref="F6" location="'لوحة التحليل والملخص'!A1" display="📊 لوحة التحليل والمؤشرات (Dashboard)" xr:uid="{45CC8D93-3434-484B-91B0-1940A7AE622C}"/>
    <hyperlink ref="F6:H7" location="'التحليل السنوى النيل'!A1" display="📊 لوحة التحليل والمؤشرات السنوية (Dashboard)" xr:uid="{51091D59-37A1-486B-96CC-94555D5B7FB9}"/>
    <hyperlink ref="F18" location="'مهمات الوقاية الشخصية'!A1" display="🦺 فحص مهمات الوقاية الشخصية (PPE)" xr:uid="{52D56737-E0CC-4DE6-ABA0-B4FB852E16DC}"/>
    <hyperlink ref="F18:H19" location="'ابواب طوارئ النيل'!A1" display="ابواب الطوارئ وكشافات الطوارئ" xr:uid="{381B88A0-40AB-43F1-8D0B-1EE008112946}"/>
    <hyperlink ref="B27" location="'طفايات الحريق'!A1" display="🧯 سجل طفايات الحريق (88 طفاية)" xr:uid="{E2359947-3439-4EDA-A8EF-AC9C6853DEC2}"/>
    <hyperlink ref="B27:D28" location="'تقييم المخاطر النيل'!A1" display="تقييم المخاطر" xr:uid="{E3448BEA-B3FF-4B47-AD43-7173E4191933}"/>
    <hyperlink ref="F30" location="'طفايات الحريق'!A1" display="🧯 سجل طفايات الحريق (88 طفاية)" xr:uid="{08C2D9E8-472D-4A95-BA4C-16022CDE9316}"/>
    <hyperlink ref="F30:H31" location="'خطة طوارئ النيل'!A1" display="خطة الطوارئ" xr:uid="{6F3C264B-D50B-4E44-878F-574CD0BE6E41}"/>
    <hyperlink ref="B33" location="'طفايات الحريق'!A1" display="🧯 سجل طفايات الحريق (88 طفاية)" xr:uid="{46F0E993-F02B-40CF-B884-8902500BA7F8}"/>
    <hyperlink ref="B33:D34" location="'TBT النيل '!A1" display="T.B.T" xr:uid="{BC3BADC6-A51D-4DE2-9451-F2769D864EF0}"/>
    <hyperlink ref="B30" location="'طفايات الحريق'!A1" display="🧯 سجل طفايات الحريق (88 طفاية)" xr:uid="{7956B49F-2780-41C5-8ACC-0F91AC2F9A70}"/>
    <hyperlink ref="B30:D31" location="'خطة اخلاء النيل'!A1" display="خطة اخلاء" xr:uid="{921623E4-C8CE-4CAD-AF20-95D0A2A437F4}"/>
    <hyperlink ref="B24" location="'طفايات الحريق'!A1" display="🧯 سجل طفايات الحريق (88 طفاية)" xr:uid="{61D39B9C-554B-46A8-A1E5-40181F38246C}"/>
    <hyperlink ref="B24:D25" location="'NCR دلتا'!A1" display="N C R تقرير عدم المتابعة " xr:uid="{B0CAC03D-7EBD-4B3A-9695-017CA1D43A25}"/>
    <hyperlink ref="F33" location="'طفايات الحريق'!A1" display="🧯 سجل طفايات الحريق (88 طفاية)" xr:uid="{CC0E5AED-E5A6-4C02-ACC1-34F39FB2F2DE}"/>
    <hyperlink ref="F33:H34" location="'MSDS النيل'!A1" display="MSDS" xr:uid="{26393867-F430-40F5-9EA6-E9D3A16329B4}"/>
    <hyperlink ref="F36" location="'طفايات الحريق'!A1" display="🧯 سجل طفايات الحريق (88 طفاية)" xr:uid="{1FB5C68E-1C77-46B5-9B67-E729B2B9B79B}"/>
    <hyperlink ref="F36:H37" location="'السجلات الحكومية النيل'!A1" display="السجلات الحكومية " xr:uid="{7D8417AE-FCD6-4BA2-B9FF-A74F7BDCB5FD}"/>
  </hyperlinks>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B4405-4DC7-4985-B9E5-9F6FF2A107C2}">
  <sheetPr codeName="Sheet59"/>
  <dimension ref="A1"/>
  <sheetViews>
    <sheetView workbookViewId="0"/>
  </sheetViews>
  <sheetFormatPr defaultRowHeight="15" x14ac:dyDescent="0.25"/>
  <cols>
    <col min="1" max="16384" width="9.140625" style="309"/>
  </cols>
  <sheetData/>
  <sheetProtection algorithmName="SHA-512" hashValue="2Z/DTZqNeAXRoiDESMHRTkmfc3oOYZ4y9dsJ1DUeR4aSqL4Jl48DjbGlX/tQ/DiDScDFHyq6ykztJ65/l6o8MA==" saltValue="2p3Izo1K6DvXv+qiVY4xrQ==" spinCount="100000" sheet="1" objects="1" scenario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D7A73-B471-4E89-9246-0E176B8BA0CE}">
  <sheetPr codeName="Sheet60"/>
  <dimension ref="A1"/>
  <sheetViews>
    <sheetView workbookViewId="0">
      <selection activeCell="E9" sqref="E9"/>
    </sheetView>
  </sheetViews>
  <sheetFormatPr defaultRowHeight="15" x14ac:dyDescent="0.25"/>
  <cols>
    <col min="1" max="16384" width="9.140625" style="309"/>
  </cols>
  <sheetData/>
  <sheetProtection algorithmName="SHA-512" hashValue="Nej8Ug15X8VROxVvsxqCeYgPNqRF+OwfeTDycsxmJ3iiPh1uBZmXS6bUjsM96rk/fI0gEqZKry63rWE6v01J2A==" saltValue="/G9Do5l4+D7immcGHH2UMw==" spinCount="100000"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BCF23-F154-4B50-B19C-8C0AF44BBB72}">
  <sheetPr codeName="Sheet61"/>
  <dimension ref="A1"/>
  <sheetViews>
    <sheetView workbookViewId="0"/>
  </sheetViews>
  <sheetFormatPr defaultRowHeight="15" x14ac:dyDescent="0.25"/>
  <cols>
    <col min="1" max="16384" width="9.140625" style="309"/>
  </cols>
  <sheetData/>
  <sheetProtection algorithmName="SHA-512" hashValue="iXa3PICDpXOj7wVwnD3tGyt020YCba25OEwXpqEHhKxDXQZ2NmhdNISZ/cva3VqeJ8jJulq5+/uCN/b7Fk5qxA==" saltValue="JVu3daWzA4HhC3ruJTLoGg==" spinCount="100000" sheet="1" objects="1" scenario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581DF-76E4-451C-BC34-30ACD22A5CE2}">
  <sheetPr codeName="Sheet62"/>
  <dimension ref="A1"/>
  <sheetViews>
    <sheetView workbookViewId="0"/>
  </sheetViews>
  <sheetFormatPr defaultRowHeight="15" x14ac:dyDescent="0.25"/>
  <cols>
    <col min="1" max="16384" width="9.140625" style="309"/>
  </cols>
  <sheetData/>
  <sheetProtection algorithmName="SHA-512" hashValue="6Y2vw0gKnEnLmIVuc5qfba3dywdBW8f3DZp7UesmmMr4iG8KnAAgCK7SOwZodTNef5P1qEaDJRTd66i9QB5HJQ==" saltValue="GqpDQEc6AeKV6KYTUE5x8A==" spinCount="100000" sheet="1" objects="1" scenario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72607-ADDD-4133-A408-53B497D3472B}">
  <sheetPr codeName="Sheet63"/>
  <dimension ref="A1"/>
  <sheetViews>
    <sheetView workbookViewId="0"/>
  </sheetViews>
  <sheetFormatPr defaultRowHeight="15" x14ac:dyDescent="0.25"/>
  <cols>
    <col min="1" max="16384" width="9.140625" style="309"/>
  </cols>
  <sheetData/>
  <sheetProtection algorithmName="SHA-512" hashValue="ghDBJfrKY7flNwkFiZpXjsmeyUpTuxbVFb/x7RBUFthD+8Kii2ZowyWOOwJcjaGcG6Q93//Uyu4lK3DxtWrGFQ==" saltValue="r6HsqL6HN96IsV5+eklCxw==" spinCount="100000" sheet="1" objects="1" scenario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15EA2-693C-4D86-ACD8-44852301C272}">
  <sheetPr codeName="Sheet54"/>
  <dimension ref="A1:P109"/>
  <sheetViews>
    <sheetView rightToLeft="1" workbookViewId="0">
      <selection activeCell="A3" sqref="A3:B3"/>
    </sheetView>
  </sheetViews>
  <sheetFormatPr defaultRowHeight="15" x14ac:dyDescent="0.25"/>
  <cols>
    <col min="1" max="1" width="9.140625" style="309"/>
    <col min="2" max="2" width="21" style="309" customWidth="1"/>
    <col min="3" max="3" width="42.5703125" style="309" customWidth="1"/>
    <col min="4" max="4" width="17.85546875" style="309" customWidth="1"/>
    <col min="5" max="7" width="9.140625" style="309"/>
    <col min="8" max="8" width="12" style="309" customWidth="1"/>
    <col min="9" max="9" width="34" style="309" customWidth="1"/>
    <col min="10" max="10" width="10.5703125" style="309" customWidth="1"/>
    <col min="11" max="11" width="11.42578125" style="309" customWidth="1"/>
    <col min="12" max="12" width="11.7109375" style="309" customWidth="1"/>
    <col min="13" max="13" width="12" style="309" customWidth="1"/>
    <col min="14" max="16384" width="9.140625" style="309"/>
  </cols>
  <sheetData>
    <row r="1" spans="1:16" s="661" customFormat="1" ht="35.1" customHeight="1" x14ac:dyDescent="0.25">
      <c r="A1" s="658" t="s">
        <v>2413</v>
      </c>
      <c r="B1" s="658"/>
      <c r="C1" s="658"/>
      <c r="D1" s="659">
        <v>46023</v>
      </c>
      <c r="E1" s="660"/>
      <c r="F1" s="660"/>
      <c r="G1" s="660"/>
      <c r="H1" s="660"/>
      <c r="I1" s="660"/>
      <c r="J1" s="660"/>
      <c r="K1" s="660"/>
      <c r="L1" s="660"/>
      <c r="M1" s="660"/>
    </row>
    <row r="2" spans="1:16" s="661" customFormat="1" ht="35.1" customHeight="1" x14ac:dyDescent="0.25">
      <c r="A2" s="658" t="s">
        <v>2107</v>
      </c>
      <c r="B2" s="658"/>
      <c r="C2" s="658"/>
      <c r="D2" s="660"/>
      <c r="E2" s="660"/>
      <c r="F2" s="660"/>
      <c r="G2" s="660"/>
      <c r="H2" s="660"/>
      <c r="I2" s="660"/>
      <c r="J2" s="660"/>
      <c r="K2" s="660"/>
      <c r="L2" s="660"/>
      <c r="M2" s="660"/>
    </row>
    <row r="3" spans="1:16" s="661" customFormat="1" ht="35.1" customHeight="1" x14ac:dyDescent="0.25">
      <c r="A3" s="156" t="str">
        <f>'مهمات الوقاية الشخصية النيل'!$A$2</f>
        <v>🏠 الصفحة الرئيسية</v>
      </c>
      <c r="B3" s="156"/>
      <c r="C3" s="662"/>
      <c r="D3" s="662"/>
      <c r="E3" s="662"/>
      <c r="F3" s="662"/>
      <c r="G3" s="662"/>
      <c r="H3" s="662"/>
      <c r="I3" s="662"/>
      <c r="J3" s="662"/>
      <c r="K3" s="662"/>
      <c r="L3" s="662"/>
      <c r="M3" s="662"/>
    </row>
    <row r="4" spans="1:16" ht="31.5" x14ac:dyDescent="0.5">
      <c r="A4" s="663" t="s">
        <v>2108</v>
      </c>
      <c r="B4" s="663"/>
      <c r="C4" s="663"/>
      <c r="D4" s="663"/>
      <c r="E4" s="663"/>
      <c r="F4" s="663"/>
      <c r="G4" s="663"/>
      <c r="H4" s="663"/>
      <c r="I4" s="663"/>
      <c r="J4" s="663"/>
      <c r="K4" s="663"/>
      <c r="L4" s="663"/>
      <c r="M4" s="663"/>
      <c r="P4" s="664" t="s">
        <v>2126</v>
      </c>
    </row>
    <row r="5" spans="1:16" ht="15.75" thickBot="1" x14ac:dyDescent="0.3">
      <c r="P5" s="664" t="s">
        <v>2124</v>
      </c>
    </row>
    <row r="6" spans="1:16" s="667" customFormat="1" ht="19.5" thickTop="1" x14ac:dyDescent="0.25">
      <c r="A6" s="665" t="s">
        <v>1852</v>
      </c>
      <c r="B6" s="665" t="s">
        <v>2109</v>
      </c>
      <c r="C6" s="665" t="s">
        <v>2110</v>
      </c>
      <c r="D6" s="666" t="s">
        <v>2111</v>
      </c>
      <c r="E6" s="665" t="s">
        <v>2112</v>
      </c>
      <c r="F6" s="665"/>
      <c r="G6" s="665"/>
      <c r="H6" s="665" t="s">
        <v>2113</v>
      </c>
      <c r="I6" s="665" t="s">
        <v>2114</v>
      </c>
      <c r="J6" s="665" t="s">
        <v>2115</v>
      </c>
      <c r="K6" s="665"/>
      <c r="L6" s="665"/>
      <c r="M6" s="666" t="s">
        <v>2116</v>
      </c>
      <c r="P6" s="668" t="s">
        <v>2129</v>
      </c>
    </row>
    <row r="7" spans="1:16" s="667" customFormat="1" ht="19.5" thickBot="1" x14ac:dyDescent="0.3">
      <c r="A7" s="669"/>
      <c r="B7" s="669"/>
      <c r="C7" s="669"/>
      <c r="D7" s="670"/>
      <c r="E7" s="671" t="s">
        <v>2117</v>
      </c>
      <c r="F7" s="671" t="s">
        <v>2118</v>
      </c>
      <c r="G7" s="671" t="s">
        <v>2119</v>
      </c>
      <c r="H7" s="669"/>
      <c r="I7" s="669"/>
      <c r="J7" s="672" t="s">
        <v>2117</v>
      </c>
      <c r="K7" s="672" t="s">
        <v>2118</v>
      </c>
      <c r="L7" s="672" t="s">
        <v>2119</v>
      </c>
      <c r="M7" s="669"/>
    </row>
    <row r="8" spans="1:16" s="676" customFormat="1" ht="30.75" thickTop="1" x14ac:dyDescent="0.25">
      <c r="A8" s="673" t="s">
        <v>2120</v>
      </c>
      <c r="B8" s="674" t="s">
        <v>2121</v>
      </c>
      <c r="C8" s="674" t="s">
        <v>2122</v>
      </c>
      <c r="D8" s="674" t="s">
        <v>2123</v>
      </c>
      <c r="E8" s="674">
        <v>2</v>
      </c>
      <c r="F8" s="674">
        <v>4</v>
      </c>
      <c r="G8" s="674">
        <f>F8*E8</f>
        <v>8</v>
      </c>
      <c r="H8" s="674" t="s">
        <v>2124</v>
      </c>
      <c r="I8" s="674" t="s">
        <v>2125</v>
      </c>
      <c r="J8" s="675">
        <v>1</v>
      </c>
      <c r="K8" s="675">
        <v>4</v>
      </c>
      <c r="L8" s="675">
        <f>K8*J8</f>
        <v>4</v>
      </c>
      <c r="M8" s="675" t="s">
        <v>2126</v>
      </c>
    </row>
    <row r="9" spans="1:16" s="676" customFormat="1" ht="45" x14ac:dyDescent="0.25">
      <c r="A9" s="677"/>
      <c r="B9" s="674" t="s">
        <v>2127</v>
      </c>
      <c r="C9" s="674" t="s">
        <v>2128</v>
      </c>
      <c r="D9" s="674" t="s">
        <v>2123</v>
      </c>
      <c r="E9" s="674">
        <v>4</v>
      </c>
      <c r="F9" s="674">
        <v>4</v>
      </c>
      <c r="G9" s="674">
        <f t="shared" ref="G9:G72" si="0">F9*E9</f>
        <v>16</v>
      </c>
      <c r="H9" s="674" t="s">
        <v>2129</v>
      </c>
      <c r="I9" s="674" t="s">
        <v>2130</v>
      </c>
      <c r="J9" s="678">
        <v>2</v>
      </c>
      <c r="K9" s="678">
        <v>3</v>
      </c>
      <c r="L9" s="678">
        <f t="shared" ref="L9:L70" si="1">K9*J9</f>
        <v>6</v>
      </c>
      <c r="M9" s="675" t="s">
        <v>2126</v>
      </c>
    </row>
    <row r="10" spans="1:16" s="676" customFormat="1" ht="45" x14ac:dyDescent="0.25">
      <c r="A10" s="677"/>
      <c r="B10" s="674" t="s">
        <v>2131</v>
      </c>
      <c r="C10" s="674" t="s">
        <v>2132</v>
      </c>
      <c r="D10" s="674" t="s">
        <v>2133</v>
      </c>
      <c r="E10" s="674">
        <v>3</v>
      </c>
      <c r="F10" s="674">
        <v>4</v>
      </c>
      <c r="G10" s="674">
        <f t="shared" si="0"/>
        <v>12</v>
      </c>
      <c r="H10" s="674" t="s">
        <v>2124</v>
      </c>
      <c r="I10" s="674" t="s">
        <v>2134</v>
      </c>
      <c r="J10" s="678">
        <v>1</v>
      </c>
      <c r="K10" s="678">
        <v>4</v>
      </c>
      <c r="L10" s="678">
        <f t="shared" si="1"/>
        <v>4</v>
      </c>
      <c r="M10" s="675" t="s">
        <v>2126</v>
      </c>
    </row>
    <row r="11" spans="1:16" s="676" customFormat="1" ht="45" x14ac:dyDescent="0.25">
      <c r="A11" s="677"/>
      <c r="B11" s="674" t="s">
        <v>2135</v>
      </c>
      <c r="C11" s="674" t="s">
        <v>2136</v>
      </c>
      <c r="D11" s="674" t="s">
        <v>2123</v>
      </c>
      <c r="E11" s="674">
        <v>3</v>
      </c>
      <c r="F11" s="674">
        <v>4</v>
      </c>
      <c r="G11" s="674">
        <f t="shared" si="0"/>
        <v>12</v>
      </c>
      <c r="H11" s="674" t="s">
        <v>2124</v>
      </c>
      <c r="I11" s="674" t="s">
        <v>2137</v>
      </c>
      <c r="J11" s="678">
        <v>1</v>
      </c>
      <c r="K11" s="678">
        <v>4</v>
      </c>
      <c r="L11" s="678">
        <v>4</v>
      </c>
      <c r="M11" s="675" t="s">
        <v>2126</v>
      </c>
    </row>
    <row r="12" spans="1:16" s="676" customFormat="1" ht="30" x14ac:dyDescent="0.25">
      <c r="A12" s="677"/>
      <c r="B12" s="674" t="s">
        <v>2138</v>
      </c>
      <c r="C12" s="674" t="s">
        <v>2139</v>
      </c>
      <c r="D12" s="674" t="s">
        <v>2123</v>
      </c>
      <c r="E12" s="674">
        <v>2</v>
      </c>
      <c r="F12" s="674">
        <v>4</v>
      </c>
      <c r="G12" s="674">
        <f t="shared" si="0"/>
        <v>8</v>
      </c>
      <c r="H12" s="674" t="s">
        <v>2124</v>
      </c>
      <c r="I12" s="674" t="s">
        <v>2140</v>
      </c>
      <c r="J12" s="678">
        <v>1</v>
      </c>
      <c r="K12" s="678">
        <v>4</v>
      </c>
      <c r="L12" s="678">
        <f t="shared" si="1"/>
        <v>4</v>
      </c>
      <c r="M12" s="675" t="s">
        <v>2126</v>
      </c>
    </row>
    <row r="13" spans="1:16" s="676" customFormat="1" ht="35.1" customHeight="1" x14ac:dyDescent="0.25">
      <c r="A13" s="677"/>
      <c r="B13" s="674" t="s">
        <v>2141</v>
      </c>
      <c r="C13" s="674" t="s">
        <v>2142</v>
      </c>
      <c r="D13" s="674" t="s">
        <v>2143</v>
      </c>
      <c r="E13" s="674">
        <v>3</v>
      </c>
      <c r="F13" s="674">
        <v>4</v>
      </c>
      <c r="G13" s="674">
        <f t="shared" si="0"/>
        <v>12</v>
      </c>
      <c r="H13" s="674" t="s">
        <v>2124</v>
      </c>
      <c r="I13" s="674" t="s">
        <v>2144</v>
      </c>
      <c r="J13" s="678">
        <v>1</v>
      </c>
      <c r="K13" s="678">
        <v>4</v>
      </c>
      <c r="L13" s="678">
        <f t="shared" si="1"/>
        <v>4</v>
      </c>
      <c r="M13" s="675" t="s">
        <v>2126</v>
      </c>
    </row>
    <row r="14" spans="1:16" s="676" customFormat="1" ht="30" x14ac:dyDescent="0.25">
      <c r="A14" s="677"/>
      <c r="B14" s="674" t="s">
        <v>2145</v>
      </c>
      <c r="C14" s="674" t="s">
        <v>2146</v>
      </c>
      <c r="D14" s="674" t="s">
        <v>2123</v>
      </c>
      <c r="E14" s="674">
        <v>3</v>
      </c>
      <c r="F14" s="674">
        <v>3</v>
      </c>
      <c r="G14" s="674">
        <f t="shared" si="0"/>
        <v>9</v>
      </c>
      <c r="H14" s="674" t="s">
        <v>2124</v>
      </c>
      <c r="I14" s="674" t="s">
        <v>2147</v>
      </c>
      <c r="J14" s="678">
        <v>1</v>
      </c>
      <c r="K14" s="678">
        <v>3</v>
      </c>
      <c r="L14" s="678">
        <f t="shared" si="1"/>
        <v>3</v>
      </c>
      <c r="M14" s="675" t="s">
        <v>2126</v>
      </c>
    </row>
    <row r="15" spans="1:16" s="676" customFormat="1" ht="45" x14ac:dyDescent="0.25">
      <c r="A15" s="677"/>
      <c r="B15" s="674" t="s">
        <v>2148</v>
      </c>
      <c r="C15" s="674" t="s">
        <v>2149</v>
      </c>
      <c r="D15" s="674" t="s">
        <v>2133</v>
      </c>
      <c r="E15" s="674">
        <v>3</v>
      </c>
      <c r="F15" s="674">
        <v>5</v>
      </c>
      <c r="G15" s="674">
        <f t="shared" si="0"/>
        <v>15</v>
      </c>
      <c r="H15" s="674" t="s">
        <v>2129</v>
      </c>
      <c r="I15" s="674" t="s">
        <v>2150</v>
      </c>
      <c r="J15" s="678">
        <v>1</v>
      </c>
      <c r="K15" s="678">
        <v>5</v>
      </c>
      <c r="L15" s="678">
        <f t="shared" si="1"/>
        <v>5</v>
      </c>
      <c r="M15" s="675" t="s">
        <v>2126</v>
      </c>
    </row>
    <row r="16" spans="1:16" s="676" customFormat="1" ht="30" x14ac:dyDescent="0.25">
      <c r="A16" s="679"/>
      <c r="B16" s="674" t="s">
        <v>2151</v>
      </c>
      <c r="C16" s="674" t="s">
        <v>2152</v>
      </c>
      <c r="D16" s="674" t="s">
        <v>2123</v>
      </c>
      <c r="E16" s="674">
        <v>3</v>
      </c>
      <c r="F16" s="674">
        <v>5</v>
      </c>
      <c r="G16" s="674">
        <f t="shared" si="0"/>
        <v>15</v>
      </c>
      <c r="H16" s="674" t="s">
        <v>2129</v>
      </c>
      <c r="I16" s="674" t="s">
        <v>2153</v>
      </c>
      <c r="J16" s="678">
        <v>1</v>
      </c>
      <c r="K16" s="678">
        <v>5</v>
      </c>
      <c r="L16" s="678">
        <f t="shared" si="1"/>
        <v>5</v>
      </c>
      <c r="M16" s="675" t="s">
        <v>2126</v>
      </c>
    </row>
    <row r="17" spans="1:13" s="676" customFormat="1" ht="30" x14ac:dyDescent="0.25">
      <c r="A17" s="680" t="s">
        <v>2154</v>
      </c>
      <c r="B17" s="674" t="s">
        <v>2141</v>
      </c>
      <c r="C17" s="674" t="s">
        <v>2142</v>
      </c>
      <c r="D17" s="674" t="s">
        <v>2143</v>
      </c>
      <c r="E17" s="674">
        <v>3</v>
      </c>
      <c r="F17" s="674">
        <v>4</v>
      </c>
      <c r="G17" s="674">
        <f t="shared" si="0"/>
        <v>12</v>
      </c>
      <c r="H17" s="674" t="s">
        <v>2124</v>
      </c>
      <c r="I17" s="674" t="s">
        <v>2144</v>
      </c>
      <c r="J17" s="678">
        <v>1</v>
      </c>
      <c r="K17" s="678">
        <v>4</v>
      </c>
      <c r="L17" s="678">
        <f t="shared" si="1"/>
        <v>4</v>
      </c>
      <c r="M17" s="675" t="s">
        <v>2126</v>
      </c>
    </row>
    <row r="18" spans="1:13" s="676" customFormat="1" ht="45" x14ac:dyDescent="0.25">
      <c r="A18" s="681"/>
      <c r="B18" s="674" t="s">
        <v>2127</v>
      </c>
      <c r="C18" s="674" t="s">
        <v>2128</v>
      </c>
      <c r="D18" s="674" t="s">
        <v>2123</v>
      </c>
      <c r="E18" s="674">
        <v>4</v>
      </c>
      <c r="F18" s="674">
        <v>4</v>
      </c>
      <c r="G18" s="674">
        <f t="shared" si="0"/>
        <v>16</v>
      </c>
      <c r="H18" s="674" t="s">
        <v>2129</v>
      </c>
      <c r="I18" s="674" t="s">
        <v>2130</v>
      </c>
      <c r="J18" s="678">
        <v>2</v>
      </c>
      <c r="K18" s="678">
        <v>3</v>
      </c>
      <c r="L18" s="678">
        <f t="shared" si="1"/>
        <v>6</v>
      </c>
      <c r="M18" s="675" t="s">
        <v>2126</v>
      </c>
    </row>
    <row r="19" spans="1:13" s="676" customFormat="1" ht="45" x14ac:dyDescent="0.25">
      <c r="A19" s="681"/>
      <c r="B19" s="674" t="s">
        <v>2155</v>
      </c>
      <c r="C19" s="674" t="s">
        <v>2156</v>
      </c>
      <c r="D19" s="674" t="s">
        <v>2157</v>
      </c>
      <c r="E19" s="674">
        <v>3</v>
      </c>
      <c r="F19" s="674">
        <v>4</v>
      </c>
      <c r="G19" s="674">
        <f t="shared" si="0"/>
        <v>12</v>
      </c>
      <c r="H19" s="674" t="s">
        <v>2124</v>
      </c>
      <c r="I19" s="674" t="s">
        <v>2158</v>
      </c>
      <c r="J19" s="678">
        <v>2</v>
      </c>
      <c r="K19" s="678">
        <v>4</v>
      </c>
      <c r="L19" s="678">
        <f t="shared" si="1"/>
        <v>8</v>
      </c>
      <c r="M19" s="675" t="s">
        <v>2124</v>
      </c>
    </row>
    <row r="20" spans="1:13" s="676" customFormat="1" ht="45" x14ac:dyDescent="0.25">
      <c r="A20" s="681"/>
      <c r="B20" s="674" t="s">
        <v>2135</v>
      </c>
      <c r="C20" s="674" t="s">
        <v>2136</v>
      </c>
      <c r="D20" s="674" t="s">
        <v>2123</v>
      </c>
      <c r="E20" s="674">
        <v>3</v>
      </c>
      <c r="F20" s="674">
        <v>4</v>
      </c>
      <c r="G20" s="674">
        <f t="shared" si="0"/>
        <v>12</v>
      </c>
      <c r="H20" s="674" t="s">
        <v>2124</v>
      </c>
      <c r="I20" s="674" t="s">
        <v>2137</v>
      </c>
      <c r="J20" s="678">
        <v>1</v>
      </c>
      <c r="K20" s="678">
        <v>4</v>
      </c>
      <c r="L20" s="678">
        <v>4</v>
      </c>
      <c r="M20" s="675" t="s">
        <v>2126</v>
      </c>
    </row>
    <row r="21" spans="1:13" s="676" customFormat="1" ht="45" x14ac:dyDescent="0.25">
      <c r="A21" s="681"/>
      <c r="B21" s="674" t="s">
        <v>2159</v>
      </c>
      <c r="C21" s="674" t="s">
        <v>2160</v>
      </c>
      <c r="D21" s="674" t="s">
        <v>2161</v>
      </c>
      <c r="E21" s="674">
        <v>4</v>
      </c>
      <c r="F21" s="674">
        <v>4</v>
      </c>
      <c r="G21" s="674">
        <f t="shared" si="0"/>
        <v>16</v>
      </c>
      <c r="H21" s="674" t="s">
        <v>2129</v>
      </c>
      <c r="I21" s="674" t="s">
        <v>2162</v>
      </c>
      <c r="J21" s="678">
        <v>2</v>
      </c>
      <c r="K21" s="678">
        <v>4</v>
      </c>
      <c r="L21" s="678">
        <v>8</v>
      </c>
      <c r="M21" s="675" t="s">
        <v>2124</v>
      </c>
    </row>
    <row r="22" spans="1:13" s="676" customFormat="1" ht="45" x14ac:dyDescent="0.25">
      <c r="A22" s="681"/>
      <c r="B22" s="674" t="s">
        <v>2163</v>
      </c>
      <c r="C22" s="674" t="s">
        <v>2164</v>
      </c>
      <c r="D22" s="674" t="s">
        <v>2157</v>
      </c>
      <c r="E22" s="674">
        <v>2</v>
      </c>
      <c r="F22" s="674">
        <v>3</v>
      </c>
      <c r="G22" s="674">
        <f t="shared" si="0"/>
        <v>6</v>
      </c>
      <c r="H22" s="674" t="s">
        <v>2126</v>
      </c>
      <c r="I22" s="674" t="s">
        <v>2165</v>
      </c>
      <c r="J22" s="678">
        <v>2</v>
      </c>
      <c r="K22" s="678">
        <v>2</v>
      </c>
      <c r="L22" s="678">
        <f t="shared" si="1"/>
        <v>4</v>
      </c>
      <c r="M22" s="675" t="s">
        <v>2126</v>
      </c>
    </row>
    <row r="23" spans="1:13" s="676" customFormat="1" ht="45" x14ac:dyDescent="0.25">
      <c r="A23" s="681"/>
      <c r="B23" s="674" t="s">
        <v>2166</v>
      </c>
      <c r="C23" s="674" t="s">
        <v>2167</v>
      </c>
      <c r="D23" s="674" t="s">
        <v>2157</v>
      </c>
      <c r="E23" s="674">
        <v>4</v>
      </c>
      <c r="F23" s="674">
        <v>3</v>
      </c>
      <c r="G23" s="674">
        <f t="shared" si="0"/>
        <v>12</v>
      </c>
      <c r="H23" s="674" t="s">
        <v>2124</v>
      </c>
      <c r="I23" s="674" t="s">
        <v>2168</v>
      </c>
      <c r="J23" s="678">
        <v>2</v>
      </c>
      <c r="K23" s="678">
        <v>4</v>
      </c>
      <c r="L23" s="678">
        <f t="shared" si="1"/>
        <v>8</v>
      </c>
      <c r="M23" s="675" t="s">
        <v>2124</v>
      </c>
    </row>
    <row r="24" spans="1:13" s="676" customFormat="1" ht="45" x14ac:dyDescent="0.25">
      <c r="A24" s="681"/>
      <c r="B24" s="674" t="s">
        <v>2169</v>
      </c>
      <c r="C24" s="674" t="s">
        <v>2170</v>
      </c>
      <c r="D24" s="674" t="s">
        <v>2157</v>
      </c>
      <c r="E24" s="674">
        <v>4</v>
      </c>
      <c r="F24" s="674">
        <v>4</v>
      </c>
      <c r="G24" s="674">
        <f t="shared" si="0"/>
        <v>16</v>
      </c>
      <c r="H24" s="674" t="s">
        <v>2129</v>
      </c>
      <c r="I24" s="674" t="s">
        <v>2171</v>
      </c>
      <c r="J24" s="678">
        <v>2</v>
      </c>
      <c r="K24" s="678">
        <v>4</v>
      </c>
      <c r="L24" s="678">
        <f t="shared" si="1"/>
        <v>8</v>
      </c>
      <c r="M24" s="675" t="s">
        <v>2124</v>
      </c>
    </row>
    <row r="25" spans="1:13" s="676" customFormat="1" ht="35.1" customHeight="1" x14ac:dyDescent="0.25">
      <c r="A25" s="681"/>
      <c r="B25" s="674" t="s">
        <v>2172</v>
      </c>
      <c r="C25" s="674" t="s">
        <v>2173</v>
      </c>
      <c r="D25" s="674" t="s">
        <v>2157</v>
      </c>
      <c r="E25" s="674">
        <v>2</v>
      </c>
      <c r="F25" s="674">
        <v>4</v>
      </c>
      <c r="G25" s="674">
        <f t="shared" si="0"/>
        <v>8</v>
      </c>
      <c r="H25" s="674" t="s">
        <v>2124</v>
      </c>
      <c r="I25" s="674" t="s">
        <v>2174</v>
      </c>
      <c r="J25" s="678">
        <v>1</v>
      </c>
      <c r="K25" s="678">
        <v>4</v>
      </c>
      <c r="L25" s="678">
        <f t="shared" si="1"/>
        <v>4</v>
      </c>
      <c r="M25" s="675" t="s">
        <v>2126</v>
      </c>
    </row>
    <row r="26" spans="1:13" s="676" customFormat="1" ht="36" customHeight="1" x14ac:dyDescent="0.25">
      <c r="A26" s="682"/>
      <c r="B26" s="674" t="s">
        <v>2175</v>
      </c>
      <c r="C26" s="674" t="s">
        <v>2176</v>
      </c>
      <c r="D26" s="674" t="s">
        <v>2157</v>
      </c>
      <c r="E26" s="674">
        <v>3</v>
      </c>
      <c r="F26" s="674">
        <v>3</v>
      </c>
      <c r="G26" s="674">
        <f t="shared" si="0"/>
        <v>9</v>
      </c>
      <c r="H26" s="674" t="s">
        <v>2124</v>
      </c>
      <c r="I26" s="674" t="s">
        <v>2177</v>
      </c>
      <c r="J26" s="678">
        <v>1</v>
      </c>
      <c r="K26" s="678">
        <v>3</v>
      </c>
      <c r="L26" s="678">
        <f t="shared" si="1"/>
        <v>3</v>
      </c>
      <c r="M26" s="675" t="s">
        <v>2126</v>
      </c>
    </row>
    <row r="27" spans="1:13" s="676" customFormat="1" ht="36" customHeight="1" x14ac:dyDescent="0.25">
      <c r="A27" s="683" t="s">
        <v>2178</v>
      </c>
      <c r="B27" s="674" t="s">
        <v>2141</v>
      </c>
      <c r="C27" s="674" t="s">
        <v>2142</v>
      </c>
      <c r="D27" s="674" t="s">
        <v>2143</v>
      </c>
      <c r="E27" s="674">
        <v>3</v>
      </c>
      <c r="F27" s="674">
        <v>4</v>
      </c>
      <c r="G27" s="674">
        <f t="shared" si="0"/>
        <v>12</v>
      </c>
      <c r="H27" s="674" t="s">
        <v>2124</v>
      </c>
      <c r="I27" s="674" t="s">
        <v>2144</v>
      </c>
      <c r="J27" s="678">
        <v>1</v>
      </c>
      <c r="K27" s="678">
        <v>4</v>
      </c>
      <c r="L27" s="678">
        <f t="shared" si="1"/>
        <v>4</v>
      </c>
      <c r="M27" s="675" t="s">
        <v>2126</v>
      </c>
    </row>
    <row r="28" spans="1:13" s="676" customFormat="1" ht="36" customHeight="1" x14ac:dyDescent="0.25">
      <c r="A28" s="684"/>
      <c r="B28" s="674" t="s">
        <v>2127</v>
      </c>
      <c r="C28" s="674" t="s">
        <v>2128</v>
      </c>
      <c r="D28" s="674" t="s">
        <v>2123</v>
      </c>
      <c r="E28" s="674">
        <v>4</v>
      </c>
      <c r="F28" s="674">
        <v>4</v>
      </c>
      <c r="G28" s="674">
        <f t="shared" si="0"/>
        <v>16</v>
      </c>
      <c r="H28" s="674" t="s">
        <v>2129</v>
      </c>
      <c r="I28" s="674" t="s">
        <v>2130</v>
      </c>
      <c r="J28" s="678">
        <v>2</v>
      </c>
      <c r="K28" s="678">
        <v>3</v>
      </c>
      <c r="L28" s="678">
        <f t="shared" si="1"/>
        <v>6</v>
      </c>
      <c r="M28" s="675" t="s">
        <v>2126</v>
      </c>
    </row>
    <row r="29" spans="1:13" s="676" customFormat="1" ht="30" customHeight="1" x14ac:dyDescent="0.25">
      <c r="A29" s="684"/>
      <c r="B29" s="674" t="s">
        <v>2135</v>
      </c>
      <c r="C29" s="674" t="s">
        <v>2179</v>
      </c>
      <c r="D29" s="674" t="s">
        <v>2123</v>
      </c>
      <c r="E29" s="674">
        <v>3</v>
      </c>
      <c r="F29" s="674">
        <v>4</v>
      </c>
      <c r="G29" s="674">
        <f t="shared" si="0"/>
        <v>12</v>
      </c>
      <c r="H29" s="674" t="s">
        <v>2124</v>
      </c>
      <c r="I29" s="674" t="s">
        <v>2137</v>
      </c>
      <c r="J29" s="678">
        <v>1</v>
      </c>
      <c r="K29" s="678">
        <v>4</v>
      </c>
      <c r="L29" s="678">
        <f t="shared" si="1"/>
        <v>4</v>
      </c>
      <c r="M29" s="675" t="s">
        <v>2126</v>
      </c>
    </row>
    <row r="30" spans="1:13" s="676" customFormat="1" ht="30" x14ac:dyDescent="0.25">
      <c r="A30" s="684"/>
      <c r="B30" s="674" t="s">
        <v>2180</v>
      </c>
      <c r="C30" s="674" t="s">
        <v>2181</v>
      </c>
      <c r="D30" s="674" t="s">
        <v>2182</v>
      </c>
      <c r="E30" s="674">
        <v>2</v>
      </c>
      <c r="F30" s="674">
        <v>3</v>
      </c>
      <c r="G30" s="674">
        <f t="shared" si="0"/>
        <v>6</v>
      </c>
      <c r="H30" s="674" t="s">
        <v>2126</v>
      </c>
      <c r="I30" s="674" t="s">
        <v>2183</v>
      </c>
      <c r="J30" s="678">
        <v>2</v>
      </c>
      <c r="K30" s="678">
        <v>2</v>
      </c>
      <c r="L30" s="678">
        <f t="shared" si="1"/>
        <v>4</v>
      </c>
      <c r="M30" s="675" t="s">
        <v>2126</v>
      </c>
    </row>
    <row r="31" spans="1:13" s="676" customFormat="1" ht="45" x14ac:dyDescent="0.25">
      <c r="A31" s="684"/>
      <c r="B31" s="674" t="s">
        <v>2184</v>
      </c>
      <c r="C31" s="674" t="s">
        <v>2160</v>
      </c>
      <c r="D31" s="674" t="s">
        <v>2182</v>
      </c>
      <c r="E31" s="674">
        <v>4</v>
      </c>
      <c r="F31" s="674">
        <v>4</v>
      </c>
      <c r="G31" s="674">
        <f t="shared" si="0"/>
        <v>16</v>
      </c>
      <c r="H31" s="674" t="s">
        <v>2129</v>
      </c>
      <c r="I31" s="674" t="s">
        <v>2162</v>
      </c>
      <c r="J31" s="678">
        <v>2</v>
      </c>
      <c r="K31" s="678">
        <v>4</v>
      </c>
      <c r="L31" s="678">
        <f t="shared" si="1"/>
        <v>8</v>
      </c>
      <c r="M31" s="675" t="s">
        <v>2124</v>
      </c>
    </row>
    <row r="32" spans="1:13" s="676" customFormat="1" ht="60" x14ac:dyDescent="0.25">
      <c r="A32" s="684"/>
      <c r="B32" s="674" t="s">
        <v>2185</v>
      </c>
      <c r="C32" s="674" t="s">
        <v>2186</v>
      </c>
      <c r="D32" s="674" t="s">
        <v>2123</v>
      </c>
      <c r="E32" s="674">
        <v>4</v>
      </c>
      <c r="F32" s="674">
        <v>2</v>
      </c>
      <c r="G32" s="674">
        <f t="shared" si="0"/>
        <v>8</v>
      </c>
      <c r="H32" s="674" t="s">
        <v>2124</v>
      </c>
      <c r="I32" s="674" t="s">
        <v>2187</v>
      </c>
      <c r="J32" s="678">
        <v>2</v>
      </c>
      <c r="K32" s="678">
        <v>2</v>
      </c>
      <c r="L32" s="678">
        <f t="shared" si="1"/>
        <v>4</v>
      </c>
      <c r="M32" s="675" t="s">
        <v>2126</v>
      </c>
    </row>
    <row r="33" spans="1:13" s="676" customFormat="1" ht="45" x14ac:dyDescent="0.25">
      <c r="A33" s="684"/>
      <c r="B33" s="674" t="s">
        <v>2166</v>
      </c>
      <c r="C33" s="674" t="s">
        <v>2188</v>
      </c>
      <c r="D33" s="674" t="s">
        <v>2182</v>
      </c>
      <c r="E33" s="674">
        <v>2</v>
      </c>
      <c r="F33" s="674">
        <v>3</v>
      </c>
      <c r="G33" s="674">
        <f t="shared" si="0"/>
        <v>6</v>
      </c>
      <c r="H33" s="674" t="s">
        <v>2126</v>
      </c>
      <c r="I33" s="674" t="s">
        <v>2189</v>
      </c>
      <c r="J33" s="678">
        <v>2</v>
      </c>
      <c r="K33" s="678">
        <v>2</v>
      </c>
      <c r="L33" s="678">
        <f t="shared" si="1"/>
        <v>4</v>
      </c>
      <c r="M33" s="675" t="s">
        <v>2126</v>
      </c>
    </row>
    <row r="34" spans="1:13" s="676" customFormat="1" ht="45" x14ac:dyDescent="0.25">
      <c r="A34" s="684"/>
      <c r="B34" s="674" t="s">
        <v>2190</v>
      </c>
      <c r="C34" s="674" t="s">
        <v>2191</v>
      </c>
      <c r="D34" s="674" t="s">
        <v>2123</v>
      </c>
      <c r="E34" s="674">
        <v>3</v>
      </c>
      <c r="F34" s="674">
        <v>3</v>
      </c>
      <c r="G34" s="674">
        <f t="shared" si="0"/>
        <v>9</v>
      </c>
      <c r="H34" s="674" t="s">
        <v>2124</v>
      </c>
      <c r="I34" s="674" t="s">
        <v>2192</v>
      </c>
      <c r="J34" s="678">
        <v>1</v>
      </c>
      <c r="K34" s="678">
        <v>3</v>
      </c>
      <c r="L34" s="678">
        <f t="shared" si="1"/>
        <v>3</v>
      </c>
      <c r="M34" s="675" t="s">
        <v>2126</v>
      </c>
    </row>
    <row r="35" spans="1:13" s="676" customFormat="1" ht="60" x14ac:dyDescent="0.25">
      <c r="A35" s="685"/>
      <c r="B35" s="674" t="s">
        <v>2193</v>
      </c>
      <c r="C35" s="674" t="s">
        <v>2194</v>
      </c>
      <c r="D35" s="674" t="s">
        <v>2182</v>
      </c>
      <c r="E35" s="674">
        <v>3</v>
      </c>
      <c r="F35" s="674">
        <v>3</v>
      </c>
      <c r="G35" s="674">
        <f t="shared" si="0"/>
        <v>9</v>
      </c>
      <c r="H35" s="674" t="s">
        <v>2124</v>
      </c>
      <c r="I35" s="674" t="s">
        <v>2195</v>
      </c>
      <c r="J35" s="678">
        <v>1</v>
      </c>
      <c r="K35" s="678">
        <v>3</v>
      </c>
      <c r="L35" s="678">
        <f t="shared" si="1"/>
        <v>3</v>
      </c>
      <c r="M35" s="675" t="s">
        <v>2126</v>
      </c>
    </row>
    <row r="36" spans="1:13" s="676" customFormat="1" ht="30" x14ac:dyDescent="0.25">
      <c r="A36" s="680" t="s">
        <v>2209</v>
      </c>
      <c r="B36" s="674" t="s">
        <v>2141</v>
      </c>
      <c r="C36" s="674" t="s">
        <v>2142</v>
      </c>
      <c r="D36" s="674" t="s">
        <v>2143</v>
      </c>
      <c r="E36" s="674">
        <v>3</v>
      </c>
      <c r="F36" s="674">
        <v>4</v>
      </c>
      <c r="G36" s="674">
        <f t="shared" si="0"/>
        <v>12</v>
      </c>
      <c r="H36" s="674" t="s">
        <v>2124</v>
      </c>
      <c r="I36" s="674" t="s">
        <v>2144</v>
      </c>
      <c r="J36" s="678">
        <v>1</v>
      </c>
      <c r="K36" s="678">
        <v>4</v>
      </c>
      <c r="L36" s="678">
        <f t="shared" si="1"/>
        <v>4</v>
      </c>
      <c r="M36" s="675" t="s">
        <v>2126</v>
      </c>
    </row>
    <row r="37" spans="1:13" s="676" customFormat="1" ht="45" x14ac:dyDescent="0.25">
      <c r="A37" s="681"/>
      <c r="B37" s="674" t="s">
        <v>2210</v>
      </c>
      <c r="C37" s="674" t="s">
        <v>2211</v>
      </c>
      <c r="D37" s="674" t="s">
        <v>2123</v>
      </c>
      <c r="E37" s="674">
        <v>4</v>
      </c>
      <c r="F37" s="674">
        <v>4</v>
      </c>
      <c r="G37" s="674">
        <f t="shared" si="0"/>
        <v>16</v>
      </c>
      <c r="H37" s="674" t="s">
        <v>2129</v>
      </c>
      <c r="I37" s="674" t="s">
        <v>2212</v>
      </c>
      <c r="J37" s="678">
        <v>2</v>
      </c>
      <c r="K37" s="678">
        <v>4</v>
      </c>
      <c r="L37" s="678">
        <f t="shared" si="1"/>
        <v>8</v>
      </c>
      <c r="M37" s="675" t="s">
        <v>2124</v>
      </c>
    </row>
    <row r="38" spans="1:13" s="676" customFormat="1" ht="30" x14ac:dyDescent="0.25">
      <c r="A38" s="681"/>
      <c r="B38" s="674" t="s">
        <v>2213</v>
      </c>
      <c r="C38" s="674" t="s">
        <v>2214</v>
      </c>
      <c r="D38" s="674" t="s">
        <v>2123</v>
      </c>
      <c r="E38" s="674">
        <v>3</v>
      </c>
      <c r="F38" s="674">
        <v>4</v>
      </c>
      <c r="G38" s="674">
        <f t="shared" si="0"/>
        <v>12</v>
      </c>
      <c r="H38" s="674" t="s">
        <v>2124</v>
      </c>
      <c r="I38" s="674" t="s">
        <v>2215</v>
      </c>
      <c r="J38" s="678">
        <v>1</v>
      </c>
      <c r="K38" s="678">
        <v>4</v>
      </c>
      <c r="L38" s="678">
        <f t="shared" si="1"/>
        <v>4</v>
      </c>
      <c r="M38" s="675" t="s">
        <v>2126</v>
      </c>
    </row>
    <row r="39" spans="1:13" s="676" customFormat="1" ht="24" customHeight="1" x14ac:dyDescent="0.25">
      <c r="A39" s="681"/>
      <c r="B39" s="674" t="s">
        <v>2216</v>
      </c>
      <c r="C39" s="674" t="s">
        <v>2217</v>
      </c>
      <c r="D39" s="674" t="s">
        <v>2123</v>
      </c>
      <c r="E39" s="674">
        <v>4</v>
      </c>
      <c r="F39" s="674">
        <v>4</v>
      </c>
      <c r="G39" s="674">
        <f t="shared" si="0"/>
        <v>16</v>
      </c>
      <c r="H39" s="674" t="s">
        <v>2129</v>
      </c>
      <c r="I39" s="674" t="s">
        <v>2218</v>
      </c>
      <c r="J39" s="678">
        <v>2</v>
      </c>
      <c r="K39" s="678">
        <v>4</v>
      </c>
      <c r="L39" s="678">
        <f t="shared" si="1"/>
        <v>8</v>
      </c>
      <c r="M39" s="675"/>
    </row>
    <row r="40" spans="1:13" s="676" customFormat="1" ht="45" x14ac:dyDescent="0.25">
      <c r="A40" s="681"/>
      <c r="B40" s="674" t="s">
        <v>2135</v>
      </c>
      <c r="C40" s="674" t="s">
        <v>2136</v>
      </c>
      <c r="D40" s="674" t="s">
        <v>2123</v>
      </c>
      <c r="E40" s="674">
        <v>3</v>
      </c>
      <c r="F40" s="674">
        <v>4</v>
      </c>
      <c r="G40" s="674">
        <f t="shared" si="0"/>
        <v>12</v>
      </c>
      <c r="H40" s="674" t="s">
        <v>2124</v>
      </c>
      <c r="I40" s="674" t="s">
        <v>2137</v>
      </c>
      <c r="J40" s="678">
        <v>1</v>
      </c>
      <c r="K40" s="678">
        <v>4</v>
      </c>
      <c r="L40" s="678">
        <v>4</v>
      </c>
      <c r="M40" s="675" t="s">
        <v>2126</v>
      </c>
    </row>
    <row r="41" spans="1:13" s="676" customFormat="1" ht="45" x14ac:dyDescent="0.25">
      <c r="A41" s="681"/>
      <c r="B41" s="674" t="s">
        <v>2200</v>
      </c>
      <c r="C41" s="674" t="s">
        <v>2128</v>
      </c>
      <c r="D41" s="674" t="s">
        <v>2123</v>
      </c>
      <c r="E41" s="674">
        <v>4</v>
      </c>
      <c r="F41" s="674">
        <v>4</v>
      </c>
      <c r="G41" s="674">
        <f t="shared" si="0"/>
        <v>16</v>
      </c>
      <c r="H41" s="674" t="s">
        <v>2129</v>
      </c>
      <c r="I41" s="674" t="s">
        <v>2130</v>
      </c>
      <c r="J41" s="678">
        <v>2</v>
      </c>
      <c r="K41" s="678">
        <v>3</v>
      </c>
      <c r="L41" s="678">
        <f t="shared" ref="L41" si="2">K41*J41</f>
        <v>6</v>
      </c>
      <c r="M41" s="675" t="s">
        <v>2126</v>
      </c>
    </row>
    <row r="42" spans="1:13" s="676" customFormat="1" ht="45" x14ac:dyDescent="0.25">
      <c r="A42" s="681"/>
      <c r="B42" s="674" t="s">
        <v>2219</v>
      </c>
      <c r="C42" s="674" t="s">
        <v>2220</v>
      </c>
      <c r="D42" s="674" t="s">
        <v>2221</v>
      </c>
      <c r="E42" s="674">
        <v>3</v>
      </c>
      <c r="F42" s="674">
        <v>5</v>
      </c>
      <c r="G42" s="674">
        <f t="shared" si="0"/>
        <v>15</v>
      </c>
      <c r="H42" s="674" t="s">
        <v>2129</v>
      </c>
      <c r="I42" s="674" t="s">
        <v>2222</v>
      </c>
      <c r="J42" s="678">
        <v>2</v>
      </c>
      <c r="K42" s="678">
        <v>5</v>
      </c>
      <c r="L42" s="678">
        <f t="shared" si="1"/>
        <v>10</v>
      </c>
      <c r="M42" s="675"/>
    </row>
    <row r="43" spans="1:13" s="676" customFormat="1" ht="30" x14ac:dyDescent="0.25">
      <c r="A43" s="681"/>
      <c r="B43" s="674" t="s">
        <v>2223</v>
      </c>
      <c r="C43" s="674" t="s">
        <v>2224</v>
      </c>
      <c r="D43" s="674" t="s">
        <v>2221</v>
      </c>
      <c r="E43" s="674">
        <v>3</v>
      </c>
      <c r="F43" s="674">
        <v>3</v>
      </c>
      <c r="G43" s="674">
        <f t="shared" si="0"/>
        <v>9</v>
      </c>
      <c r="H43" s="674" t="s">
        <v>2124</v>
      </c>
      <c r="I43" s="674" t="s">
        <v>2225</v>
      </c>
      <c r="J43" s="678">
        <v>1</v>
      </c>
      <c r="K43" s="678">
        <v>3</v>
      </c>
      <c r="L43" s="678">
        <f t="shared" si="1"/>
        <v>3</v>
      </c>
      <c r="M43" s="675" t="s">
        <v>2126</v>
      </c>
    </row>
    <row r="44" spans="1:13" s="676" customFormat="1" ht="45" x14ac:dyDescent="0.25">
      <c r="A44" s="681"/>
      <c r="B44" s="674" t="s">
        <v>2226</v>
      </c>
      <c r="C44" s="674" t="s">
        <v>2227</v>
      </c>
      <c r="D44" s="674" t="s">
        <v>2123</v>
      </c>
      <c r="E44" s="674">
        <v>4</v>
      </c>
      <c r="F44" s="674">
        <v>4</v>
      </c>
      <c r="G44" s="674">
        <f t="shared" si="0"/>
        <v>16</v>
      </c>
      <c r="H44" s="674" t="s">
        <v>2129</v>
      </c>
      <c r="I44" s="674" t="s">
        <v>2228</v>
      </c>
      <c r="J44" s="678">
        <v>2</v>
      </c>
      <c r="K44" s="678">
        <v>4</v>
      </c>
      <c r="L44" s="678">
        <f t="shared" si="1"/>
        <v>8</v>
      </c>
      <c r="M44" s="675" t="s">
        <v>2124</v>
      </c>
    </row>
    <row r="45" spans="1:13" s="676" customFormat="1" ht="45" x14ac:dyDescent="0.25">
      <c r="A45" s="681"/>
      <c r="B45" s="674" t="s">
        <v>2229</v>
      </c>
      <c r="C45" s="674" t="s">
        <v>2230</v>
      </c>
      <c r="D45" s="674" t="s">
        <v>2221</v>
      </c>
      <c r="E45" s="674">
        <v>4</v>
      </c>
      <c r="F45" s="674">
        <v>5</v>
      </c>
      <c r="G45" s="674">
        <f t="shared" si="0"/>
        <v>20</v>
      </c>
      <c r="H45" s="674" t="s">
        <v>2129</v>
      </c>
      <c r="I45" s="674" t="s">
        <v>2231</v>
      </c>
      <c r="J45" s="678">
        <v>2</v>
      </c>
      <c r="K45" s="678">
        <v>5</v>
      </c>
      <c r="L45" s="678">
        <f t="shared" si="1"/>
        <v>10</v>
      </c>
      <c r="M45" s="675" t="s">
        <v>2124</v>
      </c>
    </row>
    <row r="46" spans="1:13" s="676" customFormat="1" ht="45" x14ac:dyDescent="0.25">
      <c r="A46" s="682"/>
      <c r="B46" s="674" t="s">
        <v>2232</v>
      </c>
      <c r="C46" s="674" t="s">
        <v>2233</v>
      </c>
      <c r="D46" s="674" t="s">
        <v>2221</v>
      </c>
      <c r="E46" s="674">
        <v>3</v>
      </c>
      <c r="F46" s="674">
        <v>3</v>
      </c>
      <c r="G46" s="674">
        <f t="shared" si="0"/>
        <v>9</v>
      </c>
      <c r="H46" s="674" t="s">
        <v>2124</v>
      </c>
      <c r="I46" s="674" t="s">
        <v>2234</v>
      </c>
      <c r="J46" s="678">
        <v>1</v>
      </c>
      <c r="K46" s="678">
        <v>3</v>
      </c>
      <c r="L46" s="678">
        <f t="shared" si="1"/>
        <v>3</v>
      </c>
      <c r="M46" s="675" t="s">
        <v>2126</v>
      </c>
    </row>
    <row r="47" spans="1:13" s="676" customFormat="1" ht="45" x14ac:dyDescent="0.25">
      <c r="A47" s="680" t="s">
        <v>2256</v>
      </c>
      <c r="B47" s="674" t="s">
        <v>2257</v>
      </c>
      <c r="C47" s="674" t="s">
        <v>2258</v>
      </c>
      <c r="D47" s="674" t="s">
        <v>2259</v>
      </c>
      <c r="E47" s="674">
        <v>2</v>
      </c>
      <c r="F47" s="674">
        <v>3</v>
      </c>
      <c r="G47" s="674">
        <f t="shared" si="0"/>
        <v>6</v>
      </c>
      <c r="H47" s="674" t="s">
        <v>2126</v>
      </c>
      <c r="I47" s="674" t="s">
        <v>2260</v>
      </c>
      <c r="J47" s="678">
        <v>2</v>
      </c>
      <c r="K47" s="678">
        <v>2</v>
      </c>
      <c r="L47" s="678">
        <f t="shared" si="1"/>
        <v>4</v>
      </c>
      <c r="M47" s="675" t="s">
        <v>2126</v>
      </c>
    </row>
    <row r="48" spans="1:13" s="676" customFormat="1" ht="30" x14ac:dyDescent="0.25">
      <c r="A48" s="681"/>
      <c r="B48" s="674" t="s">
        <v>2213</v>
      </c>
      <c r="C48" s="674" t="s">
        <v>2214</v>
      </c>
      <c r="D48" s="674" t="s">
        <v>2123</v>
      </c>
      <c r="E48" s="674">
        <v>3</v>
      </c>
      <c r="F48" s="674">
        <v>4</v>
      </c>
      <c r="G48" s="674">
        <f t="shared" si="0"/>
        <v>12</v>
      </c>
      <c r="H48" s="674" t="s">
        <v>2124</v>
      </c>
      <c r="I48" s="674" t="s">
        <v>2215</v>
      </c>
      <c r="J48" s="678">
        <v>1</v>
      </c>
      <c r="K48" s="678">
        <v>4</v>
      </c>
      <c r="L48" s="678">
        <f t="shared" si="1"/>
        <v>4</v>
      </c>
      <c r="M48" s="675" t="s">
        <v>2126</v>
      </c>
    </row>
    <row r="49" spans="1:13" s="676" customFormat="1" ht="45" x14ac:dyDescent="0.25">
      <c r="A49" s="681"/>
      <c r="B49" s="686" t="s">
        <v>2200</v>
      </c>
      <c r="C49" s="674" t="s">
        <v>2128</v>
      </c>
      <c r="D49" s="674" t="s">
        <v>2123</v>
      </c>
      <c r="E49" s="674">
        <v>4</v>
      </c>
      <c r="F49" s="674">
        <v>4</v>
      </c>
      <c r="G49" s="674">
        <f t="shared" si="0"/>
        <v>16</v>
      </c>
      <c r="H49" s="674" t="s">
        <v>2129</v>
      </c>
      <c r="I49" s="674" t="s">
        <v>2130</v>
      </c>
      <c r="J49" s="678">
        <v>2</v>
      </c>
      <c r="K49" s="678">
        <v>3</v>
      </c>
      <c r="L49" s="678">
        <f t="shared" si="1"/>
        <v>6</v>
      </c>
      <c r="M49" s="675" t="s">
        <v>2126</v>
      </c>
    </row>
    <row r="50" spans="1:13" s="676" customFormat="1" ht="45" x14ac:dyDescent="0.25">
      <c r="A50" s="681"/>
      <c r="B50" s="674" t="s">
        <v>2250</v>
      </c>
      <c r="C50" s="674" t="s">
        <v>2251</v>
      </c>
      <c r="D50" s="674" t="s">
        <v>2123</v>
      </c>
      <c r="E50" s="674">
        <v>4</v>
      </c>
      <c r="F50" s="674">
        <v>3</v>
      </c>
      <c r="G50" s="674">
        <f t="shared" si="0"/>
        <v>12</v>
      </c>
      <c r="H50" s="674" t="s">
        <v>2124</v>
      </c>
      <c r="I50" s="674" t="s">
        <v>2252</v>
      </c>
      <c r="J50" s="678">
        <v>2</v>
      </c>
      <c r="K50" s="678">
        <v>3</v>
      </c>
      <c r="L50" s="678">
        <f t="shared" si="1"/>
        <v>6</v>
      </c>
      <c r="M50" s="675" t="s">
        <v>2126</v>
      </c>
    </row>
    <row r="51" spans="1:13" s="676" customFormat="1" ht="45" x14ac:dyDescent="0.25">
      <c r="A51" s="681"/>
      <c r="B51" s="674" t="s">
        <v>2135</v>
      </c>
      <c r="C51" s="674" t="s">
        <v>2136</v>
      </c>
      <c r="D51" s="674" t="s">
        <v>2123</v>
      </c>
      <c r="E51" s="674">
        <v>3</v>
      </c>
      <c r="F51" s="674">
        <v>4</v>
      </c>
      <c r="G51" s="674">
        <f t="shared" si="0"/>
        <v>12</v>
      </c>
      <c r="H51" s="674" t="s">
        <v>2124</v>
      </c>
      <c r="I51" s="674" t="s">
        <v>2137</v>
      </c>
      <c r="J51" s="678">
        <v>1</v>
      </c>
      <c r="K51" s="678">
        <v>4</v>
      </c>
      <c r="L51" s="678">
        <v>4</v>
      </c>
      <c r="M51" s="675" t="s">
        <v>2126</v>
      </c>
    </row>
    <row r="52" spans="1:13" s="676" customFormat="1" ht="30" x14ac:dyDescent="0.25">
      <c r="A52" s="681"/>
      <c r="B52" s="674" t="s">
        <v>2264</v>
      </c>
      <c r="C52" s="674" t="s">
        <v>2265</v>
      </c>
      <c r="D52" s="674" t="s">
        <v>2259</v>
      </c>
      <c r="E52" s="674">
        <v>2</v>
      </c>
      <c r="F52" s="674">
        <v>3</v>
      </c>
      <c r="G52" s="674">
        <f t="shared" si="0"/>
        <v>6</v>
      </c>
      <c r="H52" s="674" t="s">
        <v>2126</v>
      </c>
      <c r="I52" s="674" t="s">
        <v>2266</v>
      </c>
      <c r="J52" s="678">
        <v>1</v>
      </c>
      <c r="K52" s="678">
        <v>3</v>
      </c>
      <c r="L52" s="678">
        <f t="shared" si="1"/>
        <v>3</v>
      </c>
      <c r="M52" s="675" t="s">
        <v>2126</v>
      </c>
    </row>
    <row r="53" spans="1:13" s="676" customFormat="1" ht="30" x14ac:dyDescent="0.25">
      <c r="A53" s="682"/>
      <c r="B53" s="674" t="s">
        <v>2166</v>
      </c>
      <c r="C53" s="674" t="s">
        <v>2267</v>
      </c>
      <c r="D53" s="674" t="s">
        <v>2259</v>
      </c>
      <c r="E53" s="674">
        <v>2</v>
      </c>
      <c r="F53" s="674">
        <v>3</v>
      </c>
      <c r="G53" s="674">
        <f t="shared" si="0"/>
        <v>6</v>
      </c>
      <c r="H53" s="674" t="s">
        <v>2126</v>
      </c>
      <c r="I53" s="674" t="s">
        <v>2268</v>
      </c>
      <c r="J53" s="678">
        <v>2</v>
      </c>
      <c r="K53" s="678">
        <v>2</v>
      </c>
      <c r="L53" s="678">
        <f t="shared" si="1"/>
        <v>4</v>
      </c>
      <c r="M53" s="675" t="s">
        <v>2126</v>
      </c>
    </row>
    <row r="54" spans="1:13" s="676" customFormat="1" ht="30" customHeight="1" x14ac:dyDescent="0.25">
      <c r="A54" s="680" t="s">
        <v>2269</v>
      </c>
      <c r="B54" s="674" t="s">
        <v>2141</v>
      </c>
      <c r="C54" s="674" t="s">
        <v>2142</v>
      </c>
      <c r="D54" s="674" t="s">
        <v>2143</v>
      </c>
      <c r="E54" s="674">
        <v>3</v>
      </c>
      <c r="F54" s="674">
        <v>4</v>
      </c>
      <c r="G54" s="674">
        <f t="shared" si="0"/>
        <v>12</v>
      </c>
      <c r="H54" s="674" t="s">
        <v>2124</v>
      </c>
      <c r="I54" s="674" t="s">
        <v>2144</v>
      </c>
      <c r="J54" s="678">
        <v>1</v>
      </c>
      <c r="K54" s="678">
        <v>4</v>
      </c>
      <c r="L54" s="678">
        <f t="shared" si="1"/>
        <v>4</v>
      </c>
      <c r="M54" s="675" t="s">
        <v>2126</v>
      </c>
    </row>
    <row r="55" spans="1:13" s="676" customFormat="1" ht="32.1" customHeight="1" x14ac:dyDescent="0.25">
      <c r="A55" s="681"/>
      <c r="B55" s="674" t="s">
        <v>2270</v>
      </c>
      <c r="C55" s="674" t="s">
        <v>2271</v>
      </c>
      <c r="D55" s="674" t="s">
        <v>2272</v>
      </c>
      <c r="E55" s="674">
        <v>4</v>
      </c>
      <c r="F55" s="674">
        <v>4</v>
      </c>
      <c r="G55" s="674">
        <f t="shared" si="0"/>
        <v>16</v>
      </c>
      <c r="H55" s="674" t="s">
        <v>2129</v>
      </c>
      <c r="I55" s="674" t="s">
        <v>2273</v>
      </c>
      <c r="J55" s="678">
        <v>2</v>
      </c>
      <c r="K55" s="678">
        <v>4</v>
      </c>
      <c r="L55" s="678">
        <f t="shared" si="1"/>
        <v>8</v>
      </c>
      <c r="M55" s="675" t="s">
        <v>2124</v>
      </c>
    </row>
    <row r="56" spans="1:13" s="676" customFormat="1" ht="45" x14ac:dyDescent="0.25">
      <c r="A56" s="681"/>
      <c r="B56" s="686" t="s">
        <v>2200</v>
      </c>
      <c r="C56" s="674" t="s">
        <v>2128</v>
      </c>
      <c r="D56" s="674" t="s">
        <v>2123</v>
      </c>
      <c r="E56" s="674">
        <v>4</v>
      </c>
      <c r="F56" s="674">
        <v>4</v>
      </c>
      <c r="G56" s="674">
        <f t="shared" si="0"/>
        <v>16</v>
      </c>
      <c r="H56" s="674" t="s">
        <v>2129</v>
      </c>
      <c r="I56" s="674" t="s">
        <v>2130</v>
      </c>
      <c r="J56" s="678">
        <v>2</v>
      </c>
      <c r="K56" s="678">
        <v>3</v>
      </c>
      <c r="L56" s="678">
        <f t="shared" si="1"/>
        <v>6</v>
      </c>
      <c r="M56" s="675" t="s">
        <v>2126</v>
      </c>
    </row>
    <row r="57" spans="1:13" s="676" customFormat="1" ht="45" x14ac:dyDescent="0.25">
      <c r="A57" s="681"/>
      <c r="B57" s="674" t="s">
        <v>2159</v>
      </c>
      <c r="C57" s="674" t="s">
        <v>2160</v>
      </c>
      <c r="D57" s="674" t="s">
        <v>2161</v>
      </c>
      <c r="E57" s="674">
        <v>4</v>
      </c>
      <c r="F57" s="674">
        <v>4</v>
      </c>
      <c r="G57" s="674">
        <f t="shared" si="0"/>
        <v>16</v>
      </c>
      <c r="H57" s="674" t="s">
        <v>2129</v>
      </c>
      <c r="I57" s="674" t="s">
        <v>2162</v>
      </c>
      <c r="J57" s="678">
        <v>2</v>
      </c>
      <c r="K57" s="678">
        <v>4</v>
      </c>
      <c r="L57" s="678">
        <v>8</v>
      </c>
      <c r="M57" s="675" t="s">
        <v>2124</v>
      </c>
    </row>
    <row r="58" spans="1:13" s="676" customFormat="1" ht="30" x14ac:dyDescent="0.25">
      <c r="A58" s="681"/>
      <c r="B58" s="674" t="s">
        <v>2274</v>
      </c>
      <c r="C58" s="674" t="s">
        <v>2275</v>
      </c>
      <c r="D58" s="674" t="s">
        <v>2272</v>
      </c>
      <c r="E58" s="674">
        <v>3</v>
      </c>
      <c r="F58" s="674">
        <v>4</v>
      </c>
      <c r="G58" s="674">
        <f t="shared" si="0"/>
        <v>12</v>
      </c>
      <c r="H58" s="674" t="s">
        <v>2124</v>
      </c>
      <c r="I58" s="674" t="s">
        <v>2276</v>
      </c>
      <c r="J58" s="678">
        <v>1</v>
      </c>
      <c r="K58" s="678">
        <v>4</v>
      </c>
      <c r="L58" s="678">
        <f t="shared" si="1"/>
        <v>4</v>
      </c>
      <c r="M58" s="675" t="s">
        <v>2126</v>
      </c>
    </row>
    <row r="59" spans="1:13" s="676" customFormat="1" ht="45" x14ac:dyDescent="0.25">
      <c r="A59" s="681"/>
      <c r="B59" s="674" t="s">
        <v>2135</v>
      </c>
      <c r="C59" s="674" t="s">
        <v>2136</v>
      </c>
      <c r="D59" s="674" t="s">
        <v>2123</v>
      </c>
      <c r="E59" s="674">
        <v>3</v>
      </c>
      <c r="F59" s="674">
        <v>4</v>
      </c>
      <c r="G59" s="674">
        <f t="shared" si="0"/>
        <v>12</v>
      </c>
      <c r="H59" s="674" t="s">
        <v>2124</v>
      </c>
      <c r="I59" s="674" t="s">
        <v>2137</v>
      </c>
      <c r="J59" s="678">
        <v>1</v>
      </c>
      <c r="K59" s="678">
        <v>4</v>
      </c>
      <c r="L59" s="678">
        <v>4</v>
      </c>
      <c r="M59" s="675" t="s">
        <v>2126</v>
      </c>
    </row>
    <row r="60" spans="1:13" s="676" customFormat="1" ht="45" x14ac:dyDescent="0.25">
      <c r="A60" s="681"/>
      <c r="B60" s="686" t="s">
        <v>2277</v>
      </c>
      <c r="C60" s="674" t="s">
        <v>2278</v>
      </c>
      <c r="D60" s="674" t="s">
        <v>2272</v>
      </c>
      <c r="E60" s="674">
        <v>4</v>
      </c>
      <c r="F60" s="674">
        <v>3</v>
      </c>
      <c r="G60" s="674">
        <f t="shared" si="0"/>
        <v>12</v>
      </c>
      <c r="H60" s="674" t="s">
        <v>2124</v>
      </c>
      <c r="I60" s="674" t="s">
        <v>2279</v>
      </c>
      <c r="J60" s="678">
        <v>2</v>
      </c>
      <c r="K60" s="678">
        <v>3</v>
      </c>
      <c r="L60" s="678">
        <v>6</v>
      </c>
      <c r="M60" s="675" t="s">
        <v>2126</v>
      </c>
    </row>
    <row r="61" spans="1:13" s="676" customFormat="1" ht="60" x14ac:dyDescent="0.25">
      <c r="A61" s="681"/>
      <c r="B61" s="674" t="s">
        <v>2185</v>
      </c>
      <c r="C61" s="674" t="s">
        <v>2186</v>
      </c>
      <c r="D61" s="674" t="s">
        <v>2123</v>
      </c>
      <c r="E61" s="674">
        <v>4</v>
      </c>
      <c r="F61" s="674">
        <v>2</v>
      </c>
      <c r="G61" s="674">
        <f t="shared" si="0"/>
        <v>8</v>
      </c>
      <c r="H61" s="674" t="s">
        <v>2124</v>
      </c>
      <c r="I61" s="674" t="s">
        <v>2187</v>
      </c>
      <c r="J61" s="678">
        <v>2</v>
      </c>
      <c r="K61" s="678">
        <v>2</v>
      </c>
      <c r="L61" s="678">
        <f t="shared" ref="L61" si="3">K61*J61</f>
        <v>4</v>
      </c>
      <c r="M61" s="675" t="s">
        <v>2126</v>
      </c>
    </row>
    <row r="62" spans="1:13" s="676" customFormat="1" ht="45" x14ac:dyDescent="0.25">
      <c r="A62" s="681"/>
      <c r="B62" s="674" t="s">
        <v>2286</v>
      </c>
      <c r="C62" s="674" t="s">
        <v>2287</v>
      </c>
      <c r="D62" s="674" t="s">
        <v>2272</v>
      </c>
      <c r="E62" s="674">
        <v>2</v>
      </c>
      <c r="F62" s="674">
        <v>4</v>
      </c>
      <c r="G62" s="674">
        <f t="shared" si="0"/>
        <v>8</v>
      </c>
      <c r="H62" s="674" t="s">
        <v>2124</v>
      </c>
      <c r="I62" s="674" t="s">
        <v>2288</v>
      </c>
      <c r="J62" s="678">
        <v>1</v>
      </c>
      <c r="K62" s="678">
        <v>4</v>
      </c>
      <c r="L62" s="678">
        <f t="shared" si="1"/>
        <v>4</v>
      </c>
      <c r="M62" s="675" t="s">
        <v>2126</v>
      </c>
    </row>
    <row r="63" spans="1:13" s="676" customFormat="1" ht="45" x14ac:dyDescent="0.25">
      <c r="A63" s="681"/>
      <c r="B63" s="674" t="s">
        <v>2289</v>
      </c>
      <c r="C63" s="674" t="s">
        <v>2290</v>
      </c>
      <c r="D63" s="674" t="s">
        <v>2123</v>
      </c>
      <c r="E63" s="674">
        <v>3</v>
      </c>
      <c r="F63" s="674">
        <v>4</v>
      </c>
      <c r="G63" s="674">
        <v>12</v>
      </c>
      <c r="H63" s="674" t="s">
        <v>2124</v>
      </c>
      <c r="I63" s="674" t="s">
        <v>2291</v>
      </c>
      <c r="J63" s="678">
        <v>3</v>
      </c>
      <c r="K63" s="678">
        <v>2</v>
      </c>
      <c r="L63" s="678">
        <v>6</v>
      </c>
      <c r="M63" s="675" t="s">
        <v>2126</v>
      </c>
    </row>
    <row r="64" spans="1:13" s="676" customFormat="1" ht="45" x14ac:dyDescent="0.25">
      <c r="A64" s="681"/>
      <c r="B64" s="674" t="s">
        <v>2292</v>
      </c>
      <c r="C64" s="674" t="s">
        <v>2293</v>
      </c>
      <c r="D64" s="674" t="s">
        <v>2123</v>
      </c>
      <c r="E64" s="674">
        <v>4</v>
      </c>
      <c r="F64" s="674">
        <v>4</v>
      </c>
      <c r="G64" s="674">
        <f t="shared" si="0"/>
        <v>16</v>
      </c>
      <c r="H64" s="674" t="s">
        <v>2129</v>
      </c>
      <c r="I64" s="674" t="s">
        <v>2294</v>
      </c>
      <c r="J64" s="678">
        <v>3</v>
      </c>
      <c r="K64" s="678">
        <v>2</v>
      </c>
      <c r="L64" s="678">
        <f t="shared" si="1"/>
        <v>6</v>
      </c>
      <c r="M64" s="675" t="s">
        <v>2126</v>
      </c>
    </row>
    <row r="65" spans="1:13" s="676" customFormat="1" ht="30" x14ac:dyDescent="0.25">
      <c r="A65" s="681"/>
      <c r="B65" s="674" t="s">
        <v>2295</v>
      </c>
      <c r="C65" s="674" t="s">
        <v>2296</v>
      </c>
      <c r="D65" s="674" t="s">
        <v>2272</v>
      </c>
      <c r="E65" s="674">
        <v>3</v>
      </c>
      <c r="F65" s="674">
        <v>5</v>
      </c>
      <c r="G65" s="674">
        <f t="shared" si="0"/>
        <v>15</v>
      </c>
      <c r="H65" s="674" t="s">
        <v>2129</v>
      </c>
      <c r="I65" s="674" t="s">
        <v>2297</v>
      </c>
      <c r="J65" s="678">
        <v>1</v>
      </c>
      <c r="K65" s="678">
        <v>5</v>
      </c>
      <c r="L65" s="678">
        <f t="shared" si="1"/>
        <v>5</v>
      </c>
      <c r="M65" s="675" t="s">
        <v>2126</v>
      </c>
    </row>
    <row r="66" spans="1:13" s="676" customFormat="1" ht="45" x14ac:dyDescent="0.25">
      <c r="A66" s="681"/>
      <c r="B66" s="674" t="s">
        <v>2229</v>
      </c>
      <c r="C66" s="674" t="s">
        <v>2230</v>
      </c>
      <c r="D66" s="674" t="s">
        <v>2298</v>
      </c>
      <c r="E66" s="674">
        <v>4</v>
      </c>
      <c r="F66" s="674">
        <v>5</v>
      </c>
      <c r="G66" s="674">
        <f t="shared" si="0"/>
        <v>20</v>
      </c>
      <c r="H66" s="674" t="s">
        <v>2129</v>
      </c>
      <c r="I66" s="674" t="s">
        <v>2231</v>
      </c>
      <c r="J66" s="678">
        <v>2</v>
      </c>
      <c r="K66" s="678">
        <v>5</v>
      </c>
      <c r="L66" s="678">
        <f t="shared" si="1"/>
        <v>10</v>
      </c>
      <c r="M66" s="675" t="s">
        <v>2124</v>
      </c>
    </row>
    <row r="67" spans="1:13" s="676" customFormat="1" ht="30" x14ac:dyDescent="0.25">
      <c r="A67" s="682"/>
      <c r="B67" s="674" t="s">
        <v>2299</v>
      </c>
      <c r="C67" s="674" t="s">
        <v>2300</v>
      </c>
      <c r="D67" s="674" t="s">
        <v>2123</v>
      </c>
      <c r="E67" s="674">
        <v>3</v>
      </c>
      <c r="F67" s="674">
        <v>4</v>
      </c>
      <c r="G67" s="674">
        <f t="shared" si="0"/>
        <v>12</v>
      </c>
      <c r="H67" s="674" t="s">
        <v>2124</v>
      </c>
      <c r="I67" s="674" t="s">
        <v>2301</v>
      </c>
      <c r="J67" s="678">
        <v>2</v>
      </c>
      <c r="K67" s="678">
        <v>4</v>
      </c>
      <c r="L67" s="678">
        <f t="shared" si="1"/>
        <v>8</v>
      </c>
      <c r="M67" s="675" t="s">
        <v>2124</v>
      </c>
    </row>
    <row r="68" spans="1:13" s="676" customFormat="1" ht="30" x14ac:dyDescent="0.25">
      <c r="A68" s="680" t="s">
        <v>2302</v>
      </c>
      <c r="B68" s="674" t="s">
        <v>2141</v>
      </c>
      <c r="C68" s="674" t="s">
        <v>2142</v>
      </c>
      <c r="D68" s="674" t="s">
        <v>2143</v>
      </c>
      <c r="E68" s="674">
        <v>3</v>
      </c>
      <c r="F68" s="674">
        <v>4</v>
      </c>
      <c r="G68" s="674">
        <f t="shared" si="0"/>
        <v>12</v>
      </c>
      <c r="H68" s="674" t="s">
        <v>2124</v>
      </c>
      <c r="I68" s="674" t="s">
        <v>2144</v>
      </c>
      <c r="J68" s="678">
        <v>1</v>
      </c>
      <c r="K68" s="678">
        <v>4</v>
      </c>
      <c r="L68" s="678">
        <f t="shared" si="1"/>
        <v>4</v>
      </c>
      <c r="M68" s="675" t="s">
        <v>2126</v>
      </c>
    </row>
    <row r="69" spans="1:13" s="676" customFormat="1" ht="45" x14ac:dyDescent="0.25">
      <c r="A69" s="681"/>
      <c r="B69" s="686" t="s">
        <v>2200</v>
      </c>
      <c r="C69" s="674" t="s">
        <v>2128</v>
      </c>
      <c r="D69" s="674" t="s">
        <v>2123</v>
      </c>
      <c r="E69" s="674">
        <v>4</v>
      </c>
      <c r="F69" s="674">
        <v>4</v>
      </c>
      <c r="G69" s="674">
        <f t="shared" si="0"/>
        <v>16</v>
      </c>
      <c r="H69" s="674" t="s">
        <v>2129</v>
      </c>
      <c r="I69" s="674" t="s">
        <v>2130</v>
      </c>
      <c r="J69" s="678">
        <v>2</v>
      </c>
      <c r="K69" s="678">
        <v>3</v>
      </c>
      <c r="L69" s="678">
        <f t="shared" si="1"/>
        <v>6</v>
      </c>
      <c r="M69" s="675" t="s">
        <v>2126</v>
      </c>
    </row>
    <row r="70" spans="1:13" s="676" customFormat="1" ht="45" customHeight="1" x14ac:dyDescent="0.25">
      <c r="A70" s="681"/>
      <c r="B70" s="674" t="s">
        <v>2303</v>
      </c>
      <c r="C70" s="674" t="s">
        <v>2304</v>
      </c>
      <c r="D70" s="674" t="s">
        <v>2305</v>
      </c>
      <c r="E70" s="674">
        <v>4</v>
      </c>
      <c r="F70" s="674">
        <v>4</v>
      </c>
      <c r="G70" s="674">
        <f t="shared" si="0"/>
        <v>16</v>
      </c>
      <c r="H70" s="674" t="s">
        <v>2129</v>
      </c>
      <c r="I70" s="674" t="s">
        <v>2306</v>
      </c>
      <c r="J70" s="678">
        <v>2</v>
      </c>
      <c r="K70" s="678">
        <v>4</v>
      </c>
      <c r="L70" s="678">
        <f t="shared" si="1"/>
        <v>8</v>
      </c>
      <c r="M70" s="675" t="s">
        <v>2124</v>
      </c>
    </row>
    <row r="71" spans="1:13" s="676" customFormat="1" ht="45" customHeight="1" x14ac:dyDescent="0.25">
      <c r="A71" s="681"/>
      <c r="B71" s="674" t="s">
        <v>2135</v>
      </c>
      <c r="C71" s="674" t="s">
        <v>2136</v>
      </c>
      <c r="D71" s="674" t="s">
        <v>2123</v>
      </c>
      <c r="E71" s="674">
        <v>3</v>
      </c>
      <c r="F71" s="674">
        <v>4</v>
      </c>
      <c r="G71" s="674">
        <f t="shared" si="0"/>
        <v>12</v>
      </c>
      <c r="H71" s="674" t="s">
        <v>2124</v>
      </c>
      <c r="I71" s="674" t="s">
        <v>2137</v>
      </c>
      <c r="J71" s="678">
        <v>1</v>
      </c>
      <c r="K71" s="678">
        <v>4</v>
      </c>
      <c r="L71" s="678">
        <v>4</v>
      </c>
      <c r="M71" s="675" t="s">
        <v>2126</v>
      </c>
    </row>
    <row r="72" spans="1:13" s="676" customFormat="1" ht="45" customHeight="1" x14ac:dyDescent="0.25">
      <c r="A72" s="681"/>
      <c r="B72" s="686" t="s">
        <v>2277</v>
      </c>
      <c r="C72" s="674" t="s">
        <v>2278</v>
      </c>
      <c r="D72" s="674" t="s">
        <v>2272</v>
      </c>
      <c r="E72" s="674">
        <v>4</v>
      </c>
      <c r="F72" s="674">
        <v>3</v>
      </c>
      <c r="G72" s="674">
        <f t="shared" si="0"/>
        <v>12</v>
      </c>
      <c r="H72" s="674" t="s">
        <v>2124</v>
      </c>
      <c r="I72" s="674" t="s">
        <v>2279</v>
      </c>
      <c r="J72" s="678">
        <v>2</v>
      </c>
      <c r="K72" s="678">
        <v>3</v>
      </c>
      <c r="L72" s="678">
        <v>6</v>
      </c>
      <c r="M72" s="675" t="s">
        <v>2126</v>
      </c>
    </row>
    <row r="73" spans="1:13" s="676" customFormat="1" ht="60" x14ac:dyDescent="0.25">
      <c r="A73" s="681"/>
      <c r="B73" s="674" t="s">
        <v>2307</v>
      </c>
      <c r="C73" s="674" t="s">
        <v>2308</v>
      </c>
      <c r="D73" s="674" t="s">
        <v>2123</v>
      </c>
      <c r="E73" s="674">
        <v>2</v>
      </c>
      <c r="F73" s="674">
        <v>4</v>
      </c>
      <c r="G73" s="674">
        <f t="shared" ref="G73:G105" si="4">F73*E73</f>
        <v>8</v>
      </c>
      <c r="H73" s="674" t="s">
        <v>2124</v>
      </c>
      <c r="I73" s="674" t="s">
        <v>2309</v>
      </c>
      <c r="J73" s="678">
        <v>1</v>
      </c>
      <c r="K73" s="678">
        <v>4</v>
      </c>
      <c r="L73" s="678">
        <f t="shared" ref="L73:L95" si="5">K73*J73</f>
        <v>4</v>
      </c>
      <c r="M73" s="675" t="s">
        <v>2126</v>
      </c>
    </row>
    <row r="74" spans="1:13" s="676" customFormat="1" ht="30.6" customHeight="1" x14ac:dyDescent="0.25">
      <c r="A74" s="681"/>
      <c r="B74" s="674" t="s">
        <v>2310</v>
      </c>
      <c r="C74" s="674" t="s">
        <v>2311</v>
      </c>
      <c r="D74" s="674" t="s">
        <v>2123</v>
      </c>
      <c r="E74" s="674">
        <v>4</v>
      </c>
      <c r="F74" s="674">
        <v>4</v>
      </c>
      <c r="G74" s="674">
        <f t="shared" si="4"/>
        <v>16</v>
      </c>
      <c r="H74" s="674" t="s">
        <v>2129</v>
      </c>
      <c r="I74" s="674" t="s">
        <v>2312</v>
      </c>
      <c r="J74" s="678">
        <v>2</v>
      </c>
      <c r="K74" s="678">
        <v>4</v>
      </c>
      <c r="L74" s="678">
        <f t="shared" si="5"/>
        <v>8</v>
      </c>
      <c r="M74" s="675" t="s">
        <v>2124</v>
      </c>
    </row>
    <row r="75" spans="1:13" s="676" customFormat="1" ht="45" x14ac:dyDescent="0.25">
      <c r="A75" s="681"/>
      <c r="B75" s="674" t="s">
        <v>2313</v>
      </c>
      <c r="C75" s="674" t="s">
        <v>2314</v>
      </c>
      <c r="D75" s="674" t="s">
        <v>2123</v>
      </c>
      <c r="E75" s="674">
        <v>2</v>
      </c>
      <c r="F75" s="674">
        <v>4</v>
      </c>
      <c r="G75" s="674">
        <f t="shared" si="4"/>
        <v>8</v>
      </c>
      <c r="H75" s="674" t="s">
        <v>2124</v>
      </c>
      <c r="I75" s="674" t="s">
        <v>2315</v>
      </c>
      <c r="J75" s="678">
        <v>1</v>
      </c>
      <c r="K75" s="678">
        <v>4</v>
      </c>
      <c r="L75" s="678">
        <f t="shared" si="5"/>
        <v>4</v>
      </c>
      <c r="M75" s="675" t="s">
        <v>2126</v>
      </c>
    </row>
    <row r="76" spans="1:13" s="676" customFormat="1" ht="45" x14ac:dyDescent="0.25">
      <c r="A76" s="681"/>
      <c r="B76" s="674" t="s">
        <v>2316</v>
      </c>
      <c r="C76" s="674" t="s">
        <v>2317</v>
      </c>
      <c r="D76" s="674" t="s">
        <v>2123</v>
      </c>
      <c r="E76" s="674">
        <v>3</v>
      </c>
      <c r="F76" s="674">
        <v>3</v>
      </c>
      <c r="G76" s="674">
        <f t="shared" si="4"/>
        <v>9</v>
      </c>
      <c r="H76" s="674" t="s">
        <v>2124</v>
      </c>
      <c r="I76" s="674" t="s">
        <v>2318</v>
      </c>
      <c r="J76" s="678">
        <v>1</v>
      </c>
      <c r="K76" s="678">
        <v>3</v>
      </c>
      <c r="L76" s="678">
        <f t="shared" si="5"/>
        <v>3</v>
      </c>
      <c r="M76" s="675" t="s">
        <v>2126</v>
      </c>
    </row>
    <row r="77" spans="1:13" s="676" customFormat="1" ht="45" x14ac:dyDescent="0.25">
      <c r="A77" s="681"/>
      <c r="B77" s="674" t="s">
        <v>2166</v>
      </c>
      <c r="C77" s="674" t="s">
        <v>2319</v>
      </c>
      <c r="D77" s="674" t="s">
        <v>2320</v>
      </c>
      <c r="E77" s="674">
        <v>3</v>
      </c>
      <c r="F77" s="674">
        <v>3</v>
      </c>
      <c r="G77" s="674">
        <f t="shared" si="4"/>
        <v>9</v>
      </c>
      <c r="H77" s="674" t="s">
        <v>2124</v>
      </c>
      <c r="I77" s="674" t="s">
        <v>2321</v>
      </c>
      <c r="J77" s="678">
        <v>1</v>
      </c>
      <c r="K77" s="678">
        <v>3</v>
      </c>
      <c r="L77" s="678">
        <f t="shared" si="5"/>
        <v>3</v>
      </c>
      <c r="M77" s="675" t="s">
        <v>2126</v>
      </c>
    </row>
    <row r="78" spans="1:13" s="676" customFormat="1" ht="45" x14ac:dyDescent="0.25">
      <c r="A78" s="682"/>
      <c r="B78" s="674" t="s">
        <v>2322</v>
      </c>
      <c r="C78" s="674" t="s">
        <v>2323</v>
      </c>
      <c r="D78" s="674" t="s">
        <v>2320</v>
      </c>
      <c r="E78" s="674">
        <v>3</v>
      </c>
      <c r="F78" s="674">
        <v>3</v>
      </c>
      <c r="G78" s="674">
        <f t="shared" si="4"/>
        <v>9</v>
      </c>
      <c r="H78" s="674" t="s">
        <v>2124</v>
      </c>
      <c r="I78" s="674" t="s">
        <v>2324</v>
      </c>
      <c r="J78" s="678">
        <v>1</v>
      </c>
      <c r="K78" s="678">
        <v>3</v>
      </c>
      <c r="L78" s="678">
        <f t="shared" si="5"/>
        <v>3</v>
      </c>
      <c r="M78" s="675" t="s">
        <v>2126</v>
      </c>
    </row>
    <row r="79" spans="1:13" s="676" customFormat="1" ht="45" x14ac:dyDescent="0.25">
      <c r="A79" s="680" t="s">
        <v>2325</v>
      </c>
      <c r="B79" s="686" t="s">
        <v>2127</v>
      </c>
      <c r="C79" s="674" t="s">
        <v>2128</v>
      </c>
      <c r="D79" s="674" t="s">
        <v>2123</v>
      </c>
      <c r="E79" s="674">
        <v>4</v>
      </c>
      <c r="F79" s="674">
        <v>4</v>
      </c>
      <c r="G79" s="674">
        <f t="shared" si="4"/>
        <v>16</v>
      </c>
      <c r="H79" s="674" t="s">
        <v>2129</v>
      </c>
      <c r="I79" s="674" t="s">
        <v>2130</v>
      </c>
      <c r="J79" s="678">
        <v>2</v>
      </c>
      <c r="K79" s="678">
        <v>3</v>
      </c>
      <c r="L79" s="678">
        <f t="shared" si="5"/>
        <v>6</v>
      </c>
      <c r="M79" s="675" t="s">
        <v>2126</v>
      </c>
    </row>
    <row r="80" spans="1:13" s="676" customFormat="1" ht="45" x14ac:dyDescent="0.25">
      <c r="A80" s="681"/>
      <c r="B80" s="674" t="s">
        <v>2326</v>
      </c>
      <c r="C80" s="674" t="s">
        <v>2327</v>
      </c>
      <c r="D80" s="674" t="s">
        <v>2123</v>
      </c>
      <c r="E80" s="674">
        <v>3</v>
      </c>
      <c r="F80" s="674">
        <v>3</v>
      </c>
      <c r="G80" s="674">
        <f t="shared" si="4"/>
        <v>9</v>
      </c>
      <c r="H80" s="674" t="s">
        <v>2124</v>
      </c>
      <c r="I80" s="674" t="s">
        <v>2328</v>
      </c>
      <c r="J80" s="678">
        <v>1</v>
      </c>
      <c r="K80" s="678">
        <v>3</v>
      </c>
      <c r="L80" s="678">
        <f t="shared" si="5"/>
        <v>3</v>
      </c>
      <c r="M80" s="675" t="s">
        <v>2126</v>
      </c>
    </row>
    <row r="81" spans="1:13" s="676" customFormat="1" ht="30" x14ac:dyDescent="0.25">
      <c r="A81" s="681"/>
      <c r="B81" s="674" t="s">
        <v>2329</v>
      </c>
      <c r="C81" s="674" t="s">
        <v>2330</v>
      </c>
      <c r="D81" s="674" t="s">
        <v>2123</v>
      </c>
      <c r="E81" s="674">
        <v>3</v>
      </c>
      <c r="F81" s="674">
        <v>4</v>
      </c>
      <c r="G81" s="674">
        <f t="shared" si="4"/>
        <v>12</v>
      </c>
      <c r="H81" s="674" t="s">
        <v>2124</v>
      </c>
      <c r="I81" s="674" t="s">
        <v>2331</v>
      </c>
      <c r="J81" s="678">
        <v>2</v>
      </c>
      <c r="K81" s="678">
        <v>4</v>
      </c>
      <c r="L81" s="678">
        <f t="shared" si="5"/>
        <v>8</v>
      </c>
      <c r="M81" s="675" t="s">
        <v>2124</v>
      </c>
    </row>
    <row r="82" spans="1:13" s="676" customFormat="1" ht="30" x14ac:dyDescent="0.25">
      <c r="A82" s="681"/>
      <c r="B82" s="674" t="s">
        <v>2332</v>
      </c>
      <c r="C82" s="674" t="s">
        <v>2333</v>
      </c>
      <c r="D82" s="674" t="s">
        <v>2123</v>
      </c>
      <c r="E82" s="674">
        <v>3</v>
      </c>
      <c r="F82" s="674">
        <v>3</v>
      </c>
      <c r="G82" s="674">
        <f t="shared" si="4"/>
        <v>9</v>
      </c>
      <c r="H82" s="674" t="s">
        <v>2124</v>
      </c>
      <c r="I82" s="674" t="s">
        <v>2334</v>
      </c>
      <c r="J82" s="678">
        <v>1</v>
      </c>
      <c r="K82" s="678">
        <v>3</v>
      </c>
      <c r="L82" s="678">
        <f t="shared" si="5"/>
        <v>3</v>
      </c>
      <c r="M82" s="675" t="s">
        <v>2126</v>
      </c>
    </row>
    <row r="83" spans="1:13" s="676" customFormat="1" ht="45" x14ac:dyDescent="0.25">
      <c r="A83" s="681"/>
      <c r="B83" s="674" t="s">
        <v>2335</v>
      </c>
      <c r="C83" s="674" t="s">
        <v>2336</v>
      </c>
      <c r="D83" s="674" t="s">
        <v>2123</v>
      </c>
      <c r="E83" s="674">
        <v>2</v>
      </c>
      <c r="F83" s="674">
        <v>5</v>
      </c>
      <c r="G83" s="674">
        <f t="shared" si="4"/>
        <v>10</v>
      </c>
      <c r="H83" s="674" t="s">
        <v>2124</v>
      </c>
      <c r="I83" s="674" t="s">
        <v>2337</v>
      </c>
      <c r="J83" s="678">
        <v>1</v>
      </c>
      <c r="K83" s="678">
        <v>5</v>
      </c>
      <c r="L83" s="678">
        <f t="shared" si="5"/>
        <v>5</v>
      </c>
      <c r="M83" s="675" t="s">
        <v>2126</v>
      </c>
    </row>
    <row r="84" spans="1:13" s="676" customFormat="1" ht="30" x14ac:dyDescent="0.25">
      <c r="A84" s="681"/>
      <c r="B84" s="686" t="s">
        <v>2338</v>
      </c>
      <c r="C84" s="674" t="s">
        <v>2339</v>
      </c>
      <c r="D84" s="674" t="s">
        <v>2123</v>
      </c>
      <c r="E84" s="674">
        <v>3</v>
      </c>
      <c r="F84" s="674">
        <v>3</v>
      </c>
      <c r="G84" s="674">
        <f t="shared" si="4"/>
        <v>9</v>
      </c>
      <c r="H84" s="674" t="s">
        <v>2124</v>
      </c>
      <c r="I84" s="674" t="s">
        <v>2340</v>
      </c>
      <c r="J84" s="678">
        <v>2</v>
      </c>
      <c r="K84" s="678">
        <v>3</v>
      </c>
      <c r="L84" s="678">
        <f t="shared" si="5"/>
        <v>6</v>
      </c>
      <c r="M84" s="675" t="s">
        <v>2126</v>
      </c>
    </row>
    <row r="85" spans="1:13" s="676" customFormat="1" ht="45" x14ac:dyDescent="0.25">
      <c r="A85" s="681"/>
      <c r="B85" s="674" t="s">
        <v>2341</v>
      </c>
      <c r="C85" s="674" t="s">
        <v>2342</v>
      </c>
      <c r="D85" s="674" t="s">
        <v>2123</v>
      </c>
      <c r="E85" s="674">
        <v>3</v>
      </c>
      <c r="F85" s="674">
        <v>4</v>
      </c>
      <c r="G85" s="674">
        <f t="shared" si="4"/>
        <v>12</v>
      </c>
      <c r="H85" s="674" t="s">
        <v>2124</v>
      </c>
      <c r="I85" s="674" t="s">
        <v>2343</v>
      </c>
      <c r="J85" s="678">
        <v>1</v>
      </c>
      <c r="K85" s="678">
        <v>4</v>
      </c>
      <c r="L85" s="678">
        <f t="shared" si="5"/>
        <v>4</v>
      </c>
      <c r="M85" s="675" t="s">
        <v>2126</v>
      </c>
    </row>
    <row r="86" spans="1:13" s="676" customFormat="1" ht="45" x14ac:dyDescent="0.25">
      <c r="A86" s="681"/>
      <c r="B86" s="686" t="s">
        <v>2344</v>
      </c>
      <c r="C86" s="674" t="s">
        <v>2345</v>
      </c>
      <c r="D86" s="674" t="s">
        <v>2123</v>
      </c>
      <c r="E86" s="674">
        <v>3</v>
      </c>
      <c r="F86" s="674">
        <v>3</v>
      </c>
      <c r="G86" s="674">
        <f t="shared" si="4"/>
        <v>9</v>
      </c>
      <c r="H86" s="674" t="s">
        <v>2124</v>
      </c>
      <c r="I86" s="674" t="s">
        <v>2346</v>
      </c>
      <c r="J86" s="678">
        <v>2</v>
      </c>
      <c r="K86" s="678">
        <v>3</v>
      </c>
      <c r="L86" s="678">
        <f t="shared" si="5"/>
        <v>6</v>
      </c>
      <c r="M86" s="675" t="s">
        <v>2126</v>
      </c>
    </row>
    <row r="87" spans="1:13" s="676" customFormat="1" ht="30" x14ac:dyDescent="0.25">
      <c r="A87" s="681"/>
      <c r="B87" s="674" t="s">
        <v>2166</v>
      </c>
      <c r="C87" s="674" t="s">
        <v>2347</v>
      </c>
      <c r="D87" s="674" t="s">
        <v>2348</v>
      </c>
      <c r="E87" s="674">
        <v>3</v>
      </c>
      <c r="F87" s="674">
        <v>3</v>
      </c>
      <c r="G87" s="674">
        <f t="shared" si="4"/>
        <v>9</v>
      </c>
      <c r="H87" s="674" t="s">
        <v>2124</v>
      </c>
      <c r="I87" s="674" t="s">
        <v>2349</v>
      </c>
      <c r="J87" s="678">
        <v>1</v>
      </c>
      <c r="K87" s="678">
        <v>3</v>
      </c>
      <c r="L87" s="678">
        <f t="shared" si="5"/>
        <v>3</v>
      </c>
      <c r="M87" s="675" t="s">
        <v>2126</v>
      </c>
    </row>
    <row r="88" spans="1:13" s="676" customFormat="1" ht="60" x14ac:dyDescent="0.25">
      <c r="A88" s="682"/>
      <c r="B88" s="674" t="s">
        <v>2350</v>
      </c>
      <c r="C88" s="674" t="s">
        <v>2351</v>
      </c>
      <c r="D88" s="674" t="s">
        <v>2123</v>
      </c>
      <c r="E88" s="674">
        <v>3</v>
      </c>
      <c r="F88" s="674">
        <v>4</v>
      </c>
      <c r="G88" s="674">
        <f t="shared" si="4"/>
        <v>12</v>
      </c>
      <c r="H88" s="674" t="s">
        <v>2124</v>
      </c>
      <c r="I88" s="674" t="s">
        <v>2352</v>
      </c>
      <c r="J88" s="678">
        <v>2</v>
      </c>
      <c r="K88" s="678">
        <v>3</v>
      </c>
      <c r="L88" s="678">
        <f t="shared" si="5"/>
        <v>6</v>
      </c>
      <c r="M88" s="675" t="s">
        <v>2126</v>
      </c>
    </row>
    <row r="89" spans="1:13" s="676" customFormat="1" ht="0.75" customHeight="1" x14ac:dyDescent="0.25">
      <c r="A89" s="680" t="s">
        <v>2414</v>
      </c>
      <c r="B89" s="686"/>
      <c r="C89" s="674"/>
      <c r="D89" s="674"/>
      <c r="E89" s="674"/>
      <c r="F89" s="674"/>
      <c r="G89" s="674">
        <f t="shared" si="4"/>
        <v>0</v>
      </c>
      <c r="H89" s="674"/>
      <c r="I89" s="674"/>
      <c r="J89" s="678"/>
      <c r="K89" s="678"/>
      <c r="L89" s="678">
        <f t="shared" si="5"/>
        <v>0</v>
      </c>
      <c r="M89" s="675"/>
    </row>
    <row r="90" spans="1:13" s="676" customFormat="1" ht="30" customHeight="1" x14ac:dyDescent="0.25">
      <c r="A90" s="681"/>
      <c r="B90" s="674" t="s">
        <v>2135</v>
      </c>
      <c r="C90" s="674" t="s">
        <v>2136</v>
      </c>
      <c r="D90" s="674" t="s">
        <v>2123</v>
      </c>
      <c r="E90" s="674">
        <v>3</v>
      </c>
      <c r="F90" s="674">
        <v>4</v>
      </c>
      <c r="G90" s="674">
        <f t="shared" si="4"/>
        <v>12</v>
      </c>
      <c r="H90" s="674" t="s">
        <v>2124</v>
      </c>
      <c r="I90" s="674" t="s">
        <v>2137</v>
      </c>
      <c r="J90" s="678">
        <v>1</v>
      </c>
      <c r="K90" s="678">
        <v>4</v>
      </c>
      <c r="L90" s="678">
        <v>4</v>
      </c>
      <c r="M90" s="675" t="s">
        <v>2126</v>
      </c>
    </row>
    <row r="91" spans="1:13" s="676" customFormat="1" ht="30" customHeight="1" x14ac:dyDescent="0.25">
      <c r="A91" s="681"/>
      <c r="B91" s="674" t="s">
        <v>2141</v>
      </c>
      <c r="C91" s="674" t="s">
        <v>2142</v>
      </c>
      <c r="D91" s="674" t="s">
        <v>2143</v>
      </c>
      <c r="E91" s="674">
        <v>3</v>
      </c>
      <c r="F91" s="674">
        <v>4</v>
      </c>
      <c r="G91" s="674">
        <f t="shared" si="4"/>
        <v>12</v>
      </c>
      <c r="H91" s="674" t="s">
        <v>2124</v>
      </c>
      <c r="I91" s="674" t="s">
        <v>2144</v>
      </c>
      <c r="J91" s="678">
        <v>1</v>
      </c>
      <c r="K91" s="678">
        <v>4</v>
      </c>
      <c r="L91" s="678">
        <f t="shared" ref="L91" si="6">K91*J91</f>
        <v>4</v>
      </c>
      <c r="M91" s="675" t="s">
        <v>2126</v>
      </c>
    </row>
    <row r="92" spans="1:13" s="676" customFormat="1" ht="35.1" customHeight="1" x14ac:dyDescent="0.25">
      <c r="A92" s="681"/>
      <c r="B92" s="674" t="s">
        <v>2353</v>
      </c>
      <c r="C92" s="674" t="s">
        <v>2354</v>
      </c>
      <c r="D92" s="686" t="s">
        <v>2355</v>
      </c>
      <c r="E92" s="674">
        <v>2</v>
      </c>
      <c r="F92" s="674">
        <v>3</v>
      </c>
      <c r="G92" s="674">
        <f t="shared" si="4"/>
        <v>6</v>
      </c>
      <c r="H92" s="674" t="s">
        <v>2126</v>
      </c>
      <c r="I92" s="674"/>
      <c r="J92" s="678"/>
      <c r="K92" s="678"/>
      <c r="L92" s="678">
        <f t="shared" si="5"/>
        <v>0</v>
      </c>
      <c r="M92" s="675"/>
    </row>
    <row r="93" spans="1:13" s="676" customFormat="1" ht="35.1" customHeight="1" x14ac:dyDescent="0.25">
      <c r="A93" s="681"/>
      <c r="B93" s="674" t="s">
        <v>2356</v>
      </c>
      <c r="C93" s="674" t="s">
        <v>2357</v>
      </c>
      <c r="D93" s="674" t="s">
        <v>2358</v>
      </c>
      <c r="E93" s="674">
        <v>1</v>
      </c>
      <c r="F93" s="674">
        <v>4</v>
      </c>
      <c r="G93" s="674">
        <f t="shared" si="4"/>
        <v>4</v>
      </c>
      <c r="H93" s="674" t="s">
        <v>2126</v>
      </c>
      <c r="I93" s="674"/>
      <c r="J93" s="678"/>
      <c r="K93" s="678"/>
      <c r="L93" s="678">
        <f t="shared" si="5"/>
        <v>0</v>
      </c>
      <c r="M93" s="675"/>
    </row>
    <row r="94" spans="1:13" s="676" customFormat="1" ht="35.1" customHeight="1" x14ac:dyDescent="0.25">
      <c r="A94" s="681"/>
      <c r="B94" s="674" t="s">
        <v>2359</v>
      </c>
      <c r="C94" s="674" t="s">
        <v>2360</v>
      </c>
      <c r="D94" s="674" t="s">
        <v>2123</v>
      </c>
      <c r="E94" s="674">
        <v>2</v>
      </c>
      <c r="F94" s="674">
        <v>3</v>
      </c>
      <c r="G94" s="674">
        <f t="shared" si="4"/>
        <v>6</v>
      </c>
      <c r="H94" s="674" t="s">
        <v>2126</v>
      </c>
      <c r="I94" s="674" t="s">
        <v>2361</v>
      </c>
      <c r="J94" s="678">
        <v>2</v>
      </c>
      <c r="K94" s="678">
        <v>2</v>
      </c>
      <c r="L94" s="678">
        <f t="shared" si="5"/>
        <v>4</v>
      </c>
      <c r="M94" s="675" t="s">
        <v>2126</v>
      </c>
    </row>
    <row r="95" spans="1:13" s="676" customFormat="1" ht="45" x14ac:dyDescent="0.25">
      <c r="A95" s="682"/>
      <c r="B95" s="674" t="s">
        <v>2362</v>
      </c>
      <c r="C95" s="674" t="s">
        <v>2363</v>
      </c>
      <c r="D95" s="686" t="s">
        <v>2355</v>
      </c>
      <c r="E95" s="674">
        <v>3</v>
      </c>
      <c r="F95" s="674">
        <v>3</v>
      </c>
      <c r="G95" s="674">
        <f t="shared" si="4"/>
        <v>9</v>
      </c>
      <c r="H95" s="674" t="s">
        <v>2124</v>
      </c>
      <c r="I95" s="674" t="s">
        <v>2364</v>
      </c>
      <c r="J95" s="678">
        <v>1</v>
      </c>
      <c r="K95" s="678">
        <v>3</v>
      </c>
      <c r="L95" s="678">
        <f t="shared" si="5"/>
        <v>3</v>
      </c>
      <c r="M95" s="675" t="s">
        <v>2126</v>
      </c>
    </row>
    <row r="96" spans="1:13" s="676" customFormat="1" ht="45" x14ac:dyDescent="0.25">
      <c r="A96" s="680" t="s">
        <v>2365</v>
      </c>
      <c r="B96" s="674" t="s">
        <v>2366</v>
      </c>
      <c r="C96" s="674" t="s">
        <v>2367</v>
      </c>
      <c r="D96" s="674" t="s">
        <v>2368</v>
      </c>
      <c r="E96" s="674">
        <v>3</v>
      </c>
      <c r="F96" s="674">
        <v>2</v>
      </c>
      <c r="G96" s="674">
        <f t="shared" si="4"/>
        <v>6</v>
      </c>
      <c r="H96" s="674" t="s">
        <v>2126</v>
      </c>
      <c r="I96" s="674"/>
      <c r="J96" s="678"/>
      <c r="K96" s="678"/>
      <c r="L96" s="678"/>
      <c r="M96" s="675"/>
    </row>
    <row r="97" spans="1:13" s="676" customFormat="1" ht="60" x14ac:dyDescent="0.25">
      <c r="A97" s="681"/>
      <c r="B97" s="674" t="s">
        <v>2185</v>
      </c>
      <c r="C97" s="674" t="s">
        <v>2186</v>
      </c>
      <c r="D97" s="674" t="s">
        <v>2123</v>
      </c>
      <c r="E97" s="674">
        <v>4</v>
      </c>
      <c r="F97" s="674">
        <v>2</v>
      </c>
      <c r="G97" s="674">
        <f t="shared" si="4"/>
        <v>8</v>
      </c>
      <c r="H97" s="674" t="s">
        <v>2124</v>
      </c>
      <c r="I97" s="674" t="s">
        <v>2187</v>
      </c>
      <c r="J97" s="678">
        <v>2</v>
      </c>
      <c r="K97" s="678">
        <v>2</v>
      </c>
      <c r="L97" s="678">
        <f t="shared" ref="L97" si="7">K97*J97</f>
        <v>4</v>
      </c>
      <c r="M97" s="675" t="s">
        <v>2126</v>
      </c>
    </row>
    <row r="98" spans="1:13" s="676" customFormat="1" ht="45" x14ac:dyDescent="0.25">
      <c r="A98" s="681"/>
      <c r="B98" s="674" t="s">
        <v>2369</v>
      </c>
      <c r="C98" s="674" t="s">
        <v>2370</v>
      </c>
      <c r="D98" s="674" t="s">
        <v>2368</v>
      </c>
      <c r="E98" s="674">
        <v>3</v>
      </c>
      <c r="F98" s="674">
        <v>3</v>
      </c>
      <c r="G98" s="674">
        <f t="shared" si="4"/>
        <v>9</v>
      </c>
      <c r="H98" s="674" t="s">
        <v>2124</v>
      </c>
      <c r="I98" s="674" t="s">
        <v>2371</v>
      </c>
      <c r="J98" s="678">
        <v>2</v>
      </c>
      <c r="K98" s="678">
        <v>3</v>
      </c>
      <c r="L98" s="678">
        <v>6</v>
      </c>
      <c r="M98" s="675" t="s">
        <v>2126</v>
      </c>
    </row>
    <row r="99" spans="1:13" s="676" customFormat="1" ht="45" x14ac:dyDescent="0.25">
      <c r="A99" s="681"/>
      <c r="B99" s="674" t="s">
        <v>2372</v>
      </c>
      <c r="C99" s="674" t="s">
        <v>2373</v>
      </c>
      <c r="D99" s="674" t="s">
        <v>2368</v>
      </c>
      <c r="E99" s="674">
        <v>4</v>
      </c>
      <c r="F99" s="674">
        <v>4</v>
      </c>
      <c r="G99" s="674">
        <f t="shared" si="4"/>
        <v>16</v>
      </c>
      <c r="H99" s="674" t="s">
        <v>2129</v>
      </c>
      <c r="I99" s="674" t="s">
        <v>2374</v>
      </c>
      <c r="J99" s="678">
        <v>3</v>
      </c>
      <c r="K99" s="678">
        <v>3</v>
      </c>
      <c r="L99" s="678">
        <v>9</v>
      </c>
      <c r="M99" s="675" t="s">
        <v>2124</v>
      </c>
    </row>
    <row r="100" spans="1:13" s="676" customFormat="1" ht="45" x14ac:dyDescent="0.25">
      <c r="A100" s="682"/>
      <c r="B100" s="674" t="s">
        <v>2375</v>
      </c>
      <c r="C100" s="674" t="s">
        <v>2376</v>
      </c>
      <c r="D100" s="674" t="s">
        <v>2368</v>
      </c>
      <c r="E100" s="674">
        <v>3</v>
      </c>
      <c r="F100" s="674">
        <v>4</v>
      </c>
      <c r="G100" s="674">
        <f t="shared" si="4"/>
        <v>12</v>
      </c>
      <c r="H100" s="674" t="s">
        <v>2124</v>
      </c>
      <c r="I100" s="674" t="s">
        <v>2377</v>
      </c>
      <c r="J100" s="678">
        <v>2</v>
      </c>
      <c r="K100" s="678">
        <v>3</v>
      </c>
      <c r="L100" s="678">
        <v>6</v>
      </c>
      <c r="M100" s="675" t="s">
        <v>2126</v>
      </c>
    </row>
    <row r="101" spans="1:13" s="676" customFormat="1" ht="60" x14ac:dyDescent="0.25">
      <c r="A101" s="680" t="s">
        <v>2378</v>
      </c>
      <c r="B101" s="674" t="s">
        <v>2379</v>
      </c>
      <c r="C101" s="674" t="s">
        <v>2380</v>
      </c>
      <c r="D101" s="674" t="s">
        <v>2123</v>
      </c>
      <c r="E101" s="674">
        <v>4</v>
      </c>
      <c r="F101" s="674">
        <v>4</v>
      </c>
      <c r="G101" s="674">
        <f t="shared" si="4"/>
        <v>16</v>
      </c>
      <c r="H101" s="674" t="s">
        <v>2129</v>
      </c>
      <c r="I101" s="674" t="s">
        <v>2381</v>
      </c>
      <c r="J101" s="678">
        <v>3</v>
      </c>
      <c r="K101" s="678">
        <v>3</v>
      </c>
      <c r="L101" s="678">
        <v>9</v>
      </c>
      <c r="M101" s="675" t="s">
        <v>2124</v>
      </c>
    </row>
    <row r="102" spans="1:13" s="676" customFormat="1" ht="45" x14ac:dyDescent="0.25">
      <c r="A102" s="681"/>
      <c r="B102" s="674" t="s">
        <v>2382</v>
      </c>
      <c r="C102" s="674" t="s">
        <v>2383</v>
      </c>
      <c r="D102" s="674" t="s">
        <v>2123</v>
      </c>
      <c r="E102" s="674">
        <v>4</v>
      </c>
      <c r="F102" s="674">
        <v>4</v>
      </c>
      <c r="G102" s="674">
        <f t="shared" si="4"/>
        <v>16</v>
      </c>
      <c r="H102" s="674" t="s">
        <v>2129</v>
      </c>
      <c r="I102" s="674" t="s">
        <v>2384</v>
      </c>
      <c r="J102" s="678">
        <v>3</v>
      </c>
      <c r="K102" s="678">
        <v>3</v>
      </c>
      <c r="L102" s="678">
        <v>9</v>
      </c>
      <c r="M102" s="675" t="s">
        <v>2124</v>
      </c>
    </row>
    <row r="103" spans="1:13" s="676" customFormat="1" ht="45" x14ac:dyDescent="0.25">
      <c r="A103" s="681"/>
      <c r="B103" s="674" t="s">
        <v>2385</v>
      </c>
      <c r="C103" s="674" t="s">
        <v>2386</v>
      </c>
      <c r="D103" s="674" t="s">
        <v>2123</v>
      </c>
      <c r="E103" s="674">
        <v>3</v>
      </c>
      <c r="F103" s="674">
        <v>3</v>
      </c>
      <c r="G103" s="674">
        <f t="shared" si="4"/>
        <v>9</v>
      </c>
      <c r="H103" s="674" t="s">
        <v>2124</v>
      </c>
      <c r="I103" s="674" t="s">
        <v>2387</v>
      </c>
      <c r="J103" s="678">
        <v>2</v>
      </c>
      <c r="K103" s="678">
        <v>3</v>
      </c>
      <c r="L103" s="678">
        <v>6</v>
      </c>
      <c r="M103" s="675" t="s">
        <v>2126</v>
      </c>
    </row>
    <row r="104" spans="1:13" s="676" customFormat="1" ht="45" x14ac:dyDescent="0.25">
      <c r="A104" s="681"/>
      <c r="B104" s="674" t="s">
        <v>2388</v>
      </c>
      <c r="C104" s="674" t="s">
        <v>2389</v>
      </c>
      <c r="D104" s="674" t="s">
        <v>2123</v>
      </c>
      <c r="E104" s="674">
        <v>3</v>
      </c>
      <c r="F104" s="674">
        <v>3</v>
      </c>
      <c r="G104" s="674">
        <f t="shared" si="4"/>
        <v>9</v>
      </c>
      <c r="H104" s="674" t="s">
        <v>2124</v>
      </c>
      <c r="I104" s="674" t="s">
        <v>2390</v>
      </c>
      <c r="J104" s="678">
        <v>2</v>
      </c>
      <c r="K104" s="678">
        <v>3</v>
      </c>
      <c r="L104" s="678">
        <v>6</v>
      </c>
      <c r="M104" s="675" t="s">
        <v>2126</v>
      </c>
    </row>
    <row r="105" spans="1:13" s="676" customFormat="1" ht="45" x14ac:dyDescent="0.25">
      <c r="A105" s="682"/>
      <c r="B105" s="674" t="s">
        <v>2391</v>
      </c>
      <c r="C105" s="674" t="s">
        <v>2392</v>
      </c>
      <c r="D105" s="674" t="s">
        <v>2123</v>
      </c>
      <c r="E105" s="674">
        <v>4</v>
      </c>
      <c r="F105" s="674">
        <v>4</v>
      </c>
      <c r="G105" s="674">
        <f t="shared" si="4"/>
        <v>16</v>
      </c>
      <c r="H105" s="674" t="s">
        <v>2129</v>
      </c>
      <c r="I105" s="674" t="s">
        <v>2393</v>
      </c>
      <c r="J105" s="678">
        <v>3</v>
      </c>
      <c r="K105" s="678">
        <v>3</v>
      </c>
      <c r="L105" s="678">
        <v>9</v>
      </c>
      <c r="M105" s="675" t="s">
        <v>2124</v>
      </c>
    </row>
    <row r="106" spans="1:13" s="676" customFormat="1" ht="30" x14ac:dyDescent="0.25">
      <c r="A106" s="680" t="s">
        <v>2394</v>
      </c>
      <c r="B106" s="674" t="s">
        <v>2395</v>
      </c>
      <c r="C106" s="674" t="s">
        <v>2396</v>
      </c>
      <c r="D106" s="674" t="s">
        <v>2397</v>
      </c>
      <c r="E106" s="674">
        <v>2</v>
      </c>
      <c r="F106" s="674">
        <v>3</v>
      </c>
      <c r="G106" s="674">
        <v>6</v>
      </c>
      <c r="H106" s="674" t="s">
        <v>2126</v>
      </c>
      <c r="I106" s="674" t="s">
        <v>2398</v>
      </c>
      <c r="J106" s="678">
        <v>2</v>
      </c>
      <c r="K106" s="678">
        <v>2</v>
      </c>
      <c r="L106" s="678">
        <v>4</v>
      </c>
      <c r="M106" s="675" t="s">
        <v>2126</v>
      </c>
    </row>
    <row r="107" spans="1:13" s="676" customFormat="1" ht="26.25" customHeight="1" x14ac:dyDescent="0.25">
      <c r="A107" s="681"/>
      <c r="B107" s="674" t="s">
        <v>2399</v>
      </c>
      <c r="C107" s="674" t="s">
        <v>2400</v>
      </c>
      <c r="D107" s="686" t="s">
        <v>2397</v>
      </c>
      <c r="E107" s="674">
        <v>2</v>
      </c>
      <c r="F107" s="674">
        <v>3</v>
      </c>
      <c r="G107" s="674">
        <v>6</v>
      </c>
      <c r="H107" s="674" t="s">
        <v>2126</v>
      </c>
      <c r="I107" s="674"/>
      <c r="J107" s="678"/>
      <c r="K107" s="678"/>
      <c r="L107" s="678"/>
      <c r="M107" s="675"/>
    </row>
    <row r="108" spans="1:13" s="676" customFormat="1" ht="30" x14ac:dyDescent="0.25">
      <c r="A108" s="681"/>
      <c r="B108" s="674" t="s">
        <v>2401</v>
      </c>
      <c r="C108" s="674" t="s">
        <v>2402</v>
      </c>
      <c r="D108" s="674" t="s">
        <v>2397</v>
      </c>
      <c r="E108" s="674">
        <v>3</v>
      </c>
      <c r="F108" s="674">
        <v>3</v>
      </c>
      <c r="G108" s="674">
        <v>9</v>
      </c>
      <c r="H108" s="674" t="s">
        <v>2124</v>
      </c>
      <c r="I108" s="674" t="s">
        <v>2403</v>
      </c>
      <c r="J108" s="678">
        <v>2</v>
      </c>
      <c r="K108" s="678">
        <v>3</v>
      </c>
      <c r="L108" s="678">
        <v>6</v>
      </c>
      <c r="M108" s="675" t="s">
        <v>2126</v>
      </c>
    </row>
    <row r="109" spans="1:13" s="676" customFormat="1" ht="45.75" customHeight="1" x14ac:dyDescent="0.25">
      <c r="A109" s="682"/>
      <c r="B109" s="674" t="s">
        <v>2404</v>
      </c>
      <c r="C109" s="674" t="s">
        <v>2405</v>
      </c>
      <c r="D109" s="686" t="s">
        <v>2397</v>
      </c>
      <c r="E109" s="674">
        <v>3</v>
      </c>
      <c r="F109" s="674">
        <v>3</v>
      </c>
      <c r="G109" s="674">
        <v>9</v>
      </c>
      <c r="H109" s="674" t="s">
        <v>2124</v>
      </c>
      <c r="I109" s="674" t="s">
        <v>2406</v>
      </c>
      <c r="J109" s="678">
        <v>2</v>
      </c>
      <c r="K109" s="678">
        <v>3</v>
      </c>
      <c r="L109" s="678">
        <v>6</v>
      </c>
      <c r="M109" s="675" t="s">
        <v>2126</v>
      </c>
    </row>
  </sheetData>
  <sheetProtection algorithmName="SHA-512" hashValue="6ASRJnM79WTcCVMOez0UFvMDXkU6uXhaUDhgoB5KWbPT2MmGPLoQVx3ENe29jfkZ+hy/LHTWyLb3CL2zmhXdAg==" saltValue="vaeBLhwUiXAKc3og2uZRTA==" spinCount="100000" sheet="1" objects="1" scenarios="1"/>
  <mergeCells count="27">
    <mergeCell ref="A27:A35"/>
    <mergeCell ref="A1:C1"/>
    <mergeCell ref="D1:M2"/>
    <mergeCell ref="A2:C2"/>
    <mergeCell ref="A4:M4"/>
    <mergeCell ref="A6:A7"/>
    <mergeCell ref="B6:B7"/>
    <mergeCell ref="C6:C7"/>
    <mergeCell ref="D6:D7"/>
    <mergeCell ref="E6:G6"/>
    <mergeCell ref="H6:H7"/>
    <mergeCell ref="A96:A100"/>
    <mergeCell ref="A101:A105"/>
    <mergeCell ref="A106:A109"/>
    <mergeCell ref="A3:B3"/>
    <mergeCell ref="C3:M3"/>
    <mergeCell ref="A36:A46"/>
    <mergeCell ref="A47:A53"/>
    <mergeCell ref="A54:A67"/>
    <mergeCell ref="A68:A78"/>
    <mergeCell ref="A79:A88"/>
    <mergeCell ref="A89:A95"/>
    <mergeCell ref="I6:I7"/>
    <mergeCell ref="J6:L6"/>
    <mergeCell ref="M6:M7"/>
    <mergeCell ref="A8:A16"/>
    <mergeCell ref="A17:A26"/>
  </mergeCells>
  <conditionalFormatting sqref="G8:G109 L8:L109">
    <cfRule type="cellIs" dxfId="149" priority="6" operator="lessThanOrEqual">
      <formula>6</formula>
    </cfRule>
    <cfRule type="cellIs" dxfId="148" priority="7" operator="between">
      <formula>7</formula>
      <formula>14</formula>
    </cfRule>
    <cfRule type="cellIs" dxfId="147" priority="8" operator="greaterThanOrEqual">
      <formula>15</formula>
    </cfRule>
  </conditionalFormatting>
  <dataValidations count="1">
    <dataValidation type="list" allowBlank="1" showInputMessage="1" showErrorMessage="1" sqref="H8:H109 M8:M109" xr:uid="{63FA1D92-011F-44FF-8285-D156236C18B3}">
      <formula1>$P$4:$P$6</formula1>
    </dataValidation>
  </dataValidations>
  <hyperlinks>
    <hyperlink ref="A3:B3" location="'الرئيسية النيل'!A1" display="'الرئيسية النيل'!A1" xr:uid="{1891E642-C103-4F01-88DF-59564BD93BDD}"/>
  </hyperlinks>
  <pageMargins left="0.25" right="0.25" top="0.75" bottom="0.75" header="0.3" footer="0.3"/>
  <pageSetup paperSize="9" orientation="landscape" horizontalDpi="0" verticalDpi="0"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6BBD139D-C955-49BA-9D54-376347271B39}">
            <xm:f>NOT(ISERROR(SEARCH($P$6,H8)))</xm:f>
            <xm:f>$P$6</xm:f>
            <x14:dxf>
              <font>
                <b/>
                <i val="0"/>
                <color rgb="FFFF0000"/>
              </font>
            </x14:dxf>
          </x14:cfRule>
          <x14:cfRule type="containsText" priority="2" operator="containsText" id="{AAFEE233-2CBB-4FD2-8036-FA96FCA39E6A}">
            <xm:f>NOT(ISERROR(SEARCH(#REF!,H8)))</xm:f>
            <xm:f>#REF!</xm:f>
            <x14:dxf>
              <font>
                <b/>
                <i val="0"/>
                <color rgb="FFFF0000"/>
              </font>
            </x14:dxf>
          </x14:cfRule>
          <x14:cfRule type="containsText" priority="3" operator="containsText" id="{CFA5D52F-E773-45E8-A912-4F7442801BD8}">
            <xm:f>NOT(ISERROR(SEARCH(#REF!,H8)))</xm:f>
            <xm:f>#REF!</xm:f>
            <x14:dxf>
              <font>
                <color rgb="FF9C0006"/>
              </font>
              <fill>
                <patternFill>
                  <bgColor rgb="FFFFC7CE"/>
                </patternFill>
              </fill>
            </x14:dxf>
          </x14:cfRule>
          <x14:cfRule type="containsText" priority="4" operator="containsText" id="{ACB4F050-973A-4C4C-B25E-3907B57B3B96}">
            <xm:f>NOT(ISERROR(SEARCH($P$5,H8)))</xm:f>
            <xm:f>$P$5</xm:f>
            <x14:dxf>
              <font>
                <b/>
                <i val="0"/>
                <color rgb="FFFFC000"/>
              </font>
            </x14:dxf>
          </x14:cfRule>
          <x14:cfRule type="containsText" priority="5" operator="containsText" id="{756B4CB7-259B-42AB-8AD6-372B00851C4F}">
            <xm:f>NOT(ISERROR(SEARCH($P$4,H8)))</xm:f>
            <xm:f>$P$4</xm:f>
            <x14:dxf>
              <font>
                <b/>
                <i val="0"/>
                <color rgb="FF00B050"/>
              </font>
            </x14:dxf>
          </x14:cfRule>
          <xm:sqref>H8:H109 M8:M109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E9C48-5CAE-4392-83EA-AA0A015F0484}">
  <sheetPr codeName="Sheet16"/>
  <dimension ref="A1:K32"/>
  <sheetViews>
    <sheetView rightToLeft="1" zoomScale="60" zoomScaleNormal="60" workbookViewId="0">
      <pane xSplit="1" ySplit="4" topLeftCell="F5" activePane="bottomRight" state="frozen"/>
      <selection pane="topRight" activeCell="B1" sqref="B1"/>
      <selection pane="bottomLeft" activeCell="A5" sqref="A5"/>
      <selection pane="bottomRight" activeCell="A2" sqref="A2:B3"/>
    </sheetView>
  </sheetViews>
  <sheetFormatPr defaultRowHeight="15" x14ac:dyDescent="0.25"/>
  <cols>
    <col min="1" max="1" width="27.28515625" style="309" customWidth="1"/>
    <col min="2" max="2" width="22.140625" style="309" bestFit="1" customWidth="1"/>
    <col min="3" max="3" width="31" style="309" customWidth="1"/>
    <col min="4" max="4" width="26" style="309" bestFit="1" customWidth="1"/>
    <col min="5" max="5" width="34" style="309" customWidth="1"/>
    <col min="6" max="6" width="25" style="309" customWidth="1"/>
    <col min="7" max="7" width="30.7109375" style="309" customWidth="1"/>
    <col min="8" max="8" width="26" style="309" customWidth="1"/>
    <col min="9" max="9" width="62" style="309" customWidth="1"/>
    <col min="10" max="10" width="30" style="309" customWidth="1"/>
    <col min="11" max="11" width="12.7109375" style="309" bestFit="1" customWidth="1"/>
    <col min="12" max="16384" width="9.140625" style="309"/>
  </cols>
  <sheetData>
    <row r="1" spans="1:11" s="446" customFormat="1" ht="39.75" customHeight="1" x14ac:dyDescent="0.7">
      <c r="A1" s="431" t="s">
        <v>768</v>
      </c>
      <c r="B1" s="687"/>
      <c r="C1" s="687"/>
      <c r="D1" s="687"/>
      <c r="E1" s="687"/>
      <c r="F1" s="687"/>
      <c r="G1" s="687"/>
      <c r="H1" s="687"/>
      <c r="I1" s="687"/>
      <c r="J1" s="687"/>
      <c r="K1" s="687"/>
    </row>
    <row r="2" spans="1:11" ht="39.75" customHeight="1" x14ac:dyDescent="0.25">
      <c r="A2" s="108" t="s">
        <v>34</v>
      </c>
      <c r="B2" s="109"/>
      <c r="C2" s="688" t="str">
        <f>'لوحة التحليل والملخص'!A3</f>
        <v>سجل السجلات والمعدات</v>
      </c>
      <c r="D2" s="688" t="str">
        <f>'لوحة التحليل والملخص'!B3</f>
        <v>حالة المطابقة (مطابق)</v>
      </c>
      <c r="E2" s="688" t="str">
        <f>'لوحة التحليل والملخص'!C3</f>
        <v>غير مطابق</v>
      </c>
      <c r="F2" s="688" t="str">
        <f>'لوحة التحليل والملخص'!D3</f>
        <v>إجمالي المفحوص</v>
      </c>
      <c r="G2" s="688" t="str">
        <f>'لوحة التحليل والملخص'!E3</f>
        <v>نسبة الالتزام %</v>
      </c>
      <c r="H2" s="510"/>
      <c r="I2" s="510"/>
      <c r="J2" s="510"/>
      <c r="K2" s="510"/>
    </row>
    <row r="3" spans="1:11" ht="41.25" customHeight="1" x14ac:dyDescent="0.25">
      <c r="A3" s="110"/>
      <c r="B3" s="111"/>
      <c r="C3" s="689" t="str">
        <f>'لوحة التحليل والملخص'!A12</f>
        <v>مهمات الوقاية الشخصية</v>
      </c>
      <c r="D3" s="478">
        <f>'لوحة التحليل والملخص تاج'!B13</f>
        <v>11</v>
      </c>
      <c r="E3" s="479">
        <f>'لوحة التحليل والملخص تاج'!C13</f>
        <v>17</v>
      </c>
      <c r="F3" s="480">
        <f>'لوحة التحليل والملخص تاج'!D13</f>
        <v>28</v>
      </c>
      <c r="G3" s="317">
        <f>'لوحة التحليل والملخص تاج'!E13</f>
        <v>0.39285714285714285</v>
      </c>
      <c r="H3" s="690"/>
      <c r="I3" s="690"/>
      <c r="J3" s="690"/>
      <c r="K3" s="690"/>
    </row>
    <row r="4" spans="1:11" ht="51.75" customHeight="1" x14ac:dyDescent="0.25">
      <c r="A4" s="691" t="s">
        <v>39</v>
      </c>
      <c r="B4" s="691" t="s">
        <v>698</v>
      </c>
      <c r="C4" s="691" t="s">
        <v>731</v>
      </c>
      <c r="D4" s="691" t="s">
        <v>133</v>
      </c>
      <c r="E4" s="691" t="s">
        <v>134</v>
      </c>
      <c r="F4" s="691" t="s">
        <v>695</v>
      </c>
      <c r="G4" s="691" t="s">
        <v>696</v>
      </c>
      <c r="H4" s="691" t="s">
        <v>697</v>
      </c>
      <c r="I4" s="691" t="s">
        <v>44</v>
      </c>
      <c r="J4" s="691" t="s">
        <v>45</v>
      </c>
      <c r="K4" s="691" t="s">
        <v>729</v>
      </c>
    </row>
    <row r="5" spans="1:11" s="452" customFormat="1" ht="36.75" customHeight="1" x14ac:dyDescent="0.3">
      <c r="A5" s="691">
        <v>1</v>
      </c>
      <c r="B5" s="442" t="s">
        <v>479</v>
      </c>
      <c r="C5" s="450">
        <v>46235</v>
      </c>
      <c r="D5" s="453"/>
      <c r="E5" s="442" t="s">
        <v>699</v>
      </c>
      <c r="F5" s="442">
        <v>0</v>
      </c>
      <c r="G5" s="442"/>
      <c r="H5" s="442">
        <v>2</v>
      </c>
      <c r="I5" s="442" t="s">
        <v>19</v>
      </c>
      <c r="J5" s="451"/>
      <c r="K5" s="442" t="s">
        <v>730</v>
      </c>
    </row>
    <row r="6" spans="1:11" s="452" customFormat="1" ht="36.75" customHeight="1" x14ac:dyDescent="0.3">
      <c r="A6" s="691">
        <v>2</v>
      </c>
      <c r="B6" s="442" t="s">
        <v>479</v>
      </c>
      <c r="C6" s="450">
        <v>46235</v>
      </c>
      <c r="D6" s="453"/>
      <c r="E6" s="442" t="s">
        <v>700</v>
      </c>
      <c r="F6" s="442">
        <v>1</v>
      </c>
      <c r="G6" s="442" t="s">
        <v>1823</v>
      </c>
      <c r="H6" s="442">
        <v>2</v>
      </c>
      <c r="I6" s="442" t="s">
        <v>19</v>
      </c>
      <c r="J6" s="451"/>
      <c r="K6" s="442" t="s">
        <v>730</v>
      </c>
    </row>
    <row r="7" spans="1:11" s="452" customFormat="1" ht="36.75" customHeight="1" x14ac:dyDescent="0.3">
      <c r="A7" s="691">
        <v>3</v>
      </c>
      <c r="B7" s="442" t="s">
        <v>479</v>
      </c>
      <c r="C7" s="450">
        <v>46235</v>
      </c>
      <c r="D7" s="453"/>
      <c r="E7" s="442" t="s">
        <v>701</v>
      </c>
      <c r="F7" s="442">
        <v>1</v>
      </c>
      <c r="G7" s="442"/>
      <c r="H7" s="442">
        <v>2</v>
      </c>
      <c r="I7" s="442" t="s">
        <v>19</v>
      </c>
      <c r="J7" s="451"/>
      <c r="K7" s="442" t="s">
        <v>730</v>
      </c>
    </row>
    <row r="8" spans="1:11" s="452" customFormat="1" ht="36.75" customHeight="1" x14ac:dyDescent="0.3">
      <c r="A8" s="691">
        <v>4</v>
      </c>
      <c r="B8" s="442" t="s">
        <v>479</v>
      </c>
      <c r="C8" s="450">
        <v>46235</v>
      </c>
      <c r="D8" s="453"/>
      <c r="E8" s="442" t="s">
        <v>702</v>
      </c>
      <c r="F8" s="442">
        <v>2</v>
      </c>
      <c r="G8" s="442" t="s">
        <v>1824</v>
      </c>
      <c r="H8" s="442">
        <v>5</v>
      </c>
      <c r="I8" s="442" t="s">
        <v>19</v>
      </c>
      <c r="J8" s="451"/>
      <c r="K8" s="442" t="s">
        <v>730</v>
      </c>
    </row>
    <row r="9" spans="1:11" s="452" customFormat="1" ht="36.75" customHeight="1" x14ac:dyDescent="0.3">
      <c r="A9" s="691">
        <v>5</v>
      </c>
      <c r="B9" s="442" t="s">
        <v>479</v>
      </c>
      <c r="C9" s="450">
        <v>46235</v>
      </c>
      <c r="D9" s="453"/>
      <c r="E9" s="442" t="s">
        <v>703</v>
      </c>
      <c r="F9" s="442">
        <v>6</v>
      </c>
      <c r="G9" s="442"/>
      <c r="H9" s="442">
        <v>0</v>
      </c>
      <c r="I9" s="442" t="s">
        <v>48</v>
      </c>
      <c r="J9" s="451"/>
      <c r="K9" s="442" t="s">
        <v>730</v>
      </c>
    </row>
    <row r="10" spans="1:11" s="452" customFormat="1" ht="36.75" customHeight="1" x14ac:dyDescent="0.3">
      <c r="A10" s="691">
        <v>6</v>
      </c>
      <c r="B10" s="442" t="s">
        <v>479</v>
      </c>
      <c r="C10" s="450">
        <v>46235</v>
      </c>
      <c r="D10" s="453"/>
      <c r="E10" s="442" t="s">
        <v>704</v>
      </c>
      <c r="F10" s="442">
        <v>0</v>
      </c>
      <c r="G10" s="442"/>
      <c r="H10" s="442">
        <v>2</v>
      </c>
      <c r="I10" s="442" t="s">
        <v>19</v>
      </c>
      <c r="J10" s="451"/>
      <c r="K10" s="442" t="s">
        <v>730</v>
      </c>
    </row>
    <row r="11" spans="1:11" s="452" customFormat="1" ht="36.75" customHeight="1" x14ac:dyDescent="0.3">
      <c r="A11" s="691">
        <v>7</v>
      </c>
      <c r="B11" s="442" t="s">
        <v>479</v>
      </c>
      <c r="C11" s="450">
        <v>46235</v>
      </c>
      <c r="D11" s="453"/>
      <c r="E11" s="442" t="s">
        <v>705</v>
      </c>
      <c r="F11" s="442">
        <v>0</v>
      </c>
      <c r="G11" s="442"/>
      <c r="H11" s="442">
        <v>0</v>
      </c>
      <c r="I11" s="442" t="s">
        <v>48</v>
      </c>
      <c r="J11" s="451"/>
      <c r="K11" s="442" t="s">
        <v>730</v>
      </c>
    </row>
    <row r="12" spans="1:11" s="452" customFormat="1" ht="36.75" customHeight="1" x14ac:dyDescent="0.3">
      <c r="A12" s="691">
        <v>8</v>
      </c>
      <c r="B12" s="442" t="s">
        <v>479</v>
      </c>
      <c r="C12" s="450">
        <v>46235</v>
      </c>
      <c r="D12" s="453"/>
      <c r="E12" s="442" t="s">
        <v>706</v>
      </c>
      <c r="F12" s="442">
        <v>0</v>
      </c>
      <c r="G12" s="442"/>
      <c r="H12" s="442">
        <v>5</v>
      </c>
      <c r="I12" s="442" t="s">
        <v>19</v>
      </c>
      <c r="J12" s="451"/>
      <c r="K12" s="442" t="s">
        <v>730</v>
      </c>
    </row>
    <row r="13" spans="1:11" s="452" customFormat="1" ht="36.75" customHeight="1" x14ac:dyDescent="0.3">
      <c r="A13" s="691">
        <v>9</v>
      </c>
      <c r="B13" s="442" t="s">
        <v>479</v>
      </c>
      <c r="C13" s="450">
        <v>46235</v>
      </c>
      <c r="D13" s="453"/>
      <c r="E13" s="442" t="s">
        <v>707</v>
      </c>
      <c r="F13" s="442">
        <v>2</v>
      </c>
      <c r="G13" s="442"/>
      <c r="H13" s="442">
        <v>0</v>
      </c>
      <c r="I13" s="442" t="s">
        <v>48</v>
      </c>
      <c r="J13" s="451"/>
      <c r="K13" s="442" t="s">
        <v>730</v>
      </c>
    </row>
    <row r="14" spans="1:11" s="452" customFormat="1" ht="36.75" customHeight="1" x14ac:dyDescent="0.3">
      <c r="A14" s="691">
        <v>10</v>
      </c>
      <c r="B14" s="442" t="s">
        <v>479</v>
      </c>
      <c r="C14" s="450">
        <v>46235</v>
      </c>
      <c r="D14" s="453"/>
      <c r="E14" s="442" t="s">
        <v>708</v>
      </c>
      <c r="F14" s="442">
        <v>0</v>
      </c>
      <c r="G14" s="442"/>
      <c r="H14" s="442">
        <v>0</v>
      </c>
      <c r="I14" s="442" t="s">
        <v>48</v>
      </c>
      <c r="J14" s="451"/>
      <c r="K14" s="442" t="s">
        <v>730</v>
      </c>
    </row>
    <row r="15" spans="1:11" s="452" customFormat="1" ht="36.75" customHeight="1" x14ac:dyDescent="0.3">
      <c r="A15" s="691">
        <v>11</v>
      </c>
      <c r="B15" s="442" t="s">
        <v>479</v>
      </c>
      <c r="C15" s="450">
        <v>46235</v>
      </c>
      <c r="D15" s="453"/>
      <c r="E15" s="442" t="s">
        <v>709</v>
      </c>
      <c r="F15" s="442">
        <v>0</v>
      </c>
      <c r="G15" s="442"/>
      <c r="H15" s="442">
        <v>5</v>
      </c>
      <c r="I15" s="442" t="s">
        <v>19</v>
      </c>
      <c r="J15" s="451"/>
      <c r="K15" s="442" t="s">
        <v>730</v>
      </c>
    </row>
    <row r="16" spans="1:11" s="452" customFormat="1" ht="36.75" customHeight="1" x14ac:dyDescent="0.3">
      <c r="A16" s="691">
        <v>12</v>
      </c>
      <c r="B16" s="442" t="s">
        <v>479</v>
      </c>
      <c r="C16" s="450">
        <v>46235</v>
      </c>
      <c r="D16" s="453"/>
      <c r="E16" s="442" t="s">
        <v>710</v>
      </c>
      <c r="F16" s="442">
        <v>3</v>
      </c>
      <c r="G16" s="442"/>
      <c r="H16" s="442">
        <v>5</v>
      </c>
      <c r="I16" s="442" t="s">
        <v>19</v>
      </c>
      <c r="J16" s="451"/>
      <c r="K16" s="442" t="s">
        <v>730</v>
      </c>
    </row>
    <row r="17" spans="1:11" s="452" customFormat="1" ht="36.75" customHeight="1" x14ac:dyDescent="0.3">
      <c r="A17" s="691">
        <v>13</v>
      </c>
      <c r="B17" s="442" t="s">
        <v>479</v>
      </c>
      <c r="C17" s="450">
        <v>46235</v>
      </c>
      <c r="D17" s="453"/>
      <c r="E17" s="442" t="s">
        <v>711</v>
      </c>
      <c r="F17" s="442">
        <v>3</v>
      </c>
      <c r="G17" s="442"/>
      <c r="H17" s="442">
        <v>0</v>
      </c>
      <c r="I17" s="442" t="s">
        <v>48</v>
      </c>
      <c r="J17" s="451"/>
      <c r="K17" s="442" t="s">
        <v>730</v>
      </c>
    </row>
    <row r="18" spans="1:11" s="452" customFormat="1" ht="36.75" customHeight="1" x14ac:dyDescent="0.3">
      <c r="A18" s="691">
        <v>14</v>
      </c>
      <c r="B18" s="442" t="s">
        <v>479</v>
      </c>
      <c r="C18" s="450">
        <v>46235</v>
      </c>
      <c r="D18" s="453"/>
      <c r="E18" s="442" t="s">
        <v>712</v>
      </c>
      <c r="F18" s="442">
        <v>0</v>
      </c>
      <c r="G18" s="442"/>
      <c r="H18" s="442">
        <v>5</v>
      </c>
      <c r="I18" s="442" t="s">
        <v>19</v>
      </c>
      <c r="J18" s="451"/>
      <c r="K18" s="442" t="s">
        <v>730</v>
      </c>
    </row>
    <row r="19" spans="1:11" s="452" customFormat="1" ht="36.75" customHeight="1" x14ac:dyDescent="0.3">
      <c r="A19" s="691">
        <v>15</v>
      </c>
      <c r="B19" s="442" t="s">
        <v>479</v>
      </c>
      <c r="C19" s="450">
        <v>46235</v>
      </c>
      <c r="D19" s="453"/>
      <c r="E19" s="442" t="s">
        <v>713</v>
      </c>
      <c r="F19" s="442">
        <v>0</v>
      </c>
      <c r="G19" s="442"/>
      <c r="H19" s="442">
        <v>3</v>
      </c>
      <c r="I19" s="442" t="s">
        <v>19</v>
      </c>
      <c r="J19" s="451"/>
      <c r="K19" s="442" t="s">
        <v>730</v>
      </c>
    </row>
    <row r="20" spans="1:11" s="452" customFormat="1" ht="36.75" customHeight="1" x14ac:dyDescent="0.3">
      <c r="A20" s="691">
        <v>16</v>
      </c>
      <c r="B20" s="442" t="s">
        <v>479</v>
      </c>
      <c r="C20" s="450">
        <v>46235</v>
      </c>
      <c r="D20" s="453"/>
      <c r="E20" s="442" t="s">
        <v>714</v>
      </c>
      <c r="F20" s="442">
        <v>5</v>
      </c>
      <c r="G20" s="442"/>
      <c r="H20" s="442">
        <v>0</v>
      </c>
      <c r="I20" s="442" t="s">
        <v>48</v>
      </c>
      <c r="J20" s="451"/>
      <c r="K20" s="442" t="s">
        <v>730</v>
      </c>
    </row>
    <row r="21" spans="1:11" s="452" customFormat="1" ht="36.75" customHeight="1" x14ac:dyDescent="0.3">
      <c r="A21" s="691">
        <v>17</v>
      </c>
      <c r="B21" s="442" t="s">
        <v>479</v>
      </c>
      <c r="C21" s="450">
        <v>46235</v>
      </c>
      <c r="D21" s="453"/>
      <c r="E21" s="442" t="s">
        <v>715</v>
      </c>
      <c r="F21" s="442">
        <v>0</v>
      </c>
      <c r="G21" s="442"/>
      <c r="H21" s="442">
        <v>5</v>
      </c>
      <c r="I21" s="442" t="s">
        <v>19</v>
      </c>
      <c r="J21" s="451"/>
      <c r="K21" s="442" t="s">
        <v>730</v>
      </c>
    </row>
    <row r="22" spans="1:11" s="452" customFormat="1" ht="36.75" customHeight="1" x14ac:dyDescent="0.3">
      <c r="A22" s="691">
        <v>18</v>
      </c>
      <c r="B22" s="442" t="s">
        <v>479</v>
      </c>
      <c r="C22" s="450">
        <v>46235</v>
      </c>
      <c r="D22" s="453"/>
      <c r="E22" s="442" t="s">
        <v>716</v>
      </c>
      <c r="F22" s="442">
        <v>0</v>
      </c>
      <c r="G22" s="442"/>
      <c r="H22" s="442">
        <v>5</v>
      </c>
      <c r="I22" s="442" t="s">
        <v>19</v>
      </c>
      <c r="J22" s="451"/>
      <c r="K22" s="442" t="s">
        <v>730</v>
      </c>
    </row>
    <row r="23" spans="1:11" s="452" customFormat="1" ht="36.75" customHeight="1" x14ac:dyDescent="0.3">
      <c r="A23" s="691">
        <v>19</v>
      </c>
      <c r="B23" s="442" t="s">
        <v>479</v>
      </c>
      <c r="C23" s="450">
        <v>46235</v>
      </c>
      <c r="D23" s="453"/>
      <c r="E23" s="442" t="s">
        <v>717</v>
      </c>
      <c r="F23" s="442">
        <v>0</v>
      </c>
      <c r="G23" s="442"/>
      <c r="H23" s="442">
        <v>2</v>
      </c>
      <c r="I23" s="442" t="s">
        <v>19</v>
      </c>
      <c r="J23" s="451"/>
      <c r="K23" s="442" t="s">
        <v>730</v>
      </c>
    </row>
    <row r="24" spans="1:11" s="452" customFormat="1" ht="36.75" customHeight="1" x14ac:dyDescent="0.3">
      <c r="A24" s="691">
        <v>20</v>
      </c>
      <c r="B24" s="442" t="s">
        <v>479</v>
      </c>
      <c r="C24" s="450">
        <v>46235</v>
      </c>
      <c r="D24" s="453"/>
      <c r="E24" s="442" t="s">
        <v>718</v>
      </c>
      <c r="F24" s="442">
        <v>0</v>
      </c>
      <c r="G24" s="442"/>
      <c r="H24" s="442">
        <v>1</v>
      </c>
      <c r="I24" s="442" t="s">
        <v>19</v>
      </c>
      <c r="J24" s="451"/>
      <c r="K24" s="442" t="s">
        <v>730</v>
      </c>
    </row>
    <row r="25" spans="1:11" s="452" customFormat="1" ht="36.75" customHeight="1" x14ac:dyDescent="0.3">
      <c r="A25" s="691">
        <v>21</v>
      </c>
      <c r="B25" s="442" t="s">
        <v>479</v>
      </c>
      <c r="C25" s="450">
        <v>46235</v>
      </c>
      <c r="D25" s="453"/>
      <c r="E25" s="442" t="s">
        <v>719</v>
      </c>
      <c r="F25" s="442">
        <v>0</v>
      </c>
      <c r="G25" s="442"/>
      <c r="H25" s="442">
        <v>0</v>
      </c>
      <c r="I25" s="442" t="s">
        <v>48</v>
      </c>
      <c r="J25" s="451"/>
      <c r="K25" s="442" t="s">
        <v>730</v>
      </c>
    </row>
    <row r="26" spans="1:11" s="452" customFormat="1" ht="36.75" customHeight="1" x14ac:dyDescent="0.3">
      <c r="A26" s="691">
        <v>22</v>
      </c>
      <c r="B26" s="442" t="s">
        <v>479</v>
      </c>
      <c r="C26" s="450">
        <v>46235</v>
      </c>
      <c r="D26" s="453"/>
      <c r="E26" s="442" t="s">
        <v>720</v>
      </c>
      <c r="F26" s="442">
        <v>0</v>
      </c>
      <c r="G26" s="442"/>
      <c r="H26" s="442">
        <v>5</v>
      </c>
      <c r="I26" s="442" t="s">
        <v>19</v>
      </c>
      <c r="J26" s="451"/>
      <c r="K26" s="442" t="s">
        <v>730</v>
      </c>
    </row>
    <row r="27" spans="1:11" s="452" customFormat="1" ht="36.75" customHeight="1" x14ac:dyDescent="0.3">
      <c r="A27" s="691">
        <v>23</v>
      </c>
      <c r="B27" s="442" t="s">
        <v>479</v>
      </c>
      <c r="C27" s="450">
        <v>46235</v>
      </c>
      <c r="D27" s="453"/>
      <c r="E27" s="442" t="s">
        <v>721</v>
      </c>
      <c r="F27" s="442">
        <v>0</v>
      </c>
      <c r="G27" s="442"/>
      <c r="H27" s="442">
        <v>0</v>
      </c>
      <c r="I27" s="442" t="s">
        <v>48</v>
      </c>
      <c r="J27" s="451"/>
      <c r="K27" s="442" t="s">
        <v>730</v>
      </c>
    </row>
    <row r="28" spans="1:11" s="452" customFormat="1" ht="36.75" customHeight="1" x14ac:dyDescent="0.3">
      <c r="A28" s="691">
        <v>24</v>
      </c>
      <c r="B28" s="442" t="s">
        <v>479</v>
      </c>
      <c r="C28" s="450">
        <v>46235</v>
      </c>
      <c r="D28" s="453"/>
      <c r="E28" s="442" t="s">
        <v>722</v>
      </c>
      <c r="F28" s="442">
        <v>20</v>
      </c>
      <c r="G28" s="442"/>
      <c r="H28" s="442">
        <v>100</v>
      </c>
      <c r="I28" s="442" t="s">
        <v>19</v>
      </c>
      <c r="J28" s="451"/>
      <c r="K28" s="442" t="s">
        <v>730</v>
      </c>
    </row>
    <row r="29" spans="1:11" s="452" customFormat="1" ht="36.75" customHeight="1" x14ac:dyDescent="0.3">
      <c r="A29" s="691">
        <v>25</v>
      </c>
      <c r="B29" s="442" t="s">
        <v>479</v>
      </c>
      <c r="C29" s="450">
        <v>46235</v>
      </c>
      <c r="D29" s="453"/>
      <c r="E29" s="442" t="s">
        <v>723</v>
      </c>
      <c r="F29" s="442">
        <v>0</v>
      </c>
      <c r="G29" s="442"/>
      <c r="H29" s="442">
        <v>0</v>
      </c>
      <c r="I29" s="442" t="s">
        <v>48</v>
      </c>
      <c r="J29" s="451"/>
      <c r="K29" s="442" t="s">
        <v>730</v>
      </c>
    </row>
    <row r="30" spans="1:11" s="452" customFormat="1" ht="36.75" customHeight="1" x14ac:dyDescent="0.3">
      <c r="A30" s="691">
        <v>26</v>
      </c>
      <c r="B30" s="442" t="s">
        <v>479</v>
      </c>
      <c r="C30" s="450">
        <v>46235</v>
      </c>
      <c r="D30" s="453"/>
      <c r="E30" s="442" t="s">
        <v>724</v>
      </c>
      <c r="F30" s="442">
        <v>0</v>
      </c>
      <c r="G30" s="442"/>
      <c r="H30" s="442">
        <v>0</v>
      </c>
      <c r="I30" s="442" t="s">
        <v>48</v>
      </c>
      <c r="J30" s="451"/>
      <c r="K30" s="442" t="s">
        <v>730</v>
      </c>
    </row>
    <row r="31" spans="1:11" s="452" customFormat="1" ht="36.75" customHeight="1" x14ac:dyDescent="0.3">
      <c r="A31" s="691">
        <v>27</v>
      </c>
      <c r="B31" s="442" t="s">
        <v>479</v>
      </c>
      <c r="C31" s="450">
        <v>46235</v>
      </c>
      <c r="D31" s="453"/>
      <c r="E31" s="442" t="s">
        <v>725</v>
      </c>
      <c r="F31" s="442">
        <v>0</v>
      </c>
      <c r="G31" s="442"/>
      <c r="H31" s="442">
        <v>0</v>
      </c>
      <c r="I31" s="442" t="s">
        <v>48</v>
      </c>
      <c r="J31" s="451"/>
      <c r="K31" s="442" t="s">
        <v>730</v>
      </c>
    </row>
    <row r="32" spans="1:11" s="452" customFormat="1" ht="36.75" customHeight="1" x14ac:dyDescent="0.3">
      <c r="A32" s="691">
        <v>28</v>
      </c>
      <c r="B32" s="442" t="s">
        <v>479</v>
      </c>
      <c r="C32" s="450">
        <v>46235</v>
      </c>
      <c r="D32" s="453"/>
      <c r="E32" s="442" t="s">
        <v>726</v>
      </c>
      <c r="F32" s="442">
        <v>0</v>
      </c>
      <c r="G32" s="442"/>
      <c r="H32" s="442">
        <v>5</v>
      </c>
      <c r="I32" s="442" t="s">
        <v>19</v>
      </c>
      <c r="J32" s="451"/>
      <c r="K32" s="442" t="s">
        <v>730</v>
      </c>
    </row>
  </sheetData>
  <sheetProtection algorithmName="SHA-512" hashValue="q7Pqkq6eh6wProPh3wJhNkCpqGaLOebzkxZtTl5NDzbNDuf4s+cHoDpEjuOQ6RvIKFh2DNM93Pj1wWi5O2gKBw==" saltValue="mbRx4jID36BCKkAUJynQ+w==" spinCount="100000" sheet="1" objects="1" scenarios="1"/>
  <mergeCells count="2">
    <mergeCell ref="A1:K1"/>
    <mergeCell ref="A2:B3"/>
  </mergeCells>
  <dataValidations count="2">
    <dataValidation allowBlank="1" errorTitle="تنبيه إدخال خاطئ" error="الرجاء الاختيار من القائمة السهم (مطابق أو غير مطابق)" promptTitle="مطابقة البند" prompt="اختر الحالة من السهم" sqref="E5:H32" xr:uid="{33E859F3-FBE3-447F-B9FF-D8773273307B}"/>
    <dataValidation type="list" allowBlank="1" sqref="I5:I32" xr:uid="{A2E67135-1691-4D60-97D5-3D61B8C44B5C}">
      <formula1>"مطابق,غير مطابق"</formula1>
    </dataValidation>
  </dataValidations>
  <hyperlinks>
    <hyperlink ref="A2" location="'الرئيسية'!A1" display="🏠 الصفحة الرئيسية" xr:uid="{092407A6-58A4-44FF-98C6-AE8896E9D49C}"/>
    <hyperlink ref="A2:B3" location="'الرئيسية تاج '!A1" display="🏠 الصفحة الرئيسية" xr:uid="{435C9089-0BBA-4762-82A4-7E0C32E04829}"/>
  </hyperlinks>
  <pageMargins left="0.75" right="0.75" top="1" bottom="1" header="0.5" footer="0.5"/>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2D46-9EA7-46EB-8D86-2842025830C6}">
  <sheetPr codeName="Sheet15"/>
  <dimension ref="A1:S50"/>
  <sheetViews>
    <sheetView rightToLeft="1" zoomScale="40" zoomScaleNormal="40" workbookViewId="0">
      <selection sqref="A1:C2"/>
    </sheetView>
  </sheetViews>
  <sheetFormatPr defaultRowHeight="15" x14ac:dyDescent="0.25"/>
  <cols>
    <col min="1" max="1" width="11.28515625" style="309" customWidth="1"/>
    <col min="2" max="2" width="26.5703125" style="309" bestFit="1" customWidth="1"/>
    <col min="3" max="3" width="58.5703125" style="309" customWidth="1"/>
    <col min="4" max="4" width="36.28515625" style="309" hidden="1" customWidth="1"/>
    <col min="5" max="5" width="63.42578125" style="309" bestFit="1" customWidth="1"/>
    <col min="6" max="6" width="60.28515625" style="309" customWidth="1"/>
    <col min="7" max="7" width="53.5703125" style="309" customWidth="1"/>
    <col min="8" max="8" width="9.140625" style="309" hidden="1" customWidth="1"/>
    <col min="9" max="9" width="1.140625" style="309" hidden="1" customWidth="1"/>
    <col min="10" max="10" width="0.140625" style="309" hidden="1" customWidth="1"/>
    <col min="11" max="11" width="10.7109375" style="309" customWidth="1"/>
    <col min="12" max="12" width="6.140625" style="309" customWidth="1"/>
    <col min="13" max="13" width="9.140625" style="309" hidden="1" customWidth="1"/>
    <col min="14" max="16384" width="9.140625" style="309"/>
  </cols>
  <sheetData>
    <row r="1" spans="1:19" s="610" customFormat="1" ht="125.25" customHeight="1" x14ac:dyDescent="0.5">
      <c r="A1" s="168" t="s">
        <v>34</v>
      </c>
      <c r="B1" s="168"/>
      <c r="C1" s="169"/>
      <c r="D1" s="608"/>
      <c r="E1" s="692" t="s">
        <v>736</v>
      </c>
      <c r="F1" s="692"/>
      <c r="G1" s="692"/>
      <c r="H1" s="692"/>
      <c r="I1" s="692"/>
      <c r="J1" s="692"/>
    </row>
    <row r="2" spans="1:19" ht="43.5" customHeight="1" x14ac:dyDescent="0.25">
      <c r="A2" s="168"/>
      <c r="B2" s="168"/>
      <c r="C2" s="169"/>
      <c r="D2" s="611"/>
      <c r="E2" s="692"/>
      <c r="F2" s="692"/>
      <c r="G2" s="692"/>
      <c r="H2" s="692"/>
      <c r="I2" s="692"/>
      <c r="J2" s="692"/>
    </row>
    <row r="3" spans="1:19" s="615" customFormat="1" ht="60" customHeight="1" x14ac:dyDescent="0.7">
      <c r="A3" s="693" t="s">
        <v>734</v>
      </c>
      <c r="B3" s="694" t="s">
        <v>133</v>
      </c>
      <c r="C3" s="694" t="s">
        <v>134</v>
      </c>
      <c r="D3" s="694" t="s">
        <v>135</v>
      </c>
      <c r="E3" s="694" t="s">
        <v>732</v>
      </c>
      <c r="F3" s="694" t="s">
        <v>139</v>
      </c>
      <c r="G3" s="694" t="s">
        <v>141</v>
      </c>
      <c r="H3" s="614"/>
      <c r="I3" s="614"/>
      <c r="J3" s="614"/>
    </row>
    <row r="4" spans="1:19" s="622" customFormat="1" ht="50.25" customHeight="1" x14ac:dyDescent="0.7">
      <c r="A4" s="693">
        <v>1</v>
      </c>
      <c r="B4" s="695">
        <v>44231</v>
      </c>
      <c r="C4" s="695" t="s">
        <v>142</v>
      </c>
      <c r="D4" s="617">
        <v>1080</v>
      </c>
      <c r="E4" s="696">
        <v>324</v>
      </c>
      <c r="F4" s="696">
        <v>0</v>
      </c>
      <c r="G4" s="618">
        <f>MAX(0,E4-F4)</f>
        <v>324</v>
      </c>
      <c r="H4" s="619"/>
      <c r="I4" s="620" t="s">
        <v>143</v>
      </c>
      <c r="J4" s="620" t="s">
        <v>144</v>
      </c>
      <c r="K4" s="621"/>
      <c r="L4" s="621"/>
      <c r="M4" s="621"/>
      <c r="N4" s="621"/>
    </row>
    <row r="5" spans="1:19" s="622" customFormat="1" ht="50.25" customHeight="1" x14ac:dyDescent="0.7">
      <c r="A5" s="693">
        <v>2</v>
      </c>
      <c r="B5" s="695">
        <v>44230</v>
      </c>
      <c r="C5" s="695" t="s">
        <v>145</v>
      </c>
      <c r="D5" s="617">
        <v>720</v>
      </c>
      <c r="E5" s="696">
        <v>216</v>
      </c>
      <c r="F5" s="696">
        <v>0</v>
      </c>
      <c r="G5" s="618">
        <f t="shared" ref="G5:G50" si="0">MAX(0,E5-F5)</f>
        <v>216</v>
      </c>
      <c r="H5" s="619"/>
      <c r="I5" s="620" t="s">
        <v>136</v>
      </c>
      <c r="J5" s="620">
        <v>0.5</v>
      </c>
      <c r="K5" s="621"/>
      <c r="L5" s="621"/>
      <c r="M5" s="621"/>
      <c r="N5" s="621"/>
    </row>
    <row r="6" spans="1:19" s="622" customFormat="1" ht="50.25" customHeight="1" x14ac:dyDescent="0.7">
      <c r="A6" s="693">
        <v>3</v>
      </c>
      <c r="B6" s="695">
        <v>44229</v>
      </c>
      <c r="C6" s="695" t="s">
        <v>146</v>
      </c>
      <c r="D6" s="617">
        <v>480</v>
      </c>
      <c r="E6" s="696">
        <v>144</v>
      </c>
      <c r="F6" s="696">
        <v>0</v>
      </c>
      <c r="G6" s="618">
        <f t="shared" si="0"/>
        <v>144</v>
      </c>
      <c r="H6" s="619"/>
      <c r="I6" s="620" t="s">
        <v>147</v>
      </c>
      <c r="J6" s="620">
        <v>0.2</v>
      </c>
      <c r="K6" s="621"/>
      <c r="L6" s="621"/>
      <c r="M6" s="621"/>
      <c r="N6" s="621"/>
    </row>
    <row r="7" spans="1:19" s="622" customFormat="1" ht="50.25" customHeight="1" x14ac:dyDescent="0.7">
      <c r="A7" s="693">
        <v>4</v>
      </c>
      <c r="B7" s="695">
        <v>44063</v>
      </c>
      <c r="C7" s="695" t="s">
        <v>148</v>
      </c>
      <c r="D7" s="617">
        <v>1020</v>
      </c>
      <c r="E7" s="696">
        <v>306</v>
      </c>
      <c r="F7" s="696">
        <v>265</v>
      </c>
      <c r="G7" s="618">
        <f t="shared" si="0"/>
        <v>41</v>
      </c>
      <c r="H7" s="619"/>
      <c r="I7" s="620" t="s">
        <v>137</v>
      </c>
      <c r="J7" s="620">
        <v>0.3</v>
      </c>
      <c r="K7" s="621"/>
      <c r="L7" s="621"/>
      <c r="M7" s="621"/>
      <c r="N7" s="621"/>
      <c r="S7" s="623"/>
    </row>
    <row r="8" spans="1:19" s="622" customFormat="1" ht="50.25" customHeight="1" x14ac:dyDescent="0.7">
      <c r="A8" s="693">
        <v>5</v>
      </c>
      <c r="B8" s="695">
        <v>44181</v>
      </c>
      <c r="C8" s="695" t="s">
        <v>149</v>
      </c>
      <c r="D8" s="617">
        <v>360</v>
      </c>
      <c r="E8" s="696">
        <v>108</v>
      </c>
      <c r="F8" s="696">
        <v>102</v>
      </c>
      <c r="G8" s="618">
        <f t="shared" si="0"/>
        <v>6</v>
      </c>
      <c r="H8" s="619"/>
      <c r="I8" s="624"/>
      <c r="J8" s="624"/>
    </row>
    <row r="9" spans="1:19" s="622" customFormat="1" ht="50.25" customHeight="1" x14ac:dyDescent="0.7">
      <c r="A9" s="693">
        <v>6</v>
      </c>
      <c r="B9" s="695">
        <v>44100</v>
      </c>
      <c r="C9" s="695" t="s">
        <v>150</v>
      </c>
      <c r="D9" s="617">
        <v>90</v>
      </c>
      <c r="E9" s="696">
        <v>27</v>
      </c>
      <c r="F9" s="696">
        <v>22</v>
      </c>
      <c r="G9" s="618">
        <f t="shared" si="0"/>
        <v>5</v>
      </c>
      <c r="H9" s="619"/>
      <c r="I9" s="624"/>
      <c r="J9" s="624"/>
    </row>
    <row r="10" spans="1:19" s="622" customFormat="1" ht="50.25" customHeight="1" x14ac:dyDescent="0.7">
      <c r="A10" s="693">
        <v>7</v>
      </c>
      <c r="B10" s="695">
        <v>44138</v>
      </c>
      <c r="C10" s="695" t="s">
        <v>151</v>
      </c>
      <c r="D10" s="617">
        <v>90</v>
      </c>
      <c r="E10" s="696">
        <v>27</v>
      </c>
      <c r="F10" s="696">
        <v>20</v>
      </c>
      <c r="G10" s="618">
        <f t="shared" si="0"/>
        <v>7</v>
      </c>
      <c r="H10" s="619"/>
      <c r="I10" s="624"/>
      <c r="J10" s="624"/>
    </row>
    <row r="11" spans="1:19" s="622" customFormat="1" ht="50.25" customHeight="1" x14ac:dyDescent="0.7">
      <c r="A11" s="693">
        <v>8</v>
      </c>
      <c r="B11" s="695">
        <v>44348</v>
      </c>
      <c r="C11" s="695" t="s">
        <v>152</v>
      </c>
      <c r="D11" s="617">
        <v>50</v>
      </c>
      <c r="E11" s="696">
        <v>15</v>
      </c>
      <c r="F11" s="696">
        <v>14</v>
      </c>
      <c r="G11" s="618">
        <f t="shared" si="0"/>
        <v>1</v>
      </c>
      <c r="H11" s="619"/>
      <c r="I11" s="624"/>
      <c r="J11" s="624"/>
    </row>
    <row r="12" spans="1:19" s="622" customFormat="1" ht="50.25" customHeight="1" x14ac:dyDescent="0.7">
      <c r="A12" s="693">
        <v>9</v>
      </c>
      <c r="B12" s="695">
        <v>44183</v>
      </c>
      <c r="C12" s="695" t="s">
        <v>153</v>
      </c>
      <c r="D12" s="617">
        <v>80</v>
      </c>
      <c r="E12" s="696">
        <v>24</v>
      </c>
      <c r="F12" s="696">
        <v>24</v>
      </c>
      <c r="G12" s="618">
        <f t="shared" si="0"/>
        <v>0</v>
      </c>
      <c r="H12" s="619"/>
      <c r="I12" s="624"/>
      <c r="J12" s="624"/>
    </row>
    <row r="13" spans="1:19" s="622" customFormat="1" ht="50.25" customHeight="1" x14ac:dyDescent="0.7">
      <c r="A13" s="693">
        <v>10</v>
      </c>
      <c r="B13" s="695">
        <v>44233</v>
      </c>
      <c r="C13" s="695" t="s">
        <v>154</v>
      </c>
      <c r="D13" s="617">
        <v>210</v>
      </c>
      <c r="E13" s="696">
        <v>20</v>
      </c>
      <c r="F13" s="696">
        <v>7</v>
      </c>
      <c r="G13" s="618">
        <f t="shared" si="0"/>
        <v>13</v>
      </c>
      <c r="H13" s="619"/>
      <c r="I13" s="624"/>
      <c r="J13" s="624"/>
    </row>
    <row r="14" spans="1:19" s="622" customFormat="1" ht="50.25" customHeight="1" x14ac:dyDescent="0.7">
      <c r="A14" s="693">
        <v>11</v>
      </c>
      <c r="B14" s="695">
        <v>48506</v>
      </c>
      <c r="C14" s="695" t="s">
        <v>738</v>
      </c>
      <c r="D14" s="617">
        <v>42000</v>
      </c>
      <c r="E14" s="696">
        <v>50</v>
      </c>
      <c r="F14" s="696">
        <v>0</v>
      </c>
      <c r="G14" s="618">
        <f t="shared" si="0"/>
        <v>50</v>
      </c>
      <c r="H14" s="619"/>
      <c r="I14" s="624"/>
      <c r="J14" s="624"/>
    </row>
    <row r="15" spans="1:19" s="622" customFormat="1" ht="50.25" customHeight="1" x14ac:dyDescent="0.7">
      <c r="A15" s="693">
        <v>12</v>
      </c>
      <c r="B15" s="695">
        <v>44000</v>
      </c>
      <c r="C15" s="695" t="s">
        <v>155</v>
      </c>
      <c r="D15" s="617">
        <v>30</v>
      </c>
      <c r="E15" s="696">
        <v>12600</v>
      </c>
      <c r="F15" s="696">
        <v>15200</v>
      </c>
      <c r="G15" s="618">
        <f t="shared" si="0"/>
        <v>0</v>
      </c>
      <c r="H15" s="619"/>
      <c r="I15" s="624"/>
      <c r="J15" s="624"/>
    </row>
    <row r="16" spans="1:19" s="622" customFormat="1" ht="50.25" customHeight="1" x14ac:dyDescent="0.7">
      <c r="A16" s="693">
        <v>13</v>
      </c>
      <c r="B16" s="695">
        <v>44295</v>
      </c>
      <c r="C16" s="695" t="s">
        <v>739</v>
      </c>
      <c r="D16" s="617">
        <v>20</v>
      </c>
      <c r="E16" s="696">
        <v>3000</v>
      </c>
      <c r="F16" s="696">
        <v>0</v>
      </c>
      <c r="G16" s="618">
        <f t="shared" si="0"/>
        <v>3000</v>
      </c>
      <c r="H16" s="619"/>
      <c r="I16" s="624"/>
      <c r="J16" s="624"/>
    </row>
    <row r="17" spans="1:10" s="622" customFormat="1" ht="50.25" customHeight="1" x14ac:dyDescent="0.7">
      <c r="A17" s="693">
        <v>14</v>
      </c>
      <c r="B17" s="695">
        <v>48560</v>
      </c>
      <c r="C17" s="695" t="s">
        <v>740</v>
      </c>
      <c r="D17" s="617">
        <v>20</v>
      </c>
      <c r="E17" s="696">
        <v>2000</v>
      </c>
      <c r="F17" s="696">
        <v>0</v>
      </c>
      <c r="G17" s="618">
        <f t="shared" si="0"/>
        <v>2000</v>
      </c>
      <c r="H17" s="619"/>
      <c r="I17" s="624"/>
      <c r="J17" s="624"/>
    </row>
    <row r="18" spans="1:10" s="622" customFormat="1" ht="50.25" customHeight="1" x14ac:dyDescent="0.7">
      <c r="A18" s="693">
        <v>15</v>
      </c>
      <c r="B18" s="695">
        <v>44167</v>
      </c>
      <c r="C18" s="695" t="s">
        <v>159</v>
      </c>
      <c r="D18" s="617">
        <v>60</v>
      </c>
      <c r="E18" s="696">
        <v>18</v>
      </c>
      <c r="F18" s="696">
        <v>18</v>
      </c>
      <c r="G18" s="618">
        <f t="shared" si="0"/>
        <v>0</v>
      </c>
      <c r="H18" s="619"/>
      <c r="I18" s="624"/>
      <c r="J18" s="624"/>
    </row>
    <row r="19" spans="1:10" s="622" customFormat="1" ht="50.25" customHeight="1" x14ac:dyDescent="0.7">
      <c r="A19" s="693">
        <v>16</v>
      </c>
      <c r="B19" s="695">
        <v>82018</v>
      </c>
      <c r="C19" s="695" t="s">
        <v>741</v>
      </c>
      <c r="D19" s="617">
        <v>90</v>
      </c>
      <c r="E19" s="696">
        <v>7</v>
      </c>
      <c r="F19" s="696">
        <v>0</v>
      </c>
      <c r="G19" s="618">
        <f t="shared" si="0"/>
        <v>7</v>
      </c>
      <c r="H19" s="619"/>
      <c r="I19" s="624"/>
      <c r="J19" s="624"/>
    </row>
    <row r="20" spans="1:10" s="622" customFormat="1" ht="50.25" customHeight="1" x14ac:dyDescent="0.7">
      <c r="A20" s="693">
        <v>17</v>
      </c>
      <c r="B20" s="695">
        <v>82043</v>
      </c>
      <c r="C20" s="695" t="s">
        <v>742</v>
      </c>
      <c r="D20" s="617">
        <v>90</v>
      </c>
      <c r="E20" s="696">
        <v>30</v>
      </c>
      <c r="F20" s="696">
        <v>30</v>
      </c>
      <c r="G20" s="618">
        <f t="shared" si="0"/>
        <v>0</v>
      </c>
      <c r="H20" s="619"/>
      <c r="I20" s="624"/>
      <c r="J20" s="624"/>
    </row>
    <row r="21" spans="1:10" s="622" customFormat="1" ht="50.25" customHeight="1" x14ac:dyDescent="0.7">
      <c r="A21" s="693">
        <v>18</v>
      </c>
      <c r="B21" s="695">
        <v>44157</v>
      </c>
      <c r="C21" s="695" t="s">
        <v>743</v>
      </c>
      <c r="D21" s="617">
        <v>300</v>
      </c>
      <c r="E21" s="696">
        <v>5</v>
      </c>
      <c r="F21" s="696">
        <v>0</v>
      </c>
      <c r="G21" s="618">
        <f t="shared" si="0"/>
        <v>5</v>
      </c>
      <c r="H21" s="619"/>
      <c r="I21" s="624"/>
      <c r="J21" s="624"/>
    </row>
    <row r="22" spans="1:10" s="622" customFormat="1" ht="50.25" customHeight="1" x14ac:dyDescent="0.7">
      <c r="A22" s="693">
        <v>19</v>
      </c>
      <c r="B22" s="695">
        <v>44255</v>
      </c>
      <c r="C22" s="695" t="s">
        <v>160</v>
      </c>
      <c r="D22" s="617">
        <v>60</v>
      </c>
      <c r="E22" s="696">
        <v>12</v>
      </c>
      <c r="F22" s="696">
        <v>27</v>
      </c>
      <c r="G22" s="618">
        <f t="shared" si="0"/>
        <v>0</v>
      </c>
      <c r="H22" s="619"/>
      <c r="I22" s="624"/>
      <c r="J22" s="624"/>
    </row>
    <row r="23" spans="1:10" s="622" customFormat="1" ht="50.25" customHeight="1" x14ac:dyDescent="0.7">
      <c r="A23" s="693">
        <v>20</v>
      </c>
      <c r="B23" s="695">
        <v>44158</v>
      </c>
      <c r="C23" s="695" t="s">
        <v>744</v>
      </c>
      <c r="D23" s="617">
        <v>360</v>
      </c>
      <c r="E23" s="696">
        <v>12</v>
      </c>
      <c r="F23" s="696">
        <v>27</v>
      </c>
      <c r="G23" s="618">
        <f t="shared" si="0"/>
        <v>0</v>
      </c>
      <c r="H23" s="619"/>
      <c r="I23" s="624"/>
      <c r="J23" s="624"/>
    </row>
    <row r="24" spans="1:10" s="622" customFormat="1" ht="50.25" customHeight="1" x14ac:dyDescent="0.7">
      <c r="A24" s="693">
        <v>21</v>
      </c>
      <c r="B24" s="695">
        <v>44249</v>
      </c>
      <c r="C24" s="695" t="s">
        <v>161</v>
      </c>
      <c r="D24" s="617">
        <v>50</v>
      </c>
      <c r="E24" s="696">
        <v>20</v>
      </c>
      <c r="F24" s="696">
        <v>90</v>
      </c>
      <c r="G24" s="618">
        <f t="shared" si="0"/>
        <v>0</v>
      </c>
      <c r="H24" s="619"/>
      <c r="I24" s="624"/>
      <c r="J24" s="624"/>
    </row>
    <row r="25" spans="1:10" s="622" customFormat="1" ht="50.25" customHeight="1" x14ac:dyDescent="0.7">
      <c r="A25" s="693">
        <v>22</v>
      </c>
      <c r="B25" s="695">
        <v>44256</v>
      </c>
      <c r="C25" s="695" t="s">
        <v>162</v>
      </c>
      <c r="D25" s="617">
        <v>100</v>
      </c>
      <c r="E25" s="696">
        <v>12</v>
      </c>
      <c r="F25" s="696">
        <v>18</v>
      </c>
      <c r="G25" s="618">
        <f t="shared" si="0"/>
        <v>0</v>
      </c>
      <c r="H25" s="619"/>
      <c r="I25" s="624"/>
      <c r="J25" s="624"/>
    </row>
    <row r="26" spans="1:10" s="622" customFormat="1" ht="50.25" customHeight="1" x14ac:dyDescent="0.7">
      <c r="A26" s="693">
        <v>23</v>
      </c>
      <c r="B26" s="695">
        <v>82125</v>
      </c>
      <c r="C26" s="695" t="s">
        <v>745</v>
      </c>
      <c r="D26" s="617">
        <v>150</v>
      </c>
      <c r="E26" s="696">
        <v>5</v>
      </c>
      <c r="F26" s="696">
        <v>0</v>
      </c>
      <c r="G26" s="618">
        <f t="shared" si="0"/>
        <v>5</v>
      </c>
      <c r="H26" s="619"/>
      <c r="I26" s="624"/>
      <c r="J26" s="624"/>
    </row>
    <row r="27" spans="1:10" s="622" customFormat="1" ht="50.25" customHeight="1" x14ac:dyDescent="0.7">
      <c r="A27" s="693">
        <v>24</v>
      </c>
      <c r="B27" s="695">
        <v>44266</v>
      </c>
      <c r="C27" s="695" t="s">
        <v>746</v>
      </c>
      <c r="D27" s="617">
        <v>150</v>
      </c>
      <c r="E27" s="696">
        <v>0</v>
      </c>
      <c r="F27" s="696">
        <v>0</v>
      </c>
      <c r="G27" s="618">
        <f t="shared" si="0"/>
        <v>0</v>
      </c>
      <c r="H27" s="619"/>
      <c r="I27" s="624"/>
      <c r="J27" s="624"/>
    </row>
    <row r="28" spans="1:10" s="622" customFormat="1" ht="50.25" customHeight="1" x14ac:dyDescent="0.7">
      <c r="A28" s="693">
        <v>25</v>
      </c>
      <c r="B28" s="695">
        <v>82002</v>
      </c>
      <c r="C28" s="695" t="s">
        <v>747</v>
      </c>
      <c r="D28" s="617">
        <v>150</v>
      </c>
      <c r="E28" s="696">
        <v>108</v>
      </c>
      <c r="F28" s="696">
        <v>108</v>
      </c>
      <c r="G28" s="618">
        <f t="shared" si="0"/>
        <v>0</v>
      </c>
      <c r="H28" s="619"/>
      <c r="I28" s="624"/>
      <c r="J28" s="624"/>
    </row>
    <row r="29" spans="1:10" s="622" customFormat="1" ht="50.25" customHeight="1" x14ac:dyDescent="0.7">
      <c r="A29" s="693">
        <v>26</v>
      </c>
      <c r="B29" s="695">
        <v>44304</v>
      </c>
      <c r="C29" s="695" t="s">
        <v>748</v>
      </c>
      <c r="D29" s="617">
        <v>30</v>
      </c>
      <c r="E29" s="696">
        <v>9</v>
      </c>
      <c r="F29" s="696">
        <v>0</v>
      </c>
      <c r="G29" s="618">
        <f t="shared" si="0"/>
        <v>9</v>
      </c>
      <c r="H29" s="619"/>
      <c r="I29" s="624"/>
      <c r="J29" s="624"/>
    </row>
    <row r="30" spans="1:10" ht="46.5" x14ac:dyDescent="0.7">
      <c r="A30" s="693">
        <v>27</v>
      </c>
      <c r="B30" s="695">
        <v>82081</v>
      </c>
      <c r="C30" s="695" t="s">
        <v>749</v>
      </c>
      <c r="D30" s="625"/>
      <c r="E30" s="696">
        <v>5</v>
      </c>
      <c r="F30" s="696">
        <v>0</v>
      </c>
      <c r="G30" s="618">
        <f t="shared" si="0"/>
        <v>5</v>
      </c>
    </row>
    <row r="31" spans="1:10" ht="46.5" x14ac:dyDescent="0.7">
      <c r="A31" s="693">
        <v>28</v>
      </c>
      <c r="B31" s="695">
        <v>82008</v>
      </c>
      <c r="C31" s="695" t="s">
        <v>750</v>
      </c>
      <c r="D31" s="625"/>
      <c r="E31" s="696">
        <v>5</v>
      </c>
      <c r="F31" s="696">
        <v>14</v>
      </c>
      <c r="G31" s="618">
        <f t="shared" si="0"/>
        <v>0</v>
      </c>
    </row>
    <row r="32" spans="1:10" ht="46.5" x14ac:dyDescent="0.7">
      <c r="A32" s="693">
        <v>29</v>
      </c>
      <c r="B32" s="695">
        <v>44344</v>
      </c>
      <c r="C32" s="695" t="s">
        <v>751</v>
      </c>
      <c r="D32" s="625"/>
      <c r="E32" s="696">
        <v>3</v>
      </c>
      <c r="F32" s="696">
        <v>0</v>
      </c>
      <c r="G32" s="618">
        <f t="shared" si="0"/>
        <v>3</v>
      </c>
    </row>
    <row r="33" spans="1:7" ht="46.5" x14ac:dyDescent="0.7">
      <c r="A33" s="693">
        <v>30</v>
      </c>
      <c r="B33" s="695">
        <v>44298</v>
      </c>
      <c r="C33" s="695" t="s">
        <v>752</v>
      </c>
      <c r="D33" s="625"/>
      <c r="E33" s="696">
        <v>5</v>
      </c>
      <c r="F33" s="696">
        <v>0</v>
      </c>
      <c r="G33" s="618">
        <f t="shared" si="0"/>
        <v>5</v>
      </c>
    </row>
    <row r="34" spans="1:7" ht="46.5" x14ac:dyDescent="0.7">
      <c r="A34" s="693">
        <v>31</v>
      </c>
      <c r="B34" s="695">
        <v>44263</v>
      </c>
      <c r="C34" s="695" t="s">
        <v>753</v>
      </c>
      <c r="D34" s="625"/>
      <c r="E34" s="696">
        <v>0</v>
      </c>
      <c r="F34" s="696">
        <v>0</v>
      </c>
      <c r="G34" s="618">
        <f t="shared" si="0"/>
        <v>0</v>
      </c>
    </row>
    <row r="35" spans="1:7" ht="46.5" x14ac:dyDescent="0.7">
      <c r="A35" s="693">
        <v>32</v>
      </c>
      <c r="B35" s="695">
        <v>44347</v>
      </c>
      <c r="C35" s="695" t="s">
        <v>754</v>
      </c>
      <c r="D35" s="625"/>
      <c r="E35" s="696">
        <v>0</v>
      </c>
      <c r="F35" s="696">
        <v>0</v>
      </c>
      <c r="G35" s="618">
        <f t="shared" si="0"/>
        <v>0</v>
      </c>
    </row>
    <row r="36" spans="1:7" ht="46.5" x14ac:dyDescent="0.7">
      <c r="A36" s="693">
        <v>33</v>
      </c>
      <c r="B36" s="695">
        <v>44305</v>
      </c>
      <c r="C36" s="695" t="s">
        <v>755</v>
      </c>
      <c r="D36" s="625"/>
      <c r="E36" s="696">
        <v>20</v>
      </c>
      <c r="F36" s="696">
        <v>0</v>
      </c>
      <c r="G36" s="618">
        <f t="shared" si="0"/>
        <v>20</v>
      </c>
    </row>
    <row r="37" spans="1:7" ht="46.5" x14ac:dyDescent="0.7">
      <c r="A37" s="693">
        <v>34</v>
      </c>
      <c r="B37" s="697">
        <v>44347</v>
      </c>
      <c r="C37" s="698" t="s">
        <v>756</v>
      </c>
      <c r="D37" s="625"/>
      <c r="E37" s="696">
        <v>20</v>
      </c>
      <c r="F37" s="696">
        <v>0</v>
      </c>
      <c r="G37" s="618">
        <f t="shared" si="0"/>
        <v>20</v>
      </c>
    </row>
    <row r="38" spans="1:7" ht="46.5" x14ac:dyDescent="0.7">
      <c r="A38" s="693">
        <v>35</v>
      </c>
      <c r="B38" s="695">
        <v>43048</v>
      </c>
      <c r="C38" s="695" t="s">
        <v>757</v>
      </c>
      <c r="D38" s="625"/>
      <c r="E38" s="696">
        <v>50</v>
      </c>
      <c r="F38" s="696">
        <v>254</v>
      </c>
      <c r="G38" s="618">
        <f t="shared" si="0"/>
        <v>0</v>
      </c>
    </row>
    <row r="39" spans="1:7" ht="46.5" x14ac:dyDescent="0.7">
      <c r="A39" s="693">
        <v>36</v>
      </c>
      <c r="B39" s="695">
        <v>44331</v>
      </c>
      <c r="C39" s="695" t="s">
        <v>758</v>
      </c>
      <c r="D39" s="625"/>
      <c r="E39" s="696">
        <v>0</v>
      </c>
      <c r="F39" s="696">
        <v>0</v>
      </c>
      <c r="G39" s="618">
        <f t="shared" si="0"/>
        <v>0</v>
      </c>
    </row>
    <row r="40" spans="1:7" ht="46.5" x14ac:dyDescent="0.7">
      <c r="A40" s="693">
        <v>37</v>
      </c>
      <c r="B40" s="695">
        <v>82058</v>
      </c>
      <c r="C40" s="695" t="s">
        <v>759</v>
      </c>
      <c r="D40" s="625"/>
      <c r="E40" s="696">
        <v>0</v>
      </c>
      <c r="F40" s="696">
        <v>0</v>
      </c>
      <c r="G40" s="618">
        <f t="shared" si="0"/>
        <v>0</v>
      </c>
    </row>
    <row r="41" spans="1:7" ht="46.5" x14ac:dyDescent="0.7">
      <c r="A41" s="693">
        <v>38</v>
      </c>
      <c r="B41" s="695">
        <v>44224</v>
      </c>
      <c r="C41" s="695" t="s">
        <v>156</v>
      </c>
      <c r="D41" s="625"/>
      <c r="E41" s="696">
        <v>9</v>
      </c>
      <c r="F41" s="696">
        <v>6</v>
      </c>
      <c r="G41" s="618">
        <f t="shared" si="0"/>
        <v>3</v>
      </c>
    </row>
    <row r="42" spans="1:7" ht="46.5" x14ac:dyDescent="0.7">
      <c r="A42" s="693">
        <v>39</v>
      </c>
      <c r="B42" s="695">
        <v>44225</v>
      </c>
      <c r="C42" s="695" t="s">
        <v>157</v>
      </c>
      <c r="D42" s="625"/>
      <c r="E42" s="696">
        <v>6</v>
      </c>
      <c r="F42" s="696">
        <v>5</v>
      </c>
      <c r="G42" s="618">
        <f t="shared" si="0"/>
        <v>1</v>
      </c>
    </row>
    <row r="43" spans="1:7" ht="46.5" x14ac:dyDescent="0.7">
      <c r="A43" s="693">
        <v>40</v>
      </c>
      <c r="B43" s="695">
        <v>44333</v>
      </c>
      <c r="C43" s="695" t="s">
        <v>158</v>
      </c>
      <c r="D43" s="625"/>
      <c r="E43" s="696">
        <v>6</v>
      </c>
      <c r="F43" s="696">
        <v>5</v>
      </c>
      <c r="G43" s="618">
        <f t="shared" si="0"/>
        <v>1</v>
      </c>
    </row>
    <row r="44" spans="1:7" ht="46.5" x14ac:dyDescent="0.7">
      <c r="A44" s="693">
        <v>41</v>
      </c>
      <c r="B44" s="699">
        <v>40468</v>
      </c>
      <c r="C44" s="700" t="s">
        <v>163</v>
      </c>
      <c r="D44" s="625"/>
      <c r="E44" s="696">
        <v>45</v>
      </c>
      <c r="F44" s="696">
        <v>50</v>
      </c>
      <c r="G44" s="618">
        <f t="shared" si="0"/>
        <v>0</v>
      </c>
    </row>
    <row r="45" spans="1:7" ht="46.5" x14ac:dyDescent="0.7">
      <c r="A45" s="693">
        <v>42</v>
      </c>
      <c r="B45" s="701">
        <v>40468</v>
      </c>
      <c r="C45" s="702" t="s">
        <v>760</v>
      </c>
      <c r="D45" s="625"/>
      <c r="E45" s="696">
        <v>45</v>
      </c>
      <c r="F45" s="696">
        <v>50</v>
      </c>
      <c r="G45" s="618">
        <f t="shared" si="0"/>
        <v>0</v>
      </c>
    </row>
    <row r="46" spans="1:7" ht="46.5" x14ac:dyDescent="0.7">
      <c r="A46" s="693">
        <v>43</v>
      </c>
      <c r="B46" s="699">
        <v>40468</v>
      </c>
      <c r="C46" s="700" t="s">
        <v>761</v>
      </c>
      <c r="D46" s="625"/>
      <c r="E46" s="696">
        <v>45</v>
      </c>
      <c r="F46" s="696">
        <v>50</v>
      </c>
      <c r="G46" s="618">
        <f t="shared" si="0"/>
        <v>0</v>
      </c>
    </row>
    <row r="47" spans="1:7" ht="46.5" x14ac:dyDescent="0.7">
      <c r="A47" s="693">
        <v>44</v>
      </c>
      <c r="B47" s="703">
        <v>44248</v>
      </c>
      <c r="C47" s="700" t="s">
        <v>762</v>
      </c>
      <c r="D47" s="625"/>
      <c r="E47" s="696">
        <v>5</v>
      </c>
      <c r="F47" s="696">
        <v>0</v>
      </c>
      <c r="G47" s="618">
        <f t="shared" si="0"/>
        <v>5</v>
      </c>
    </row>
    <row r="48" spans="1:7" ht="46.5" x14ac:dyDescent="0.7">
      <c r="A48" s="693">
        <v>45</v>
      </c>
      <c r="B48" s="703">
        <v>82099</v>
      </c>
      <c r="C48" s="700" t="s">
        <v>763</v>
      </c>
      <c r="D48" s="625"/>
      <c r="E48" s="696">
        <v>3</v>
      </c>
      <c r="F48" s="696">
        <v>0</v>
      </c>
      <c r="G48" s="618">
        <f t="shared" si="0"/>
        <v>3</v>
      </c>
    </row>
    <row r="49" spans="1:7" ht="46.5" x14ac:dyDescent="0.7">
      <c r="A49" s="693">
        <v>46</v>
      </c>
      <c r="B49" s="703">
        <v>44160</v>
      </c>
      <c r="C49" s="700" t="s">
        <v>764</v>
      </c>
      <c r="D49" s="625"/>
      <c r="E49" s="696">
        <v>5</v>
      </c>
      <c r="F49" s="696">
        <v>0</v>
      </c>
      <c r="G49" s="618">
        <f t="shared" si="0"/>
        <v>5</v>
      </c>
    </row>
    <row r="50" spans="1:7" ht="46.5" x14ac:dyDescent="0.7">
      <c r="A50" s="693">
        <v>47</v>
      </c>
      <c r="B50" s="704">
        <v>44095</v>
      </c>
      <c r="C50" s="695" t="s">
        <v>765</v>
      </c>
      <c r="D50" s="625"/>
      <c r="E50" s="696">
        <v>20</v>
      </c>
      <c r="F50" s="696">
        <v>0</v>
      </c>
      <c r="G50" s="618">
        <f t="shared" si="0"/>
        <v>20</v>
      </c>
    </row>
  </sheetData>
  <sheetProtection algorithmName="SHA-512" hashValue="h+MCRpVw2JOlGNU5zT8B6jXH040HXqtgvF4Tyuq+yVS1NpeBTPQ5uS5ZUBI7uzUJocCxhOY+gzuy08TMzrs9nA==" saltValue="ptn3duPP+9EN3Uus9++LtA==" spinCount="100000" sheet="1" objects="1" scenarios="1"/>
  <mergeCells count="2">
    <mergeCell ref="E1:J2"/>
    <mergeCell ref="A1:C2"/>
  </mergeCells>
  <conditionalFormatting sqref="G4:G50">
    <cfRule type="cellIs" dxfId="141" priority="1" operator="greaterThan">
      <formula>0</formula>
    </cfRule>
    <cfRule type="cellIs" dxfId="140" priority="2" operator="greaterThan">
      <formula>0</formula>
    </cfRule>
    <cfRule type="cellIs" dxfId="139" priority="3" operator="equal">
      <formula>0</formula>
    </cfRule>
  </conditionalFormatting>
  <hyperlinks>
    <hyperlink ref="A1" location="'الرئيسية'!A1" display="🏠 الصفحة الرئيسية" xr:uid="{50C8A3EA-877A-4D02-A6B8-B4A0C66EA482}"/>
    <hyperlink ref="A1:C2" location="'الرئيسية تاج '!A1" display="🏠 الصفحة الرئيسية" xr:uid="{108A1DAC-6B39-4FCB-AAFE-871C71F86B1F}"/>
  </hyperlinks>
  <pageMargins left="0.25" right="0.25" top="0.75" bottom="0.75" header="0.3" footer="0.3"/>
  <pageSetup paperSize="9" scale="72" orientation="landscape" horizontalDpi="0" verticalDpi="0" r:id="rId1"/>
  <colBreaks count="1" manualBreakCount="1">
    <brk id="7" max="1048575" man="1"/>
  </colBreaks>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18570-863F-4E0D-BCD8-3C6BC2D82F1F}">
  <sheetPr codeName="Sheet64"/>
  <dimension ref="A1"/>
  <sheetViews>
    <sheetView workbookViewId="0"/>
  </sheetViews>
  <sheetFormatPr defaultRowHeight="15" x14ac:dyDescent="0.25"/>
  <cols>
    <col min="1" max="16384" width="9.140625" style="309"/>
  </cols>
  <sheetData/>
  <sheetProtection algorithmName="SHA-512" hashValue="hrR67XEMZL4xi1WdE/GKyMPw2uveBZxRNM69jIiDak6k/2gOKFQICjbPwTodsc0W0I/18dsVQsfG+oM4gMNXUg==" saltValue="MEHpWVn+jo8N7tuJz4xLCw==" spinCount="100000" sheet="1" objects="1" scenario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4F176-980D-4449-B0D9-8533A2C9BB09}">
  <sheetPr codeName="Sheet17"/>
  <dimension ref="A1:L15"/>
  <sheetViews>
    <sheetView rightToLeft="1" zoomScale="55" zoomScaleNormal="55" workbookViewId="0">
      <selection activeCell="A2" sqref="A2:B3"/>
    </sheetView>
  </sheetViews>
  <sheetFormatPr defaultRowHeight="15" x14ac:dyDescent="0.25"/>
  <cols>
    <col min="1" max="1" width="14.42578125" style="309" bestFit="1" customWidth="1"/>
    <col min="2" max="2" width="17" style="309" customWidth="1"/>
    <col min="3" max="3" width="16" style="309" customWidth="1"/>
    <col min="4" max="4" width="31" style="309" customWidth="1"/>
    <col min="5" max="5" width="17.28515625" style="309" bestFit="1" customWidth="1"/>
    <col min="6" max="6" width="53.85546875" style="309" customWidth="1"/>
    <col min="7" max="7" width="40.42578125" style="309" bestFit="1" customWidth="1"/>
    <col min="8" max="8" width="13.7109375" style="309" bestFit="1" customWidth="1"/>
    <col min="9" max="9" width="11" style="309" bestFit="1" customWidth="1"/>
    <col min="10" max="10" width="25.140625" style="309" bestFit="1" customWidth="1"/>
    <col min="11" max="11" width="30" style="309" customWidth="1"/>
    <col min="12" max="12" width="79.5703125" style="309" bestFit="1" customWidth="1"/>
    <col min="13" max="16384" width="9.140625" style="309"/>
  </cols>
  <sheetData>
    <row r="1" spans="1:12" s="446" customFormat="1" ht="57.75" customHeight="1" x14ac:dyDescent="0.7">
      <c r="A1" s="705" t="s">
        <v>632</v>
      </c>
      <c r="B1" s="706"/>
      <c r="C1" s="706"/>
      <c r="D1" s="706"/>
      <c r="E1" s="706"/>
      <c r="F1" s="706"/>
      <c r="G1" s="706"/>
      <c r="H1" s="706"/>
      <c r="I1" s="706"/>
      <c r="J1" s="706"/>
      <c r="K1" s="706"/>
      <c r="L1" s="706"/>
    </row>
    <row r="2" spans="1:12" s="473" customFormat="1" ht="42.75" customHeight="1" x14ac:dyDescent="0.35">
      <c r="A2" s="170" t="s">
        <v>34</v>
      </c>
      <c r="B2" s="171"/>
      <c r="C2" s="707" t="str">
        <f>'لوحة التحليل والملخص'!A20</f>
        <v>إجمالي إصابات العمل المسجلة</v>
      </c>
      <c r="D2" s="708"/>
      <c r="E2" s="489">
        <f>'لوحة التحليل والملخص تاج'!$B$19</f>
        <v>11</v>
      </c>
      <c r="F2" s="709"/>
      <c r="G2" s="710"/>
      <c r="H2" s="710"/>
      <c r="I2" s="710"/>
      <c r="J2" s="710"/>
      <c r="K2" s="710"/>
      <c r="L2" s="710"/>
    </row>
    <row r="3" spans="1:12" ht="44.25" customHeight="1" x14ac:dyDescent="0.25">
      <c r="A3" s="172"/>
      <c r="B3" s="173"/>
      <c r="C3" s="711" t="str">
        <f>'لوحة التحليل والملخص'!A21</f>
        <v>إجمالي أيام العمل الضائعة</v>
      </c>
      <c r="D3" s="712"/>
      <c r="E3" s="713">
        <f>'لوحة التحليل والملخص تاج'!$B$20</f>
        <v>0</v>
      </c>
      <c r="F3" s="714"/>
      <c r="G3" s="715"/>
      <c r="H3" s="715"/>
      <c r="I3" s="715"/>
      <c r="J3" s="715"/>
      <c r="K3" s="715"/>
      <c r="L3" s="715"/>
    </row>
    <row r="4" spans="1:12" s="610" customFormat="1" ht="63" x14ac:dyDescent="0.5">
      <c r="A4" s="716" t="s">
        <v>734</v>
      </c>
      <c r="B4" s="717" t="s">
        <v>76</v>
      </c>
      <c r="C4" s="717" t="s">
        <v>133</v>
      </c>
      <c r="D4" s="717" t="s">
        <v>788</v>
      </c>
      <c r="E4" s="717" t="s">
        <v>789</v>
      </c>
      <c r="F4" s="717" t="s">
        <v>77</v>
      </c>
      <c r="G4" s="717" t="s">
        <v>78</v>
      </c>
      <c r="H4" s="717" t="s">
        <v>790</v>
      </c>
      <c r="I4" s="717" t="s">
        <v>795</v>
      </c>
      <c r="J4" s="717" t="s">
        <v>796</v>
      </c>
      <c r="K4" s="717" t="s">
        <v>79</v>
      </c>
      <c r="L4" s="717" t="s">
        <v>80</v>
      </c>
    </row>
    <row r="5" spans="1:12" s="607" customFormat="1" ht="84" x14ac:dyDescent="0.25">
      <c r="A5" s="718">
        <v>1</v>
      </c>
      <c r="B5" s="719">
        <v>45686</v>
      </c>
      <c r="C5" s="720"/>
      <c r="D5" s="636" t="s">
        <v>549</v>
      </c>
      <c r="E5" s="721" t="s">
        <v>797</v>
      </c>
      <c r="F5" s="722" t="s">
        <v>808</v>
      </c>
      <c r="G5" s="723" t="s">
        <v>608</v>
      </c>
      <c r="H5" s="636" t="s">
        <v>137</v>
      </c>
      <c r="I5" s="724" t="b">
        <v>0</v>
      </c>
      <c r="J5" s="725" t="b">
        <v>1</v>
      </c>
      <c r="K5" s="606"/>
      <c r="L5" s="726" t="s">
        <v>809</v>
      </c>
    </row>
    <row r="6" spans="1:12" s="607" customFormat="1" ht="42" x14ac:dyDescent="0.25">
      <c r="A6" s="718">
        <v>2</v>
      </c>
      <c r="B6" s="719">
        <v>45740</v>
      </c>
      <c r="C6" s="720">
        <v>7663</v>
      </c>
      <c r="D6" s="636" t="s">
        <v>552</v>
      </c>
      <c r="E6" s="721" t="s">
        <v>799</v>
      </c>
      <c r="F6" s="722" t="s">
        <v>581</v>
      </c>
      <c r="G6" s="723" t="s">
        <v>611</v>
      </c>
      <c r="H6" s="636" t="s">
        <v>137</v>
      </c>
      <c r="I6" s="724" t="b">
        <v>0</v>
      </c>
      <c r="J6" s="725" t="b">
        <v>1</v>
      </c>
      <c r="K6" s="606"/>
      <c r="L6" s="726" t="s">
        <v>807</v>
      </c>
    </row>
    <row r="7" spans="1:12" s="607" customFormat="1" ht="105" x14ac:dyDescent="0.25">
      <c r="A7" s="718">
        <v>3</v>
      </c>
      <c r="B7" s="719">
        <v>45794</v>
      </c>
      <c r="C7" s="720">
        <v>7194</v>
      </c>
      <c r="D7" s="636" t="s">
        <v>556</v>
      </c>
      <c r="E7" s="721" t="s">
        <v>797</v>
      </c>
      <c r="F7" s="722" t="s">
        <v>585</v>
      </c>
      <c r="G7" s="723" t="s">
        <v>615</v>
      </c>
      <c r="H7" s="636" t="s">
        <v>137</v>
      </c>
      <c r="I7" s="724" t="b">
        <v>0</v>
      </c>
      <c r="J7" s="725" t="b">
        <v>1</v>
      </c>
      <c r="K7" s="606"/>
      <c r="L7" s="726" t="s">
        <v>812</v>
      </c>
    </row>
    <row r="8" spans="1:12" s="607" customFormat="1" ht="84" x14ac:dyDescent="0.25">
      <c r="A8" s="718">
        <v>4</v>
      </c>
      <c r="B8" s="719">
        <v>45811</v>
      </c>
      <c r="C8" s="720"/>
      <c r="D8" s="636" t="s">
        <v>558</v>
      </c>
      <c r="E8" s="721" t="s">
        <v>803</v>
      </c>
      <c r="F8" s="722" t="s">
        <v>587</v>
      </c>
      <c r="G8" s="723" t="s">
        <v>617</v>
      </c>
      <c r="H8" s="636" t="s">
        <v>137</v>
      </c>
      <c r="I8" s="724" t="b">
        <v>1</v>
      </c>
      <c r="J8" s="725" t="b">
        <v>0</v>
      </c>
      <c r="K8" s="606"/>
      <c r="L8" s="726" t="s">
        <v>814</v>
      </c>
    </row>
    <row r="9" spans="1:12" s="607" customFormat="1" ht="21" x14ac:dyDescent="0.25">
      <c r="A9" s="718">
        <v>5</v>
      </c>
      <c r="B9" s="719">
        <v>45957</v>
      </c>
      <c r="C9" s="720"/>
      <c r="D9" s="636" t="s">
        <v>564</v>
      </c>
      <c r="E9" s="721" t="s">
        <v>799</v>
      </c>
      <c r="F9" s="722" t="s">
        <v>593</v>
      </c>
      <c r="G9" s="723" t="s">
        <v>623</v>
      </c>
      <c r="H9" s="636" t="s">
        <v>137</v>
      </c>
      <c r="I9" s="724" t="b">
        <v>0</v>
      </c>
      <c r="J9" s="725" t="b">
        <v>1</v>
      </c>
      <c r="K9" s="606"/>
      <c r="L9" s="726" t="s">
        <v>813</v>
      </c>
    </row>
    <row r="10" spans="1:12" s="607" customFormat="1" ht="63" x14ac:dyDescent="0.25">
      <c r="A10" s="718">
        <v>6</v>
      </c>
      <c r="B10" s="719">
        <v>46031</v>
      </c>
      <c r="C10" s="720"/>
      <c r="D10" s="636" t="s">
        <v>566</v>
      </c>
      <c r="E10" s="721" t="s">
        <v>798</v>
      </c>
      <c r="F10" s="722" t="s">
        <v>595</v>
      </c>
      <c r="G10" s="723" t="s">
        <v>818</v>
      </c>
      <c r="H10" s="636" t="s">
        <v>137</v>
      </c>
      <c r="I10" s="724" t="b">
        <v>0</v>
      </c>
      <c r="J10" s="725" t="b">
        <v>1</v>
      </c>
      <c r="K10" s="606"/>
      <c r="L10" s="726" t="s">
        <v>813</v>
      </c>
    </row>
    <row r="11" spans="1:12" s="607" customFormat="1" ht="63" x14ac:dyDescent="0.25">
      <c r="A11" s="718">
        <v>7</v>
      </c>
      <c r="B11" s="719">
        <v>46032</v>
      </c>
      <c r="C11" s="720"/>
      <c r="D11" s="636" t="s">
        <v>567</v>
      </c>
      <c r="E11" s="721" t="s">
        <v>797</v>
      </c>
      <c r="F11" s="722" t="s">
        <v>596</v>
      </c>
      <c r="G11" s="723" t="s">
        <v>819</v>
      </c>
      <c r="H11" s="636" t="s">
        <v>137</v>
      </c>
      <c r="I11" s="724" t="b">
        <v>0</v>
      </c>
      <c r="J11" s="725" t="b">
        <v>1</v>
      </c>
      <c r="K11" s="606"/>
      <c r="L11" s="726" t="s">
        <v>866</v>
      </c>
    </row>
    <row r="12" spans="1:12" s="607" customFormat="1" ht="42" x14ac:dyDescent="0.25">
      <c r="A12" s="718">
        <v>8</v>
      </c>
      <c r="B12" s="719">
        <v>46070</v>
      </c>
      <c r="C12" s="720"/>
      <c r="D12" s="636" t="s">
        <v>823</v>
      </c>
      <c r="E12" s="721" t="s">
        <v>824</v>
      </c>
      <c r="F12" s="722" t="s">
        <v>825</v>
      </c>
      <c r="G12" s="723" t="s">
        <v>826</v>
      </c>
      <c r="H12" s="636" t="s">
        <v>137</v>
      </c>
      <c r="I12" s="724" t="b">
        <v>0</v>
      </c>
      <c r="J12" s="725" t="b">
        <v>1</v>
      </c>
      <c r="K12" s="606"/>
      <c r="L12" s="726" t="s">
        <v>810</v>
      </c>
    </row>
    <row r="13" spans="1:12" s="607" customFormat="1" ht="21" x14ac:dyDescent="0.25">
      <c r="A13" s="718">
        <v>9</v>
      </c>
      <c r="B13" s="719">
        <v>46093</v>
      </c>
      <c r="C13" s="720"/>
      <c r="D13" s="636" t="s">
        <v>831</v>
      </c>
      <c r="E13" s="721" t="s">
        <v>832</v>
      </c>
      <c r="F13" s="722" t="s">
        <v>833</v>
      </c>
      <c r="G13" s="723" t="s">
        <v>834</v>
      </c>
      <c r="H13" s="636" t="s">
        <v>137</v>
      </c>
      <c r="I13" s="724" t="b">
        <v>0</v>
      </c>
      <c r="J13" s="725" t="b">
        <v>1</v>
      </c>
      <c r="K13" s="606"/>
      <c r="L13" s="726" t="s">
        <v>813</v>
      </c>
    </row>
    <row r="14" spans="1:12" s="607" customFormat="1" ht="63" x14ac:dyDescent="0.25">
      <c r="A14" s="718">
        <v>10</v>
      </c>
      <c r="B14" s="719">
        <v>46135</v>
      </c>
      <c r="C14" s="720"/>
      <c r="D14" s="636" t="s">
        <v>571</v>
      </c>
      <c r="E14" s="721" t="s">
        <v>815</v>
      </c>
      <c r="F14" s="722" t="s">
        <v>844</v>
      </c>
      <c r="G14" s="723" t="s">
        <v>845</v>
      </c>
      <c r="H14" s="636" t="s">
        <v>137</v>
      </c>
      <c r="I14" s="724" t="b">
        <v>0</v>
      </c>
      <c r="J14" s="725" t="b">
        <v>1</v>
      </c>
      <c r="K14" s="606"/>
      <c r="L14" s="726" t="s">
        <v>855</v>
      </c>
    </row>
    <row r="15" spans="1:12" s="607" customFormat="1" ht="63" x14ac:dyDescent="0.25">
      <c r="A15" s="718">
        <v>11</v>
      </c>
      <c r="B15" s="719">
        <v>46163</v>
      </c>
      <c r="C15" s="720"/>
      <c r="D15" s="636" t="s">
        <v>575</v>
      </c>
      <c r="E15" s="721" t="s">
        <v>842</v>
      </c>
      <c r="F15" s="722" t="s">
        <v>603</v>
      </c>
      <c r="G15" s="723" t="s">
        <v>819</v>
      </c>
      <c r="H15" s="636" t="s">
        <v>137</v>
      </c>
      <c r="I15" s="724" t="b">
        <v>0</v>
      </c>
      <c r="J15" s="725" t="b">
        <v>1</v>
      </c>
      <c r="K15" s="606"/>
      <c r="L15" s="726" t="s">
        <v>847</v>
      </c>
    </row>
  </sheetData>
  <sheetProtection algorithmName="SHA-512" hashValue="42VTOsVtSS936TeYrVZzXk3fRoJJZT7hDuQ8VQJGx7nN85M/OknAD7LSgif+feXg0AX9+jbPWf0b3lJjmgXQFQ==" saltValue="bonMdfGMHbQi5gvSu/5xwQ==" spinCount="100000" sheet="1" objects="1" scenarios="1"/>
  <mergeCells count="5">
    <mergeCell ref="A1:L1"/>
    <mergeCell ref="A2:B3"/>
    <mergeCell ref="C2:D2"/>
    <mergeCell ref="C3:D3"/>
    <mergeCell ref="F2:L3"/>
  </mergeCells>
  <hyperlinks>
    <hyperlink ref="A2" location="'الرئيسية'!A1" display="🏠 الصفحة الرئيسية" xr:uid="{0B93910C-E149-443C-A3A3-D05EAB580311}"/>
    <hyperlink ref="A2:B3" location="'الرئيسية تاج '!A1" display="🏠 الصفحة الرئيسية" xr:uid="{BA8B44BF-A356-45D3-B246-890C574D32FD}"/>
  </hyperlinks>
  <pageMargins left="0.75" right="0.75" top="1" bottom="1" header="0.5" footer="0.5"/>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7926C-2460-4E59-BFEE-D5107E2F78E6}">
  <sheetPr codeName="Sheet18"/>
  <dimension ref="A1:J5"/>
  <sheetViews>
    <sheetView rightToLeft="1" zoomScale="55" zoomScaleNormal="55" workbookViewId="0">
      <selection activeCell="A2" sqref="A2:B3"/>
    </sheetView>
  </sheetViews>
  <sheetFormatPr defaultRowHeight="18.75" x14ac:dyDescent="0.3"/>
  <cols>
    <col min="1" max="1" width="8.7109375" style="283" bestFit="1" customWidth="1"/>
    <col min="2" max="2" width="16.5703125" style="283" bestFit="1" customWidth="1"/>
    <col min="3" max="3" width="37.7109375" style="283" bestFit="1" customWidth="1"/>
    <col min="4" max="4" width="19.7109375" style="283" bestFit="1" customWidth="1"/>
    <col min="5" max="5" width="71.42578125" style="283" customWidth="1"/>
    <col min="6" max="6" width="43.140625" style="283" customWidth="1"/>
    <col min="7" max="7" width="76.85546875" style="283" bestFit="1" customWidth="1"/>
    <col min="8" max="8" width="20.28515625" style="283" bestFit="1" customWidth="1"/>
    <col min="9" max="9" width="19.7109375" style="283" bestFit="1" customWidth="1"/>
    <col min="10" max="10" width="12.7109375" style="283" bestFit="1" customWidth="1"/>
    <col min="11" max="16384" width="9.140625" style="283"/>
  </cols>
  <sheetData>
    <row r="1" spans="1:10" s="277" customFormat="1" ht="63.75" customHeight="1" x14ac:dyDescent="0.45">
      <c r="A1" s="727" t="s">
        <v>631</v>
      </c>
      <c r="B1" s="728"/>
      <c r="C1" s="728"/>
      <c r="D1" s="728"/>
      <c r="E1" s="728"/>
      <c r="F1" s="728"/>
      <c r="G1" s="728"/>
      <c r="H1" s="728"/>
      <c r="I1" s="728"/>
      <c r="J1" s="728"/>
    </row>
    <row r="2" spans="1:10" ht="38.25" customHeight="1" x14ac:dyDescent="0.3">
      <c r="A2" s="174" t="s">
        <v>34</v>
      </c>
      <c r="B2" s="175"/>
      <c r="C2" s="729" t="str">
        <f>'لوحة التحليل والملخص'!A18</f>
        <v>إجمالي المخاطر الوشيكة المسجلة</v>
      </c>
      <c r="D2" s="489">
        <f>'لوحة التحليل والملخص تاج'!B17</f>
        <v>1</v>
      </c>
      <c r="E2" s="281"/>
      <c r="F2" s="282"/>
      <c r="G2" s="282"/>
    </row>
    <row r="3" spans="1:10" ht="37.5" customHeight="1" x14ac:dyDescent="0.3">
      <c r="A3" s="176"/>
      <c r="B3" s="177"/>
      <c r="C3" s="729" t="str">
        <f>'لوحة التحليل والملخص'!A19</f>
        <v>مخاطر وشيكة تم إغلاقها</v>
      </c>
      <c r="D3" s="730">
        <f>'لوحة التحليل والملخص تاج'!B18</f>
        <v>1</v>
      </c>
      <c r="E3" s="288"/>
      <c r="F3" s="289"/>
      <c r="G3" s="289"/>
    </row>
    <row r="4" spans="1:10" ht="48" customHeight="1" x14ac:dyDescent="0.3">
      <c r="A4" s="731" t="s">
        <v>70</v>
      </c>
      <c r="B4" s="731" t="s">
        <v>71</v>
      </c>
      <c r="C4" s="731" t="s">
        <v>72</v>
      </c>
      <c r="D4" s="731" t="s">
        <v>325</v>
      </c>
      <c r="E4" s="731" t="s">
        <v>326</v>
      </c>
      <c r="F4" s="731" t="s">
        <v>73</v>
      </c>
      <c r="G4" s="731" t="s">
        <v>327</v>
      </c>
      <c r="H4" s="731" t="s">
        <v>328</v>
      </c>
      <c r="I4" s="731" t="s">
        <v>74</v>
      </c>
      <c r="J4" s="731" t="s">
        <v>75</v>
      </c>
    </row>
    <row r="5" spans="1:10" s="295" customFormat="1" ht="45.75" customHeight="1" x14ac:dyDescent="0.35">
      <c r="A5" s="732">
        <v>1</v>
      </c>
      <c r="B5" s="292"/>
      <c r="C5" s="293"/>
      <c r="D5" s="293"/>
      <c r="E5" s="293"/>
      <c r="F5" s="293"/>
      <c r="G5" s="293"/>
      <c r="H5" s="292"/>
      <c r="I5" s="294"/>
      <c r="J5" s="294" t="s">
        <v>324</v>
      </c>
    </row>
  </sheetData>
  <sheetProtection algorithmName="SHA-512" hashValue="BikUofJNiQ7WQZZVBojUjHopR5uw3HgJhdNAXo2g5HxztomJwnh2oT4vSTQ2yYn1U2SoZYMKv+r8N2MoziQtdQ==" saltValue="DAXJ22ptBWKjSR4CzP0eQg==" spinCount="100000" sheet="1" objects="1" scenarios="1"/>
  <mergeCells count="3">
    <mergeCell ref="A1:J1"/>
    <mergeCell ref="A2:B3"/>
    <mergeCell ref="E2:G3"/>
  </mergeCells>
  <conditionalFormatting sqref="J1:J1048576">
    <cfRule type="containsText" dxfId="137" priority="1" operator="containsText" text="قيد التنفيذ">
      <formula>NOT(ISERROR(SEARCH("قيد التنفيذ",J1)))</formula>
    </cfRule>
    <cfRule type="containsText" dxfId="136" priority="2" operator="containsText" text="قيدالتنفيذ">
      <formula>NOT(ISERROR(SEARCH("قيدالتنفيذ",J1)))</formula>
    </cfRule>
    <cfRule type="containsText" dxfId="135" priority="3" operator="containsText" text="قيد المتابعة">
      <formula>NOT(ISERROR(SEARCH("قيد المتابعة",J1)))</formula>
    </cfRule>
  </conditionalFormatting>
  <conditionalFormatting sqref="J1:K1048576">
    <cfRule type="containsText" dxfId="134" priority="4" operator="containsText" text="تم الإغلاق">
      <formula>NOT(ISERROR(SEARCH("تم الإغلاق",J1)))</formula>
    </cfRule>
  </conditionalFormatting>
  <dataValidations count="2">
    <dataValidation type="list" allowBlank="1" showInputMessage="1" showErrorMessage="1" sqref="C5" xr:uid="{F409826C-4205-41F6-84AB-1D464EEE98F0}">
      <formula1>#REF!</formula1>
    </dataValidation>
    <dataValidation type="list" allowBlank="1" sqref="J5:J18" xr:uid="{4EF30EEB-C520-45E7-BED9-60FA4EFF11AC}">
      <formula1>"تم الإغلاق,قيد التنفيذ,قيد المتابعة"</formula1>
    </dataValidation>
  </dataValidations>
  <hyperlinks>
    <hyperlink ref="A2" location="'الرئيسية'!A1" display="🏠 الصفحة الرئيسية" xr:uid="{E274C151-0393-493B-8EC9-3BE5D2BD6CD6}"/>
    <hyperlink ref="A2:B3" location="'الرئيسية تاج '!A1" display="🏠 الصفحة الرئيسية" xr:uid="{C416A84D-2284-4BAD-AF60-AB6DEB49A361}"/>
  </hyperlinks>
  <pageMargins left="0.75" right="0.75" top="1" bottom="1" header="0.5" footer="0.5"/>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9618A-3BC7-4EAA-9B9B-C80A70B6EA82}">
  <sheetPr codeName="Sheet19"/>
  <dimension ref="A1:AT15"/>
  <sheetViews>
    <sheetView rightToLeft="1" view="pageBreakPreview" zoomScale="60" zoomScaleNormal="55" workbookViewId="0">
      <selection activeCell="A2" sqref="A2:B3"/>
    </sheetView>
  </sheetViews>
  <sheetFormatPr defaultRowHeight="15" x14ac:dyDescent="0.25"/>
  <cols>
    <col min="1" max="1" width="12.85546875" style="309" bestFit="1" customWidth="1"/>
    <col min="2" max="2" width="17.5703125" style="309" bestFit="1" customWidth="1"/>
    <col min="3" max="3" width="34.7109375" style="309" bestFit="1" customWidth="1"/>
    <col min="4" max="4" width="30.85546875" style="309" bestFit="1" customWidth="1"/>
    <col min="5" max="5" width="21" style="309" customWidth="1"/>
    <col min="6" max="6" width="31" style="309" customWidth="1"/>
    <col min="7" max="7" width="22" style="309" customWidth="1"/>
    <col min="8" max="11" width="23" style="309" customWidth="1"/>
    <col min="12" max="12" width="62" style="309" customWidth="1"/>
    <col min="13" max="13" width="67.7109375" style="309" customWidth="1"/>
    <col min="14" max="14" width="33.42578125" style="309" customWidth="1"/>
    <col min="15" max="16384" width="9.140625" style="309"/>
  </cols>
  <sheetData>
    <row r="1" spans="1:46" s="508" customFormat="1" ht="73.5" customHeight="1" x14ac:dyDescent="0.9">
      <c r="A1" s="733" t="s">
        <v>629</v>
      </c>
      <c r="B1" s="734"/>
      <c r="C1" s="734"/>
      <c r="D1" s="734"/>
      <c r="E1" s="734"/>
      <c r="F1" s="734"/>
      <c r="G1" s="734"/>
      <c r="H1" s="734"/>
      <c r="I1" s="734"/>
      <c r="J1" s="734"/>
      <c r="K1" s="734"/>
      <c r="L1" s="734"/>
      <c r="M1" s="734"/>
      <c r="N1" s="734"/>
      <c r="O1" s="507"/>
      <c r="P1" s="507"/>
      <c r="Q1" s="507"/>
      <c r="R1" s="507"/>
      <c r="S1" s="507"/>
      <c r="T1" s="507"/>
      <c r="U1" s="507"/>
      <c r="V1" s="507"/>
      <c r="W1" s="507"/>
      <c r="X1" s="507"/>
      <c r="Y1" s="507"/>
      <c r="Z1" s="507"/>
      <c r="AA1" s="507"/>
      <c r="AB1" s="507"/>
      <c r="AC1" s="507"/>
      <c r="AD1" s="507"/>
      <c r="AE1" s="507"/>
      <c r="AF1" s="507"/>
      <c r="AG1" s="507"/>
      <c r="AH1" s="507"/>
      <c r="AI1" s="507"/>
      <c r="AJ1" s="507"/>
      <c r="AK1" s="507"/>
      <c r="AL1" s="507"/>
      <c r="AM1" s="507"/>
      <c r="AN1" s="507"/>
      <c r="AO1" s="507"/>
      <c r="AP1" s="507"/>
      <c r="AQ1" s="507"/>
      <c r="AR1" s="507"/>
      <c r="AS1" s="507"/>
      <c r="AT1" s="507"/>
    </row>
    <row r="2" spans="1:46" s="562" customFormat="1" ht="57" customHeight="1" x14ac:dyDescent="0.45">
      <c r="A2" s="178" t="s">
        <v>34</v>
      </c>
      <c r="B2" s="179"/>
      <c r="C2" s="735" t="str">
        <f>'لوحة التحليل والملخص'!A3</f>
        <v>سجل السجلات والمعدات</v>
      </c>
      <c r="D2" s="735" t="str">
        <f>'لوحة التحليل والملخص'!B3</f>
        <v>حالة المطابقة (مطابق)</v>
      </c>
      <c r="E2" s="735" t="str">
        <f>'لوحة التحليل والملخص'!C3</f>
        <v>غير مطابق</v>
      </c>
      <c r="F2" s="735" t="str">
        <f>'لوحة التحليل والملخص'!D3</f>
        <v>إجمالي المفحوص</v>
      </c>
      <c r="G2" s="735" t="str">
        <f>'لوحة التحليل والملخص'!E3</f>
        <v>نسبة الالتزام %</v>
      </c>
      <c r="H2" s="736"/>
      <c r="I2" s="737"/>
      <c r="J2" s="737"/>
      <c r="K2" s="737"/>
      <c r="L2" s="737"/>
      <c r="M2" s="737"/>
      <c r="N2" s="737"/>
      <c r="O2" s="507"/>
      <c r="P2" s="507"/>
      <c r="Q2" s="507"/>
      <c r="R2" s="507"/>
      <c r="S2" s="507"/>
      <c r="T2" s="507"/>
      <c r="U2" s="507"/>
      <c r="V2" s="507"/>
      <c r="W2" s="507"/>
      <c r="X2" s="507"/>
      <c r="Y2" s="507"/>
      <c r="Z2" s="507"/>
      <c r="AA2" s="507"/>
      <c r="AB2" s="507"/>
      <c r="AC2" s="507"/>
      <c r="AD2" s="507"/>
      <c r="AE2" s="507"/>
      <c r="AF2" s="507"/>
      <c r="AG2" s="507"/>
      <c r="AH2" s="507"/>
      <c r="AI2" s="507"/>
      <c r="AJ2" s="507"/>
      <c r="AK2" s="507"/>
      <c r="AL2" s="507"/>
      <c r="AM2" s="507"/>
      <c r="AN2" s="507"/>
      <c r="AO2" s="507"/>
      <c r="AP2" s="507"/>
      <c r="AQ2" s="507"/>
      <c r="AR2" s="507"/>
      <c r="AS2" s="507"/>
      <c r="AT2" s="507"/>
    </row>
    <row r="3" spans="1:46" s="562" customFormat="1" ht="37.5" customHeight="1" x14ac:dyDescent="0.45">
      <c r="A3" s="180"/>
      <c r="B3" s="181"/>
      <c r="C3" s="738" t="str">
        <f>'لوحة التحليل والملخص'!A11</f>
        <v>شبكة الغمر للمحولات</v>
      </c>
      <c r="D3" s="739">
        <f>'لوحة التحليل والملخص تاج'!B11</f>
        <v>1</v>
      </c>
      <c r="E3" s="740">
        <f>'لوحة التحليل والملخص تاج'!C11</f>
        <v>1</v>
      </c>
      <c r="F3" s="741">
        <f>'لوحة التحليل والملخص تاج'!D11</f>
        <v>2</v>
      </c>
      <c r="G3" s="742">
        <f>'لوحة التحليل والملخص تاج'!E11</f>
        <v>0.5</v>
      </c>
      <c r="H3" s="743"/>
      <c r="I3" s="744"/>
      <c r="J3" s="744"/>
      <c r="K3" s="744"/>
      <c r="L3" s="744"/>
      <c r="M3" s="744"/>
      <c r="N3" s="744"/>
    </row>
    <row r="4" spans="1:46" s="610" customFormat="1" ht="93.75" customHeight="1" x14ac:dyDescent="0.5">
      <c r="A4" s="717" t="s">
        <v>39</v>
      </c>
      <c r="B4" s="717" t="s">
        <v>40</v>
      </c>
      <c r="C4" s="717" t="s">
        <v>41</v>
      </c>
      <c r="D4" s="717" t="s">
        <v>42</v>
      </c>
      <c r="E4" s="717" t="s">
        <v>688</v>
      </c>
      <c r="F4" s="717" t="s">
        <v>1785</v>
      </c>
      <c r="G4" s="717" t="s">
        <v>689</v>
      </c>
      <c r="H4" s="717" t="s">
        <v>641</v>
      </c>
      <c r="I4" s="717" t="s">
        <v>642</v>
      </c>
      <c r="J4" s="717" t="s">
        <v>640</v>
      </c>
      <c r="K4" s="717" t="s">
        <v>1786</v>
      </c>
      <c r="L4" s="745" t="s">
        <v>44</v>
      </c>
      <c r="M4" s="745" t="s">
        <v>45</v>
      </c>
      <c r="N4" s="745" t="s">
        <v>46</v>
      </c>
    </row>
    <row r="5" spans="1:46" s="579" customFormat="1" ht="92.25" customHeight="1" x14ac:dyDescent="0.55000000000000004">
      <c r="A5" s="746">
        <v>1</v>
      </c>
      <c r="B5" s="574" t="s">
        <v>1783</v>
      </c>
      <c r="C5" s="575" t="s">
        <v>883</v>
      </c>
      <c r="D5" s="576">
        <v>46235</v>
      </c>
      <c r="E5" s="574" t="s">
        <v>48</v>
      </c>
      <c r="F5" s="574" t="s">
        <v>19</v>
      </c>
      <c r="G5" s="574" t="s">
        <v>19</v>
      </c>
      <c r="H5" s="574" t="s">
        <v>48</v>
      </c>
      <c r="I5" s="574" t="s">
        <v>48</v>
      </c>
      <c r="J5" s="574" t="s">
        <v>48</v>
      </c>
      <c r="K5" s="574" t="s">
        <v>48</v>
      </c>
      <c r="L5" s="577" t="str">
        <f>IF(COUNTIF(E5:K5, "غير مطابق")&gt;0, "غير مطابق", "مطابق")</f>
        <v>غير مطابق</v>
      </c>
      <c r="M5" s="578" t="s">
        <v>1787</v>
      </c>
      <c r="N5" s="577" t="s">
        <v>341</v>
      </c>
    </row>
    <row r="6" spans="1:46" s="579" customFormat="1" ht="92.25" customHeight="1" x14ac:dyDescent="0.55000000000000004">
      <c r="A6" s="746">
        <v>2</v>
      </c>
      <c r="B6" s="574" t="s">
        <v>1784</v>
      </c>
      <c r="C6" s="575" t="s">
        <v>883</v>
      </c>
      <c r="D6" s="576">
        <v>46235</v>
      </c>
      <c r="E6" s="574" t="s">
        <v>48</v>
      </c>
      <c r="F6" s="574" t="s">
        <v>48</v>
      </c>
      <c r="G6" s="574" t="s">
        <v>48</v>
      </c>
      <c r="H6" s="574" t="s">
        <v>48</v>
      </c>
      <c r="I6" s="574" t="s">
        <v>48</v>
      </c>
      <c r="J6" s="574" t="s">
        <v>48</v>
      </c>
      <c r="K6" s="574" t="s">
        <v>48</v>
      </c>
      <c r="L6" s="577" t="str">
        <f>IF(COUNTIF(E6:K6, "غير مطابق")&gt;0, "غير مطابق", "مطابق")</f>
        <v>مطابق</v>
      </c>
      <c r="M6" s="578" t="s">
        <v>1788</v>
      </c>
      <c r="N6" s="577" t="s">
        <v>341</v>
      </c>
    </row>
    <row r="7" spans="1:46" x14ac:dyDescent="0.25">
      <c r="A7" s="747" t="s">
        <v>1840</v>
      </c>
      <c r="B7" s="747"/>
      <c r="C7" s="747"/>
      <c r="D7" s="747"/>
      <c r="E7" s="747"/>
      <c r="F7" s="747"/>
      <c r="G7" s="747"/>
      <c r="H7" s="747"/>
      <c r="I7" s="747"/>
      <c r="J7" s="747"/>
      <c r="K7" s="747"/>
      <c r="L7" s="747"/>
      <c r="M7" s="747"/>
      <c r="N7" s="747"/>
    </row>
    <row r="8" spans="1:46" x14ac:dyDescent="0.25">
      <c r="A8" s="748"/>
      <c r="B8" s="748"/>
      <c r="C8" s="748"/>
      <c r="D8" s="748"/>
      <c r="E8" s="748"/>
      <c r="F8" s="748"/>
      <c r="G8" s="748"/>
      <c r="H8" s="748"/>
      <c r="I8" s="748"/>
      <c r="J8" s="748"/>
      <c r="K8" s="748"/>
      <c r="L8" s="748"/>
      <c r="M8" s="748"/>
      <c r="N8" s="748"/>
    </row>
    <row r="9" spans="1:46" x14ac:dyDescent="0.25">
      <c r="A9" s="748"/>
      <c r="B9" s="748"/>
      <c r="C9" s="748"/>
      <c r="D9" s="748"/>
      <c r="E9" s="748"/>
      <c r="F9" s="748"/>
      <c r="G9" s="748"/>
      <c r="H9" s="748"/>
      <c r="I9" s="748"/>
      <c r="J9" s="748"/>
      <c r="K9" s="748"/>
      <c r="L9" s="748"/>
      <c r="M9" s="748"/>
      <c r="N9" s="748"/>
    </row>
    <row r="10" spans="1:46" x14ac:dyDescent="0.25">
      <c r="A10" s="748"/>
      <c r="B10" s="748"/>
      <c r="C10" s="748"/>
      <c r="D10" s="748"/>
      <c r="E10" s="748"/>
      <c r="F10" s="748"/>
      <c r="G10" s="748"/>
      <c r="H10" s="748"/>
      <c r="I10" s="748"/>
      <c r="J10" s="748"/>
      <c r="K10" s="748"/>
      <c r="L10" s="748"/>
      <c r="M10" s="748"/>
      <c r="N10" s="748"/>
    </row>
    <row r="11" spans="1:46" x14ac:dyDescent="0.25">
      <c r="A11" s="748"/>
      <c r="B11" s="748"/>
      <c r="C11" s="748"/>
      <c r="D11" s="748"/>
      <c r="E11" s="748"/>
      <c r="F11" s="748"/>
      <c r="G11" s="748"/>
      <c r="H11" s="748"/>
      <c r="I11" s="748"/>
      <c r="J11" s="748"/>
      <c r="K11" s="748"/>
      <c r="L11" s="748"/>
      <c r="M11" s="748"/>
      <c r="N11" s="748"/>
    </row>
    <row r="12" spans="1:46" x14ac:dyDescent="0.25">
      <c r="A12" s="748"/>
      <c r="B12" s="748"/>
      <c r="C12" s="748"/>
      <c r="D12" s="748"/>
      <c r="E12" s="748"/>
      <c r="F12" s="748"/>
      <c r="G12" s="748"/>
      <c r="H12" s="748"/>
      <c r="I12" s="748"/>
      <c r="J12" s="748"/>
      <c r="K12" s="748"/>
      <c r="L12" s="748"/>
      <c r="M12" s="748"/>
      <c r="N12" s="748"/>
    </row>
    <row r="15" spans="1:46" ht="23.25" x14ac:dyDescent="0.35">
      <c r="C15" s="588"/>
    </row>
  </sheetData>
  <sheetProtection algorithmName="SHA-512" hashValue="E1ivCmzN7rX+oiDaQyqCzYVCJcbwX0gQrSKIlaNQuE9ztXqGjwbZrdG8Wn2XUWx/hj8wxm+Z+qJOIKIJPyU29g==" saltValue="/FC2EQ7c0QOMOS1IQiUWng==" spinCount="100000" sheet="1" objects="1" scenarios="1"/>
  <mergeCells count="4">
    <mergeCell ref="A1:N1"/>
    <mergeCell ref="A2:B3"/>
    <mergeCell ref="H2:N3"/>
    <mergeCell ref="A7:N12"/>
  </mergeCells>
  <conditionalFormatting sqref="E5:L6">
    <cfRule type="containsText" dxfId="133" priority="1" operator="containsText" text="غير مطابق">
      <formula>NOT(ISERROR(SEARCH("غير مطابق",E5)))</formula>
    </cfRule>
    <cfRule type="containsText" dxfId="132" priority="2" operator="containsText" text="مطابق">
      <formula>NOT(ISERROR(SEARCH("مطابق",E5)))</formula>
    </cfRule>
  </conditionalFormatting>
  <dataValidations count="2">
    <dataValidation type="list" allowBlank="1" sqref="L5:L6" xr:uid="{79456557-D693-4041-95E9-F528096744D7}">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K6" xr:uid="{1E3E51A4-E9CF-4140-AE90-A3067E9C8340}">
      <formula1>"مطابق,غير مطابق"</formula1>
    </dataValidation>
  </dataValidations>
  <hyperlinks>
    <hyperlink ref="A2" location="'الرئيسية'!A1" display="🏠 الصفحة الرئيسية" xr:uid="{576C6AC7-9938-4A2B-8AA9-EA5682B48121}"/>
    <hyperlink ref="A2:B3" location="'الرئيسية تاج '!A1" display="🏠 الصفحة الرئيسية" xr:uid="{D57CA4D9-E129-4FE1-9277-FE7141CB4838}"/>
  </hyperlinks>
  <pageMargins left="0.23622047244094491" right="0.23622047244094491" top="0.74803149606299213" bottom="0.74803149606299213" header="0.31496062992125984" footer="0.31496062992125984"/>
  <pageSetup paperSize="9" scale="30" orientation="landscape" r:id="rId1"/>
  <colBreaks count="1" manualBreakCount="1">
    <brk id="14" max="1048575" man="1"/>
  </col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22D6F-E16D-4978-9837-4B48BE958E85}">
  <sheetPr codeName="Sheet20"/>
  <dimension ref="A1:BC38"/>
  <sheetViews>
    <sheetView rightToLeft="1" view="pageBreakPreview" zoomScale="60" zoomScaleNormal="70" workbookViewId="0">
      <pane xSplit="2" ySplit="4" topLeftCell="C5" activePane="bottomRight" state="frozen"/>
      <selection pane="topRight" activeCell="C1" sqref="C1"/>
      <selection pane="bottomLeft" activeCell="A5" sqref="A5"/>
      <selection pane="bottomRight" activeCell="A2" sqref="A2:B3"/>
    </sheetView>
  </sheetViews>
  <sheetFormatPr defaultRowHeight="15" x14ac:dyDescent="0.25"/>
  <cols>
    <col min="1" max="1" width="12.5703125" style="309" bestFit="1" customWidth="1"/>
    <col min="2" max="2" width="20" style="309" customWidth="1"/>
    <col min="3" max="3" width="31" style="309" customWidth="1"/>
    <col min="4" max="4" width="26" style="309" bestFit="1" customWidth="1"/>
    <col min="5" max="5" width="25" style="309" customWidth="1"/>
    <col min="6" max="6" width="24.85546875" style="309" bestFit="1" customWidth="1"/>
    <col min="7" max="7" width="18.7109375" style="309" bestFit="1" customWidth="1"/>
    <col min="8" max="16" width="24.7109375" style="309" bestFit="1" customWidth="1"/>
    <col min="17" max="17" width="13.140625" style="309" bestFit="1" customWidth="1"/>
    <col min="18" max="18" width="57" style="309" bestFit="1" customWidth="1"/>
    <col min="19" max="19" width="16.85546875" style="309" customWidth="1"/>
    <col min="20" max="16384" width="9.140625" style="309"/>
  </cols>
  <sheetData>
    <row r="1" spans="1:55" s="557" customFormat="1" ht="61.5" customHeight="1" x14ac:dyDescent="0.9">
      <c r="A1" s="733" t="s">
        <v>630</v>
      </c>
      <c r="B1" s="734"/>
      <c r="C1" s="734"/>
      <c r="D1" s="734"/>
      <c r="E1" s="734"/>
      <c r="F1" s="734"/>
      <c r="G1" s="734"/>
      <c r="H1" s="734"/>
      <c r="I1" s="734"/>
      <c r="J1" s="734"/>
      <c r="K1" s="734"/>
      <c r="L1" s="734"/>
      <c r="M1" s="734"/>
      <c r="N1" s="734"/>
      <c r="O1" s="734"/>
      <c r="P1" s="734"/>
      <c r="Q1" s="734"/>
      <c r="R1" s="734"/>
      <c r="S1" s="734"/>
      <c r="T1" s="556"/>
      <c r="U1" s="556"/>
      <c r="V1" s="556"/>
      <c r="W1" s="556"/>
      <c r="X1" s="556"/>
      <c r="Y1" s="556"/>
      <c r="Z1" s="556"/>
      <c r="AA1" s="556"/>
      <c r="AB1" s="556"/>
      <c r="AC1" s="556"/>
      <c r="AD1" s="556"/>
      <c r="AE1" s="556"/>
      <c r="AF1" s="556"/>
      <c r="AG1" s="556"/>
      <c r="AH1" s="556"/>
      <c r="AI1" s="556"/>
      <c r="AJ1" s="556"/>
      <c r="AK1" s="556"/>
      <c r="AL1" s="556"/>
      <c r="AM1" s="556"/>
      <c r="AN1" s="556"/>
      <c r="AO1" s="556"/>
      <c r="AP1" s="556"/>
      <c r="AQ1" s="556"/>
      <c r="AR1" s="556"/>
      <c r="AS1" s="556"/>
      <c r="AT1" s="556"/>
      <c r="AU1" s="556"/>
      <c r="AV1" s="556"/>
      <c r="AW1" s="556"/>
      <c r="AX1" s="556"/>
      <c r="AY1" s="556"/>
      <c r="AZ1" s="556"/>
      <c r="BA1" s="556"/>
      <c r="BB1" s="556"/>
      <c r="BC1" s="556"/>
    </row>
    <row r="2" spans="1:55" s="549" customFormat="1" ht="40.5" customHeight="1" x14ac:dyDescent="0.5">
      <c r="A2" s="170" t="s">
        <v>34</v>
      </c>
      <c r="B2" s="171"/>
      <c r="C2" s="749" t="str">
        <f>'لوحة التحليل والملخص'!A3</f>
        <v>سجل السجلات والمعدات</v>
      </c>
      <c r="D2" s="749" t="str">
        <f>'لوحة التحليل والملخص'!B3</f>
        <v>حالة المطابقة (مطابق)</v>
      </c>
      <c r="E2" s="749" t="str">
        <f>'لوحة التحليل والملخص'!C3</f>
        <v>غير مطابق</v>
      </c>
      <c r="F2" s="749" t="str">
        <f>'لوحة التحليل والملخص'!D3</f>
        <v>إجمالي المفحوص</v>
      </c>
      <c r="G2" s="749" t="str">
        <f>'لوحة التحليل والملخص'!E3</f>
        <v>نسبة الالتزام %</v>
      </c>
      <c r="H2" s="750"/>
      <c r="I2" s="751"/>
      <c r="J2" s="752"/>
      <c r="K2" s="752"/>
      <c r="L2" s="752"/>
      <c r="M2" s="753"/>
      <c r="N2" s="751"/>
      <c r="O2" s="752"/>
      <c r="P2" s="752"/>
      <c r="Q2" s="752"/>
      <c r="R2" s="752"/>
      <c r="S2" s="752"/>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row>
    <row r="3" spans="1:55" ht="47.25" customHeight="1" x14ac:dyDescent="0.25">
      <c r="A3" s="172"/>
      <c r="B3" s="173"/>
      <c r="C3" s="488" t="str">
        <f>'لوحة التحليل والملخص'!A10</f>
        <v>لوح توزيع الكهرباء</v>
      </c>
      <c r="D3" s="287">
        <f>'لوحة التحليل والملخص تاج'!B10</f>
        <v>0</v>
      </c>
      <c r="E3" s="489">
        <f>'لوحة التحليل والملخص تاج'!C10</f>
        <v>30</v>
      </c>
      <c r="F3" s="503">
        <f>'لوحة التحليل والملخص تاج'!D10</f>
        <v>30</v>
      </c>
      <c r="G3" s="754">
        <f>'لوحة التحليل والملخص تاج'!E10</f>
        <v>0</v>
      </c>
      <c r="H3" s="755"/>
      <c r="I3" s="756"/>
      <c r="J3" s="757"/>
      <c r="K3" s="757"/>
      <c r="L3" s="757"/>
      <c r="M3" s="758"/>
      <c r="N3" s="756"/>
      <c r="O3" s="757"/>
      <c r="P3" s="757"/>
      <c r="Q3" s="757"/>
      <c r="R3" s="757"/>
      <c r="S3" s="757"/>
    </row>
    <row r="4" spans="1:55" s="473" customFormat="1" ht="69.75" x14ac:dyDescent="0.35">
      <c r="A4" s="691" t="s">
        <v>39</v>
      </c>
      <c r="B4" s="691" t="s">
        <v>40</v>
      </c>
      <c r="C4" s="691" t="s">
        <v>41</v>
      </c>
      <c r="D4" s="691" t="s">
        <v>42</v>
      </c>
      <c r="E4" s="691" t="s">
        <v>1804</v>
      </c>
      <c r="F4" s="691" t="s">
        <v>1805</v>
      </c>
      <c r="G4" s="691" t="s">
        <v>1806</v>
      </c>
      <c r="H4" s="691" t="s">
        <v>657</v>
      </c>
      <c r="I4" s="691" t="s">
        <v>658</v>
      </c>
      <c r="J4" s="691" t="s">
        <v>659</v>
      </c>
      <c r="K4" s="691" t="s">
        <v>660</v>
      </c>
      <c r="L4" s="691" t="s">
        <v>1807</v>
      </c>
      <c r="M4" s="691" t="s">
        <v>68</v>
      </c>
      <c r="N4" s="691" t="s">
        <v>1808</v>
      </c>
      <c r="O4" s="691" t="s">
        <v>662</v>
      </c>
      <c r="P4" s="691" t="s">
        <v>1809</v>
      </c>
      <c r="Q4" s="691" t="s">
        <v>44</v>
      </c>
      <c r="R4" s="691" t="s">
        <v>45</v>
      </c>
      <c r="S4" s="691" t="s">
        <v>46</v>
      </c>
    </row>
    <row r="5" spans="1:55" s="610" customFormat="1" ht="105" customHeight="1" x14ac:dyDescent="0.5">
      <c r="A5" s="759">
        <v>1</v>
      </c>
      <c r="B5" s="760">
        <v>1</v>
      </c>
      <c r="C5" s="761" t="s">
        <v>670</v>
      </c>
      <c r="D5" s="762">
        <v>46235</v>
      </c>
      <c r="E5" s="760" t="s">
        <v>48</v>
      </c>
      <c r="F5" s="760" t="s">
        <v>48</v>
      </c>
      <c r="G5" s="760" t="s">
        <v>48</v>
      </c>
      <c r="H5" s="760" t="s">
        <v>48</v>
      </c>
      <c r="I5" s="760" t="s">
        <v>19</v>
      </c>
      <c r="J5" s="760" t="s">
        <v>48</v>
      </c>
      <c r="K5" s="760" t="s">
        <v>48</v>
      </c>
      <c r="L5" s="760" t="s">
        <v>48</v>
      </c>
      <c r="M5" s="760" t="s">
        <v>48</v>
      </c>
      <c r="N5" s="760" t="s">
        <v>48</v>
      </c>
      <c r="O5" s="760" t="s">
        <v>48</v>
      </c>
      <c r="P5" s="760" t="s">
        <v>19</v>
      </c>
      <c r="Q5" s="760" t="str">
        <f t="shared" ref="Q5:Q19" si="0">IF(COUNTIF(E5:P5, "غير مطابق")&gt;0, "غير مطابق", "مطابق")</f>
        <v>غير مطابق</v>
      </c>
      <c r="R5" s="761" t="s">
        <v>1810</v>
      </c>
      <c r="S5" s="760" t="s">
        <v>1845</v>
      </c>
    </row>
    <row r="6" spans="1:55" s="610" customFormat="1" ht="105" customHeight="1" x14ac:dyDescent="0.5">
      <c r="A6" s="759">
        <v>2</v>
      </c>
      <c r="B6" s="760">
        <v>2</v>
      </c>
      <c r="C6" s="761" t="s">
        <v>1789</v>
      </c>
      <c r="D6" s="762">
        <v>46235</v>
      </c>
      <c r="E6" s="760" t="s">
        <v>48</v>
      </c>
      <c r="F6" s="760" t="s">
        <v>48</v>
      </c>
      <c r="G6" s="760" t="s">
        <v>48</v>
      </c>
      <c r="H6" s="760" t="s">
        <v>48</v>
      </c>
      <c r="I6" s="760" t="s">
        <v>19</v>
      </c>
      <c r="J6" s="760" t="s">
        <v>48</v>
      </c>
      <c r="K6" s="760" t="s">
        <v>48</v>
      </c>
      <c r="L6" s="760" t="s">
        <v>48</v>
      </c>
      <c r="M6" s="760" t="s">
        <v>48</v>
      </c>
      <c r="N6" s="760" t="s">
        <v>48</v>
      </c>
      <c r="O6" s="760" t="s">
        <v>48</v>
      </c>
      <c r="P6" s="760" t="s">
        <v>19</v>
      </c>
      <c r="Q6" s="760" t="str">
        <f t="shared" si="0"/>
        <v>غير مطابق</v>
      </c>
      <c r="R6" s="761" t="s">
        <v>1810</v>
      </c>
      <c r="S6" s="760" t="s">
        <v>1845</v>
      </c>
    </row>
    <row r="7" spans="1:55" s="610" customFormat="1" ht="105" customHeight="1" x14ac:dyDescent="0.5">
      <c r="A7" s="759">
        <v>3</v>
      </c>
      <c r="B7" s="760">
        <v>3</v>
      </c>
      <c r="C7" s="761" t="s">
        <v>892</v>
      </c>
      <c r="D7" s="762">
        <v>46235</v>
      </c>
      <c r="E7" s="760" t="s">
        <v>48</v>
      </c>
      <c r="F7" s="760" t="s">
        <v>48</v>
      </c>
      <c r="G7" s="760" t="s">
        <v>48</v>
      </c>
      <c r="H7" s="760" t="s">
        <v>48</v>
      </c>
      <c r="I7" s="760" t="s">
        <v>19</v>
      </c>
      <c r="J7" s="760" t="s">
        <v>48</v>
      </c>
      <c r="K7" s="760" t="s">
        <v>48</v>
      </c>
      <c r="L7" s="760" t="s">
        <v>48</v>
      </c>
      <c r="M7" s="760" t="s">
        <v>48</v>
      </c>
      <c r="N7" s="760" t="s">
        <v>48</v>
      </c>
      <c r="O7" s="760" t="s">
        <v>48</v>
      </c>
      <c r="P7" s="760" t="s">
        <v>19</v>
      </c>
      <c r="Q7" s="760" t="str">
        <f t="shared" si="0"/>
        <v>غير مطابق</v>
      </c>
      <c r="R7" s="761" t="s">
        <v>1810</v>
      </c>
      <c r="S7" s="760" t="s">
        <v>1845</v>
      </c>
    </row>
    <row r="8" spans="1:55" s="610" customFormat="1" ht="105" customHeight="1" x14ac:dyDescent="0.5">
      <c r="A8" s="759">
        <v>4</v>
      </c>
      <c r="B8" s="760">
        <v>4</v>
      </c>
      <c r="C8" s="761" t="s">
        <v>1790</v>
      </c>
      <c r="D8" s="762">
        <v>46235</v>
      </c>
      <c r="E8" s="760" t="s">
        <v>48</v>
      </c>
      <c r="F8" s="760" t="s">
        <v>48</v>
      </c>
      <c r="G8" s="760" t="s">
        <v>48</v>
      </c>
      <c r="H8" s="760" t="s">
        <v>48</v>
      </c>
      <c r="I8" s="760" t="s">
        <v>19</v>
      </c>
      <c r="J8" s="760" t="s">
        <v>48</v>
      </c>
      <c r="K8" s="760" t="s">
        <v>48</v>
      </c>
      <c r="L8" s="760" t="s">
        <v>48</v>
      </c>
      <c r="M8" s="760" t="s">
        <v>48</v>
      </c>
      <c r="N8" s="760" t="s">
        <v>48</v>
      </c>
      <c r="O8" s="760" t="s">
        <v>48</v>
      </c>
      <c r="P8" s="760" t="s">
        <v>48</v>
      </c>
      <c r="Q8" s="760" t="str">
        <f t="shared" si="0"/>
        <v>غير مطابق</v>
      </c>
      <c r="R8" s="761" t="s">
        <v>1811</v>
      </c>
      <c r="S8" s="760" t="s">
        <v>1845</v>
      </c>
    </row>
    <row r="9" spans="1:55" s="610" customFormat="1" ht="105" customHeight="1" x14ac:dyDescent="0.5">
      <c r="A9" s="759">
        <v>5</v>
      </c>
      <c r="B9" s="760">
        <v>5</v>
      </c>
      <c r="C9" s="761" t="s">
        <v>1791</v>
      </c>
      <c r="D9" s="762">
        <v>46235</v>
      </c>
      <c r="E9" s="760" t="s">
        <v>48</v>
      </c>
      <c r="F9" s="760" t="s">
        <v>48</v>
      </c>
      <c r="G9" s="760" t="s">
        <v>48</v>
      </c>
      <c r="H9" s="760" t="s">
        <v>48</v>
      </c>
      <c r="I9" s="760" t="s">
        <v>19</v>
      </c>
      <c r="J9" s="760" t="s">
        <v>48</v>
      </c>
      <c r="K9" s="760" t="s">
        <v>48</v>
      </c>
      <c r="L9" s="760" t="s">
        <v>48</v>
      </c>
      <c r="M9" s="760" t="s">
        <v>48</v>
      </c>
      <c r="N9" s="760" t="s">
        <v>48</v>
      </c>
      <c r="O9" s="760" t="s">
        <v>48</v>
      </c>
      <c r="P9" s="760" t="s">
        <v>19</v>
      </c>
      <c r="Q9" s="760" t="str">
        <f t="shared" si="0"/>
        <v>غير مطابق</v>
      </c>
      <c r="R9" s="761" t="s">
        <v>1841</v>
      </c>
      <c r="S9" s="760" t="s">
        <v>1845</v>
      </c>
    </row>
    <row r="10" spans="1:55" s="610" customFormat="1" ht="105" customHeight="1" x14ac:dyDescent="0.5">
      <c r="A10" s="759">
        <v>6</v>
      </c>
      <c r="B10" s="760">
        <v>6</v>
      </c>
      <c r="C10" s="761" t="s">
        <v>1792</v>
      </c>
      <c r="D10" s="762">
        <v>46235</v>
      </c>
      <c r="E10" s="760" t="s">
        <v>48</v>
      </c>
      <c r="F10" s="760" t="s">
        <v>48</v>
      </c>
      <c r="G10" s="760" t="s">
        <v>48</v>
      </c>
      <c r="H10" s="760" t="s">
        <v>48</v>
      </c>
      <c r="I10" s="760" t="s">
        <v>19</v>
      </c>
      <c r="J10" s="760" t="s">
        <v>48</v>
      </c>
      <c r="K10" s="760" t="s">
        <v>48</v>
      </c>
      <c r="L10" s="760" t="s">
        <v>48</v>
      </c>
      <c r="M10" s="760" t="s">
        <v>48</v>
      </c>
      <c r="N10" s="760" t="s">
        <v>48</v>
      </c>
      <c r="O10" s="760" t="s">
        <v>48</v>
      </c>
      <c r="P10" s="760" t="s">
        <v>19</v>
      </c>
      <c r="Q10" s="760" t="str">
        <f t="shared" si="0"/>
        <v>غير مطابق</v>
      </c>
      <c r="R10" s="761" t="s">
        <v>1841</v>
      </c>
      <c r="S10" s="760" t="s">
        <v>1845</v>
      </c>
    </row>
    <row r="11" spans="1:55" s="610" customFormat="1" ht="105" customHeight="1" x14ac:dyDescent="0.5">
      <c r="A11" s="759">
        <v>7</v>
      </c>
      <c r="B11" s="760">
        <v>7</v>
      </c>
      <c r="C11" s="761" t="s">
        <v>1792</v>
      </c>
      <c r="D11" s="762">
        <v>46235</v>
      </c>
      <c r="E11" s="760" t="s">
        <v>48</v>
      </c>
      <c r="F11" s="760" t="s">
        <v>48</v>
      </c>
      <c r="G11" s="760" t="s">
        <v>48</v>
      </c>
      <c r="H11" s="760" t="s">
        <v>48</v>
      </c>
      <c r="I11" s="760" t="s">
        <v>19</v>
      </c>
      <c r="J11" s="760" t="s">
        <v>48</v>
      </c>
      <c r="K11" s="760" t="s">
        <v>48</v>
      </c>
      <c r="L11" s="760" t="s">
        <v>48</v>
      </c>
      <c r="M11" s="760" t="s">
        <v>48</v>
      </c>
      <c r="N11" s="760" t="s">
        <v>48</v>
      </c>
      <c r="O11" s="760" t="s">
        <v>48</v>
      </c>
      <c r="P11" s="760" t="s">
        <v>19</v>
      </c>
      <c r="Q11" s="760" t="str">
        <f t="shared" si="0"/>
        <v>غير مطابق</v>
      </c>
      <c r="R11" s="761" t="s">
        <v>1841</v>
      </c>
      <c r="S11" s="760" t="s">
        <v>1845</v>
      </c>
    </row>
    <row r="12" spans="1:55" s="610" customFormat="1" ht="105" customHeight="1" x14ac:dyDescent="0.5">
      <c r="A12" s="759">
        <v>8</v>
      </c>
      <c r="B12" s="760">
        <v>8</v>
      </c>
      <c r="C12" s="761" t="s">
        <v>1793</v>
      </c>
      <c r="D12" s="762">
        <v>46235</v>
      </c>
      <c r="E12" s="760" t="s">
        <v>48</v>
      </c>
      <c r="F12" s="760" t="s">
        <v>48</v>
      </c>
      <c r="G12" s="760" t="s">
        <v>48</v>
      </c>
      <c r="H12" s="760" t="s">
        <v>48</v>
      </c>
      <c r="I12" s="760" t="s">
        <v>19</v>
      </c>
      <c r="J12" s="760" t="s">
        <v>48</v>
      </c>
      <c r="K12" s="760" t="s">
        <v>48</v>
      </c>
      <c r="L12" s="760" t="s">
        <v>48</v>
      </c>
      <c r="M12" s="760" t="s">
        <v>48</v>
      </c>
      <c r="N12" s="760" t="s">
        <v>48</v>
      </c>
      <c r="O12" s="760" t="s">
        <v>19</v>
      </c>
      <c r="P12" s="760" t="s">
        <v>48</v>
      </c>
      <c r="Q12" s="760" t="str">
        <f t="shared" si="0"/>
        <v>غير مطابق</v>
      </c>
      <c r="R12" s="761" t="s">
        <v>1812</v>
      </c>
      <c r="S12" s="760" t="s">
        <v>1845</v>
      </c>
    </row>
    <row r="13" spans="1:55" s="610" customFormat="1" ht="105" customHeight="1" x14ac:dyDescent="0.5">
      <c r="A13" s="759">
        <v>9</v>
      </c>
      <c r="B13" s="760">
        <v>9</v>
      </c>
      <c r="C13" s="761" t="s">
        <v>1793</v>
      </c>
      <c r="D13" s="762">
        <v>46235</v>
      </c>
      <c r="E13" s="760" t="s">
        <v>48</v>
      </c>
      <c r="F13" s="760" t="s">
        <v>48</v>
      </c>
      <c r="G13" s="760" t="s">
        <v>48</v>
      </c>
      <c r="H13" s="760" t="s">
        <v>48</v>
      </c>
      <c r="I13" s="760" t="s">
        <v>19</v>
      </c>
      <c r="J13" s="760" t="s">
        <v>48</v>
      </c>
      <c r="K13" s="760" t="s">
        <v>48</v>
      </c>
      <c r="L13" s="760" t="s">
        <v>48</v>
      </c>
      <c r="M13" s="760" t="s">
        <v>48</v>
      </c>
      <c r="N13" s="760" t="s">
        <v>48</v>
      </c>
      <c r="O13" s="760" t="s">
        <v>48</v>
      </c>
      <c r="P13" s="760" t="s">
        <v>48</v>
      </c>
      <c r="Q13" s="760" t="str">
        <f t="shared" si="0"/>
        <v>غير مطابق</v>
      </c>
      <c r="R13" s="761" t="s">
        <v>1811</v>
      </c>
      <c r="S13" s="760" t="s">
        <v>1845</v>
      </c>
    </row>
    <row r="14" spans="1:55" s="610" customFormat="1" ht="105" customHeight="1" x14ac:dyDescent="0.5">
      <c r="A14" s="759">
        <v>10</v>
      </c>
      <c r="B14" s="760">
        <v>10</v>
      </c>
      <c r="C14" s="761" t="s">
        <v>1794</v>
      </c>
      <c r="D14" s="762">
        <v>46235</v>
      </c>
      <c r="E14" s="760" t="s">
        <v>48</v>
      </c>
      <c r="F14" s="760" t="s">
        <v>48</v>
      </c>
      <c r="G14" s="760" t="s">
        <v>48</v>
      </c>
      <c r="H14" s="760" t="s">
        <v>48</v>
      </c>
      <c r="I14" s="760" t="s">
        <v>19</v>
      </c>
      <c r="J14" s="760" t="s">
        <v>48</v>
      </c>
      <c r="K14" s="760" t="s">
        <v>48</v>
      </c>
      <c r="L14" s="760" t="s">
        <v>48</v>
      </c>
      <c r="M14" s="760" t="s">
        <v>48</v>
      </c>
      <c r="N14" s="760" t="s">
        <v>48</v>
      </c>
      <c r="O14" s="760" t="s">
        <v>48</v>
      </c>
      <c r="P14" s="760" t="s">
        <v>48</v>
      </c>
      <c r="Q14" s="760" t="str">
        <f t="shared" si="0"/>
        <v>غير مطابق</v>
      </c>
      <c r="R14" s="761" t="s">
        <v>1811</v>
      </c>
      <c r="S14" s="760" t="s">
        <v>1845</v>
      </c>
    </row>
    <row r="15" spans="1:55" s="610" customFormat="1" ht="105" customHeight="1" x14ac:dyDescent="0.5">
      <c r="A15" s="759">
        <v>11</v>
      </c>
      <c r="B15" s="760">
        <v>11</v>
      </c>
      <c r="C15" s="761" t="s">
        <v>1795</v>
      </c>
      <c r="D15" s="762">
        <v>46235</v>
      </c>
      <c r="E15" s="760" t="s">
        <v>48</v>
      </c>
      <c r="F15" s="760" t="s">
        <v>48</v>
      </c>
      <c r="G15" s="760" t="s">
        <v>48</v>
      </c>
      <c r="H15" s="760" t="s">
        <v>48</v>
      </c>
      <c r="I15" s="760" t="s">
        <v>19</v>
      </c>
      <c r="J15" s="760" t="s">
        <v>48</v>
      </c>
      <c r="K15" s="760" t="s">
        <v>48</v>
      </c>
      <c r="L15" s="760" t="s">
        <v>48</v>
      </c>
      <c r="M15" s="760" t="s">
        <v>48</v>
      </c>
      <c r="N15" s="760" t="s">
        <v>48</v>
      </c>
      <c r="O15" s="760" t="s">
        <v>48</v>
      </c>
      <c r="P15" s="760" t="s">
        <v>48</v>
      </c>
      <c r="Q15" s="760" t="str">
        <f t="shared" si="0"/>
        <v>غير مطابق</v>
      </c>
      <c r="R15" s="761" t="s">
        <v>1811</v>
      </c>
      <c r="S15" s="760" t="s">
        <v>1845</v>
      </c>
    </row>
    <row r="16" spans="1:55" s="610" customFormat="1" ht="105" customHeight="1" x14ac:dyDescent="0.5">
      <c r="A16" s="759">
        <v>12</v>
      </c>
      <c r="B16" s="760">
        <v>12</v>
      </c>
      <c r="C16" s="761" t="s">
        <v>1795</v>
      </c>
      <c r="D16" s="762">
        <v>46235</v>
      </c>
      <c r="E16" s="760" t="s">
        <v>48</v>
      </c>
      <c r="F16" s="760" t="s">
        <v>48</v>
      </c>
      <c r="G16" s="760" t="s">
        <v>48</v>
      </c>
      <c r="H16" s="760" t="s">
        <v>48</v>
      </c>
      <c r="I16" s="760" t="s">
        <v>19</v>
      </c>
      <c r="J16" s="760" t="s">
        <v>48</v>
      </c>
      <c r="K16" s="760" t="s">
        <v>48</v>
      </c>
      <c r="L16" s="760" t="s">
        <v>48</v>
      </c>
      <c r="M16" s="760" t="s">
        <v>48</v>
      </c>
      <c r="N16" s="760" t="s">
        <v>48</v>
      </c>
      <c r="O16" s="760" t="s">
        <v>19</v>
      </c>
      <c r="P16" s="760" t="s">
        <v>19</v>
      </c>
      <c r="Q16" s="760" t="str">
        <f t="shared" si="0"/>
        <v>غير مطابق</v>
      </c>
      <c r="R16" s="761" t="s">
        <v>1842</v>
      </c>
      <c r="S16" s="760" t="s">
        <v>1845</v>
      </c>
    </row>
    <row r="17" spans="1:19" s="610" customFormat="1" ht="105" customHeight="1" x14ac:dyDescent="0.5">
      <c r="A17" s="759">
        <v>13</v>
      </c>
      <c r="B17" s="760">
        <v>13</v>
      </c>
      <c r="C17" s="761" t="s">
        <v>1796</v>
      </c>
      <c r="D17" s="762">
        <v>46235</v>
      </c>
      <c r="E17" s="760" t="s">
        <v>48</v>
      </c>
      <c r="F17" s="760" t="s">
        <v>48</v>
      </c>
      <c r="G17" s="760" t="s">
        <v>48</v>
      </c>
      <c r="H17" s="760" t="s">
        <v>48</v>
      </c>
      <c r="I17" s="760" t="s">
        <v>19</v>
      </c>
      <c r="J17" s="760" t="s">
        <v>48</v>
      </c>
      <c r="K17" s="760" t="s">
        <v>48</v>
      </c>
      <c r="L17" s="760" t="s">
        <v>48</v>
      </c>
      <c r="M17" s="760" t="s">
        <v>48</v>
      </c>
      <c r="N17" s="760" t="s">
        <v>48</v>
      </c>
      <c r="O17" s="760" t="s">
        <v>48</v>
      </c>
      <c r="P17" s="760" t="s">
        <v>19</v>
      </c>
      <c r="Q17" s="760" t="str">
        <f t="shared" si="0"/>
        <v>غير مطابق</v>
      </c>
      <c r="R17" s="761" t="s">
        <v>1843</v>
      </c>
      <c r="S17" s="760" t="s">
        <v>1845</v>
      </c>
    </row>
    <row r="18" spans="1:19" s="610" customFormat="1" ht="105" customHeight="1" x14ac:dyDescent="0.5">
      <c r="A18" s="759">
        <v>14</v>
      </c>
      <c r="B18" s="760">
        <v>14</v>
      </c>
      <c r="C18" s="761" t="s">
        <v>1796</v>
      </c>
      <c r="D18" s="762">
        <v>46235</v>
      </c>
      <c r="E18" s="760" t="s">
        <v>48</v>
      </c>
      <c r="F18" s="760" t="s">
        <v>48</v>
      </c>
      <c r="G18" s="760" t="s">
        <v>48</v>
      </c>
      <c r="H18" s="760" t="s">
        <v>48</v>
      </c>
      <c r="I18" s="760" t="s">
        <v>19</v>
      </c>
      <c r="J18" s="760" t="s">
        <v>48</v>
      </c>
      <c r="K18" s="760" t="s">
        <v>48</v>
      </c>
      <c r="L18" s="760" t="s">
        <v>48</v>
      </c>
      <c r="M18" s="760" t="s">
        <v>48</v>
      </c>
      <c r="N18" s="760" t="s">
        <v>48</v>
      </c>
      <c r="O18" s="760" t="s">
        <v>19</v>
      </c>
      <c r="P18" s="760" t="s">
        <v>19</v>
      </c>
      <c r="Q18" s="760" t="str">
        <f t="shared" si="0"/>
        <v>غير مطابق</v>
      </c>
      <c r="R18" s="761" t="s">
        <v>1842</v>
      </c>
      <c r="S18" s="760" t="s">
        <v>1845</v>
      </c>
    </row>
    <row r="19" spans="1:19" s="610" customFormat="1" ht="105" customHeight="1" x14ac:dyDescent="0.5">
      <c r="A19" s="759">
        <v>15</v>
      </c>
      <c r="B19" s="760">
        <v>15</v>
      </c>
      <c r="C19" s="761" t="s">
        <v>1797</v>
      </c>
      <c r="D19" s="762">
        <v>46235</v>
      </c>
      <c r="E19" s="760" t="s">
        <v>48</v>
      </c>
      <c r="F19" s="760" t="s">
        <v>48</v>
      </c>
      <c r="G19" s="760" t="s">
        <v>48</v>
      </c>
      <c r="H19" s="760" t="s">
        <v>48</v>
      </c>
      <c r="I19" s="760" t="s">
        <v>19</v>
      </c>
      <c r="J19" s="760" t="s">
        <v>48</v>
      </c>
      <c r="K19" s="760" t="s">
        <v>48</v>
      </c>
      <c r="L19" s="760" t="s">
        <v>48</v>
      </c>
      <c r="M19" s="760" t="s">
        <v>48</v>
      </c>
      <c r="N19" s="760" t="s">
        <v>48</v>
      </c>
      <c r="O19" s="760" t="s">
        <v>48</v>
      </c>
      <c r="P19" s="760" t="s">
        <v>19</v>
      </c>
      <c r="Q19" s="760" t="str">
        <f t="shared" si="0"/>
        <v>غير مطابق</v>
      </c>
      <c r="R19" s="761" t="s">
        <v>1844</v>
      </c>
      <c r="S19" s="760" t="s">
        <v>1845</v>
      </c>
    </row>
    <row r="20" spans="1:19" s="610" customFormat="1" ht="105" customHeight="1" x14ac:dyDescent="0.5">
      <c r="A20" s="759">
        <v>16</v>
      </c>
      <c r="B20" s="760">
        <v>16</v>
      </c>
      <c r="C20" s="761" t="s">
        <v>1798</v>
      </c>
      <c r="D20" s="762">
        <v>46235</v>
      </c>
      <c r="E20" s="760" t="s">
        <v>48</v>
      </c>
      <c r="F20" s="760" t="s">
        <v>48</v>
      </c>
      <c r="G20" s="760" t="s">
        <v>48</v>
      </c>
      <c r="H20" s="760" t="s">
        <v>48</v>
      </c>
      <c r="I20" s="760" t="s">
        <v>19</v>
      </c>
      <c r="J20" s="760" t="s">
        <v>48</v>
      </c>
      <c r="K20" s="760" t="s">
        <v>48</v>
      </c>
      <c r="L20" s="760" t="s">
        <v>48</v>
      </c>
      <c r="M20" s="760" t="s">
        <v>48</v>
      </c>
      <c r="N20" s="760" t="s">
        <v>48</v>
      </c>
      <c r="O20" s="760" t="s">
        <v>48</v>
      </c>
      <c r="P20" s="760" t="s">
        <v>19</v>
      </c>
      <c r="Q20" s="760" t="str">
        <f t="shared" ref="Q20:Q34" si="1">IF(COUNTIF(E20:P20, "غير مطابق")&gt;0, "غير مطابق", "مطابق")</f>
        <v>غير مطابق</v>
      </c>
      <c r="R20" s="761" t="s">
        <v>1844</v>
      </c>
      <c r="S20" s="760" t="s">
        <v>1845</v>
      </c>
    </row>
    <row r="21" spans="1:19" s="610" customFormat="1" ht="105" customHeight="1" x14ac:dyDescent="0.5">
      <c r="A21" s="759">
        <v>17</v>
      </c>
      <c r="B21" s="760">
        <v>17</v>
      </c>
      <c r="C21" s="761" t="s">
        <v>1799</v>
      </c>
      <c r="D21" s="762">
        <v>46235</v>
      </c>
      <c r="E21" s="760" t="s">
        <v>48</v>
      </c>
      <c r="F21" s="760" t="s">
        <v>48</v>
      </c>
      <c r="G21" s="760" t="s">
        <v>48</v>
      </c>
      <c r="H21" s="760" t="s">
        <v>48</v>
      </c>
      <c r="I21" s="760" t="s">
        <v>19</v>
      </c>
      <c r="J21" s="760" t="s">
        <v>48</v>
      </c>
      <c r="K21" s="760" t="s">
        <v>48</v>
      </c>
      <c r="L21" s="760" t="s">
        <v>48</v>
      </c>
      <c r="M21" s="760" t="s">
        <v>48</v>
      </c>
      <c r="N21" s="760" t="s">
        <v>48</v>
      </c>
      <c r="O21" s="760" t="s">
        <v>48</v>
      </c>
      <c r="P21" s="760" t="s">
        <v>19</v>
      </c>
      <c r="Q21" s="760" t="str">
        <f t="shared" si="1"/>
        <v>غير مطابق</v>
      </c>
      <c r="R21" s="761" t="s">
        <v>1844</v>
      </c>
      <c r="S21" s="760" t="s">
        <v>1845</v>
      </c>
    </row>
    <row r="22" spans="1:19" s="610" customFormat="1" ht="105" customHeight="1" x14ac:dyDescent="0.5">
      <c r="A22" s="759">
        <v>18</v>
      </c>
      <c r="B22" s="760">
        <v>18</v>
      </c>
      <c r="C22" s="761" t="s">
        <v>1800</v>
      </c>
      <c r="D22" s="762">
        <v>46235</v>
      </c>
      <c r="E22" s="760" t="s">
        <v>48</v>
      </c>
      <c r="F22" s="760" t="s">
        <v>48</v>
      </c>
      <c r="G22" s="760" t="s">
        <v>48</v>
      </c>
      <c r="H22" s="760" t="s">
        <v>48</v>
      </c>
      <c r="I22" s="760" t="s">
        <v>19</v>
      </c>
      <c r="J22" s="760" t="s">
        <v>48</v>
      </c>
      <c r="K22" s="760" t="s">
        <v>48</v>
      </c>
      <c r="L22" s="760" t="s">
        <v>48</v>
      </c>
      <c r="M22" s="760" t="s">
        <v>48</v>
      </c>
      <c r="N22" s="760" t="s">
        <v>48</v>
      </c>
      <c r="O22" s="760" t="s">
        <v>48</v>
      </c>
      <c r="P22" s="760" t="s">
        <v>19</v>
      </c>
      <c r="Q22" s="760" t="str">
        <f t="shared" si="1"/>
        <v>غير مطابق</v>
      </c>
      <c r="R22" s="761" t="s">
        <v>1813</v>
      </c>
      <c r="S22" s="760" t="s">
        <v>1845</v>
      </c>
    </row>
    <row r="23" spans="1:19" s="610" customFormat="1" ht="105" customHeight="1" x14ac:dyDescent="0.5">
      <c r="A23" s="759">
        <v>19</v>
      </c>
      <c r="B23" s="760">
        <v>19</v>
      </c>
      <c r="C23" s="761" t="s">
        <v>1778</v>
      </c>
      <c r="D23" s="762">
        <v>46235</v>
      </c>
      <c r="E23" s="760" t="s">
        <v>48</v>
      </c>
      <c r="F23" s="760" t="s">
        <v>48</v>
      </c>
      <c r="G23" s="760" t="s">
        <v>48</v>
      </c>
      <c r="H23" s="760" t="s">
        <v>48</v>
      </c>
      <c r="I23" s="760" t="s">
        <v>19</v>
      </c>
      <c r="J23" s="760" t="s">
        <v>48</v>
      </c>
      <c r="K23" s="760" t="s">
        <v>48</v>
      </c>
      <c r="L23" s="760" t="s">
        <v>48</v>
      </c>
      <c r="M23" s="760" t="s">
        <v>48</v>
      </c>
      <c r="N23" s="760" t="s">
        <v>48</v>
      </c>
      <c r="O23" s="760" t="s">
        <v>48</v>
      </c>
      <c r="P23" s="760" t="s">
        <v>19</v>
      </c>
      <c r="Q23" s="760" t="str">
        <f t="shared" si="1"/>
        <v>غير مطابق</v>
      </c>
      <c r="R23" s="761" t="s">
        <v>1813</v>
      </c>
      <c r="S23" s="760" t="s">
        <v>1845</v>
      </c>
    </row>
    <row r="24" spans="1:19" s="610" customFormat="1" ht="105" customHeight="1" x14ac:dyDescent="0.5">
      <c r="A24" s="759">
        <v>20</v>
      </c>
      <c r="B24" s="760">
        <v>20</v>
      </c>
      <c r="C24" s="761" t="s">
        <v>1778</v>
      </c>
      <c r="D24" s="762">
        <v>46235</v>
      </c>
      <c r="E24" s="760" t="s">
        <v>48</v>
      </c>
      <c r="F24" s="760" t="s">
        <v>48</v>
      </c>
      <c r="G24" s="760" t="s">
        <v>48</v>
      </c>
      <c r="H24" s="760" t="s">
        <v>48</v>
      </c>
      <c r="I24" s="760" t="s">
        <v>19</v>
      </c>
      <c r="J24" s="760" t="s">
        <v>48</v>
      </c>
      <c r="K24" s="760" t="s">
        <v>48</v>
      </c>
      <c r="L24" s="760" t="s">
        <v>48</v>
      </c>
      <c r="M24" s="760" t="s">
        <v>48</v>
      </c>
      <c r="N24" s="760" t="s">
        <v>48</v>
      </c>
      <c r="O24" s="760" t="s">
        <v>19</v>
      </c>
      <c r="P24" s="760" t="s">
        <v>19</v>
      </c>
      <c r="Q24" s="760" t="str">
        <f t="shared" si="1"/>
        <v>غير مطابق</v>
      </c>
      <c r="R24" s="761" t="s">
        <v>1814</v>
      </c>
      <c r="S24" s="760" t="s">
        <v>1845</v>
      </c>
    </row>
    <row r="25" spans="1:19" s="610" customFormat="1" ht="105" customHeight="1" x14ac:dyDescent="0.5">
      <c r="A25" s="759">
        <v>21</v>
      </c>
      <c r="B25" s="760">
        <v>21</v>
      </c>
      <c r="C25" s="761" t="s">
        <v>1801</v>
      </c>
      <c r="D25" s="762">
        <v>46235</v>
      </c>
      <c r="E25" s="760" t="s">
        <v>48</v>
      </c>
      <c r="F25" s="760" t="s">
        <v>48</v>
      </c>
      <c r="G25" s="760" t="s">
        <v>48</v>
      </c>
      <c r="H25" s="760" t="s">
        <v>48</v>
      </c>
      <c r="I25" s="760" t="s">
        <v>19</v>
      </c>
      <c r="J25" s="760" t="s">
        <v>48</v>
      </c>
      <c r="K25" s="760" t="s">
        <v>48</v>
      </c>
      <c r="L25" s="760" t="s">
        <v>48</v>
      </c>
      <c r="M25" s="760" t="s">
        <v>48</v>
      </c>
      <c r="N25" s="760" t="s">
        <v>48</v>
      </c>
      <c r="O25" s="760" t="s">
        <v>48</v>
      </c>
      <c r="P25" s="760" t="s">
        <v>19</v>
      </c>
      <c r="Q25" s="760" t="str">
        <f t="shared" si="1"/>
        <v>غير مطابق</v>
      </c>
      <c r="R25" s="761" t="s">
        <v>1813</v>
      </c>
      <c r="S25" s="760" t="s">
        <v>1845</v>
      </c>
    </row>
    <row r="26" spans="1:19" s="610" customFormat="1" ht="105" customHeight="1" x14ac:dyDescent="0.5">
      <c r="A26" s="759">
        <v>22</v>
      </c>
      <c r="B26" s="760">
        <v>22</v>
      </c>
      <c r="C26" s="761" t="s">
        <v>1772</v>
      </c>
      <c r="D26" s="762">
        <v>46235</v>
      </c>
      <c r="E26" s="760" t="s">
        <v>48</v>
      </c>
      <c r="F26" s="760" t="s">
        <v>48</v>
      </c>
      <c r="G26" s="760" t="s">
        <v>48</v>
      </c>
      <c r="H26" s="760" t="s">
        <v>48</v>
      </c>
      <c r="I26" s="760" t="s">
        <v>19</v>
      </c>
      <c r="J26" s="760" t="s">
        <v>48</v>
      </c>
      <c r="K26" s="760" t="s">
        <v>48</v>
      </c>
      <c r="L26" s="760" t="s">
        <v>48</v>
      </c>
      <c r="M26" s="760" t="s">
        <v>48</v>
      </c>
      <c r="N26" s="760" t="s">
        <v>48</v>
      </c>
      <c r="O26" s="760" t="s">
        <v>48</v>
      </c>
      <c r="P26" s="760" t="s">
        <v>19</v>
      </c>
      <c r="Q26" s="760" t="str">
        <f t="shared" si="1"/>
        <v>غير مطابق</v>
      </c>
      <c r="R26" s="761" t="s">
        <v>1813</v>
      </c>
      <c r="S26" s="760" t="s">
        <v>1845</v>
      </c>
    </row>
    <row r="27" spans="1:19" s="610" customFormat="1" ht="105" customHeight="1" x14ac:dyDescent="0.5">
      <c r="A27" s="759">
        <v>23</v>
      </c>
      <c r="B27" s="760">
        <v>23</v>
      </c>
      <c r="C27" s="761" t="s">
        <v>1802</v>
      </c>
      <c r="D27" s="762">
        <v>46235</v>
      </c>
      <c r="E27" s="760" t="s">
        <v>48</v>
      </c>
      <c r="F27" s="760" t="s">
        <v>48</v>
      </c>
      <c r="G27" s="760" t="s">
        <v>48</v>
      </c>
      <c r="H27" s="760" t="s">
        <v>48</v>
      </c>
      <c r="I27" s="760" t="s">
        <v>19</v>
      </c>
      <c r="J27" s="760" t="s">
        <v>48</v>
      </c>
      <c r="K27" s="760" t="s">
        <v>48</v>
      </c>
      <c r="L27" s="760" t="s">
        <v>48</v>
      </c>
      <c r="M27" s="760" t="s">
        <v>48</v>
      </c>
      <c r="N27" s="760" t="s">
        <v>48</v>
      </c>
      <c r="O27" s="760" t="s">
        <v>48</v>
      </c>
      <c r="P27" s="760" t="s">
        <v>19</v>
      </c>
      <c r="Q27" s="760" t="str">
        <f t="shared" si="1"/>
        <v>غير مطابق</v>
      </c>
      <c r="R27" s="761" t="s">
        <v>1813</v>
      </c>
      <c r="S27" s="760" t="s">
        <v>1845</v>
      </c>
    </row>
    <row r="28" spans="1:19" s="610" customFormat="1" ht="105" customHeight="1" x14ac:dyDescent="0.5">
      <c r="A28" s="759">
        <v>24</v>
      </c>
      <c r="B28" s="760">
        <v>24</v>
      </c>
      <c r="C28" s="761" t="s">
        <v>1803</v>
      </c>
      <c r="D28" s="762">
        <v>46235</v>
      </c>
      <c r="E28" s="760" t="s">
        <v>48</v>
      </c>
      <c r="F28" s="760" t="s">
        <v>48</v>
      </c>
      <c r="G28" s="760" t="s">
        <v>48</v>
      </c>
      <c r="H28" s="760" t="s">
        <v>48</v>
      </c>
      <c r="I28" s="760" t="s">
        <v>19</v>
      </c>
      <c r="J28" s="760" t="s">
        <v>48</v>
      </c>
      <c r="K28" s="760" t="s">
        <v>48</v>
      </c>
      <c r="L28" s="760" t="s">
        <v>48</v>
      </c>
      <c r="M28" s="760" t="s">
        <v>48</v>
      </c>
      <c r="N28" s="760" t="s">
        <v>48</v>
      </c>
      <c r="O28" s="760" t="s">
        <v>48</v>
      </c>
      <c r="P28" s="760" t="s">
        <v>19</v>
      </c>
      <c r="Q28" s="760" t="str">
        <f t="shared" si="1"/>
        <v>غير مطابق</v>
      </c>
      <c r="R28" s="761" t="s">
        <v>1813</v>
      </c>
      <c r="S28" s="760" t="s">
        <v>1845</v>
      </c>
    </row>
    <row r="29" spans="1:19" s="610" customFormat="1" ht="105" customHeight="1" x14ac:dyDescent="0.5">
      <c r="A29" s="759">
        <v>25</v>
      </c>
      <c r="B29" s="760">
        <v>25</v>
      </c>
      <c r="C29" s="761" t="s">
        <v>1803</v>
      </c>
      <c r="D29" s="762">
        <v>46235</v>
      </c>
      <c r="E29" s="760" t="s">
        <v>48</v>
      </c>
      <c r="F29" s="760" t="s">
        <v>48</v>
      </c>
      <c r="G29" s="760" t="s">
        <v>48</v>
      </c>
      <c r="H29" s="760" t="s">
        <v>48</v>
      </c>
      <c r="I29" s="760" t="s">
        <v>19</v>
      </c>
      <c r="J29" s="760" t="s">
        <v>48</v>
      </c>
      <c r="K29" s="760" t="s">
        <v>48</v>
      </c>
      <c r="L29" s="760" t="s">
        <v>48</v>
      </c>
      <c r="M29" s="760" t="s">
        <v>48</v>
      </c>
      <c r="N29" s="760" t="s">
        <v>48</v>
      </c>
      <c r="O29" s="760" t="s">
        <v>48</v>
      </c>
      <c r="P29" s="760" t="s">
        <v>19</v>
      </c>
      <c r="Q29" s="760" t="str">
        <f t="shared" si="1"/>
        <v>غير مطابق</v>
      </c>
      <c r="R29" s="761" t="s">
        <v>1813</v>
      </c>
      <c r="S29" s="760" t="s">
        <v>1845</v>
      </c>
    </row>
    <row r="30" spans="1:19" s="610" customFormat="1" ht="105" customHeight="1" x14ac:dyDescent="0.5">
      <c r="A30" s="759">
        <v>26</v>
      </c>
      <c r="B30" s="760">
        <v>26</v>
      </c>
      <c r="C30" s="761" t="s">
        <v>1803</v>
      </c>
      <c r="D30" s="762">
        <v>46235</v>
      </c>
      <c r="E30" s="760" t="s">
        <v>19</v>
      </c>
      <c r="F30" s="760" t="s">
        <v>48</v>
      </c>
      <c r="G30" s="760" t="s">
        <v>48</v>
      </c>
      <c r="H30" s="760" t="s">
        <v>48</v>
      </c>
      <c r="I30" s="760" t="s">
        <v>19</v>
      </c>
      <c r="J30" s="760" t="s">
        <v>48</v>
      </c>
      <c r="K30" s="760" t="s">
        <v>48</v>
      </c>
      <c r="L30" s="760" t="s">
        <v>48</v>
      </c>
      <c r="M30" s="760" t="s">
        <v>48</v>
      </c>
      <c r="N30" s="760" t="s">
        <v>48</v>
      </c>
      <c r="O30" s="760" t="s">
        <v>48</v>
      </c>
      <c r="P30" s="760" t="s">
        <v>19</v>
      </c>
      <c r="Q30" s="760" t="str">
        <f t="shared" si="1"/>
        <v>غير مطابق</v>
      </c>
      <c r="R30" s="761" t="s">
        <v>1815</v>
      </c>
      <c r="S30" s="760" t="s">
        <v>1845</v>
      </c>
    </row>
    <row r="31" spans="1:19" s="610" customFormat="1" ht="105" customHeight="1" x14ac:dyDescent="0.5">
      <c r="A31" s="759">
        <v>27</v>
      </c>
      <c r="B31" s="760">
        <v>27</v>
      </c>
      <c r="C31" s="761" t="s">
        <v>1803</v>
      </c>
      <c r="D31" s="762">
        <v>46235</v>
      </c>
      <c r="E31" s="760" t="s">
        <v>19</v>
      </c>
      <c r="F31" s="760" t="s">
        <v>48</v>
      </c>
      <c r="G31" s="760" t="s">
        <v>48</v>
      </c>
      <c r="H31" s="760" t="s">
        <v>48</v>
      </c>
      <c r="I31" s="760" t="s">
        <v>19</v>
      </c>
      <c r="J31" s="760" t="s">
        <v>48</v>
      </c>
      <c r="K31" s="760" t="s">
        <v>48</v>
      </c>
      <c r="L31" s="760" t="s">
        <v>48</v>
      </c>
      <c r="M31" s="760" t="s">
        <v>48</v>
      </c>
      <c r="N31" s="760" t="s">
        <v>48</v>
      </c>
      <c r="O31" s="760" t="s">
        <v>48</v>
      </c>
      <c r="P31" s="760" t="s">
        <v>19</v>
      </c>
      <c r="Q31" s="760" t="str">
        <f t="shared" si="1"/>
        <v>غير مطابق</v>
      </c>
      <c r="R31" s="761" t="s">
        <v>1815</v>
      </c>
      <c r="S31" s="760" t="s">
        <v>1845</v>
      </c>
    </row>
    <row r="32" spans="1:19" s="610" customFormat="1" ht="105" customHeight="1" x14ac:dyDescent="0.5">
      <c r="A32" s="759">
        <v>28</v>
      </c>
      <c r="B32" s="760">
        <v>28</v>
      </c>
      <c r="C32" s="761" t="s">
        <v>1803</v>
      </c>
      <c r="D32" s="762">
        <v>46235</v>
      </c>
      <c r="E32" s="760" t="s">
        <v>48</v>
      </c>
      <c r="F32" s="760" t="s">
        <v>48</v>
      </c>
      <c r="G32" s="760" t="s">
        <v>48</v>
      </c>
      <c r="H32" s="760" t="s">
        <v>48</v>
      </c>
      <c r="I32" s="760" t="s">
        <v>19</v>
      </c>
      <c r="J32" s="760" t="s">
        <v>48</v>
      </c>
      <c r="K32" s="760" t="s">
        <v>48</v>
      </c>
      <c r="L32" s="760" t="s">
        <v>48</v>
      </c>
      <c r="M32" s="760" t="s">
        <v>48</v>
      </c>
      <c r="N32" s="760" t="s">
        <v>48</v>
      </c>
      <c r="O32" s="760" t="s">
        <v>48</v>
      </c>
      <c r="P32" s="760" t="s">
        <v>19</v>
      </c>
      <c r="Q32" s="760" t="str">
        <f t="shared" si="1"/>
        <v>غير مطابق</v>
      </c>
      <c r="R32" s="761" t="s">
        <v>1813</v>
      </c>
      <c r="S32" s="760" t="s">
        <v>1845</v>
      </c>
    </row>
    <row r="33" spans="1:19" s="610" customFormat="1" ht="105" customHeight="1" x14ac:dyDescent="0.5">
      <c r="A33" s="759">
        <v>29</v>
      </c>
      <c r="B33" s="760">
        <v>29</v>
      </c>
      <c r="C33" s="761" t="s">
        <v>1803</v>
      </c>
      <c r="D33" s="762">
        <v>46235</v>
      </c>
      <c r="E33" s="760" t="s">
        <v>48</v>
      </c>
      <c r="F33" s="760" t="s">
        <v>48</v>
      </c>
      <c r="G33" s="760" t="s">
        <v>48</v>
      </c>
      <c r="H33" s="760" t="s">
        <v>48</v>
      </c>
      <c r="I33" s="760" t="s">
        <v>19</v>
      </c>
      <c r="J33" s="760" t="s">
        <v>48</v>
      </c>
      <c r="K33" s="760" t="s">
        <v>48</v>
      </c>
      <c r="L33" s="760" t="s">
        <v>48</v>
      </c>
      <c r="M33" s="760" t="s">
        <v>48</v>
      </c>
      <c r="N33" s="760" t="s">
        <v>48</v>
      </c>
      <c r="O33" s="760" t="s">
        <v>48</v>
      </c>
      <c r="P33" s="760" t="s">
        <v>19</v>
      </c>
      <c r="Q33" s="760" t="str">
        <f t="shared" si="1"/>
        <v>غير مطابق</v>
      </c>
      <c r="R33" s="761" t="s">
        <v>1813</v>
      </c>
      <c r="S33" s="760" t="s">
        <v>1845</v>
      </c>
    </row>
    <row r="34" spans="1:19" s="610" customFormat="1" ht="105" customHeight="1" x14ac:dyDescent="0.5">
      <c r="A34" s="759">
        <v>30</v>
      </c>
      <c r="B34" s="760">
        <v>30</v>
      </c>
      <c r="C34" s="761" t="s">
        <v>1803</v>
      </c>
      <c r="D34" s="762">
        <v>46235</v>
      </c>
      <c r="E34" s="760" t="s">
        <v>48</v>
      </c>
      <c r="F34" s="760" t="s">
        <v>48</v>
      </c>
      <c r="G34" s="760" t="s">
        <v>48</v>
      </c>
      <c r="H34" s="760" t="s">
        <v>48</v>
      </c>
      <c r="I34" s="760" t="s">
        <v>19</v>
      </c>
      <c r="J34" s="760" t="s">
        <v>48</v>
      </c>
      <c r="K34" s="760" t="s">
        <v>48</v>
      </c>
      <c r="L34" s="760" t="s">
        <v>48</v>
      </c>
      <c r="M34" s="760" t="s">
        <v>48</v>
      </c>
      <c r="N34" s="760" t="s">
        <v>48</v>
      </c>
      <c r="O34" s="760" t="s">
        <v>48</v>
      </c>
      <c r="P34" s="760" t="s">
        <v>19</v>
      </c>
      <c r="Q34" s="760" t="str">
        <f t="shared" si="1"/>
        <v>غير مطابق</v>
      </c>
      <c r="R34" s="761" t="s">
        <v>1813</v>
      </c>
      <c r="S34" s="760" t="s">
        <v>1845</v>
      </c>
    </row>
    <row r="35" spans="1:19" x14ac:dyDescent="0.25">
      <c r="A35" s="763" t="s">
        <v>1846</v>
      </c>
      <c r="B35" s="763"/>
      <c r="C35" s="763"/>
      <c r="D35" s="763"/>
      <c r="E35" s="763"/>
      <c r="F35" s="763"/>
      <c r="G35" s="763"/>
      <c r="H35" s="763"/>
      <c r="I35" s="763"/>
      <c r="J35" s="763"/>
      <c r="K35" s="763"/>
      <c r="L35" s="763"/>
      <c r="M35" s="763"/>
      <c r="N35" s="763"/>
      <c r="O35" s="763"/>
      <c r="P35" s="763"/>
      <c r="Q35" s="763"/>
      <c r="R35" s="763"/>
      <c r="S35" s="763"/>
    </row>
    <row r="36" spans="1:19" x14ac:dyDescent="0.25">
      <c r="A36" s="764"/>
      <c r="B36" s="764"/>
      <c r="C36" s="764"/>
      <c r="D36" s="764"/>
      <c r="E36" s="764"/>
      <c r="F36" s="764"/>
      <c r="G36" s="764"/>
      <c r="H36" s="764"/>
      <c r="I36" s="764"/>
      <c r="J36" s="764"/>
      <c r="K36" s="764"/>
      <c r="L36" s="764"/>
      <c r="M36" s="764"/>
      <c r="N36" s="764"/>
      <c r="O36" s="764"/>
      <c r="P36" s="764"/>
      <c r="Q36" s="764"/>
      <c r="R36" s="764"/>
      <c r="S36" s="764"/>
    </row>
    <row r="37" spans="1:19" x14ac:dyDescent="0.25">
      <c r="A37" s="764"/>
      <c r="B37" s="764"/>
      <c r="C37" s="764"/>
      <c r="D37" s="764"/>
      <c r="E37" s="764"/>
      <c r="F37" s="764"/>
      <c r="G37" s="764"/>
      <c r="H37" s="764"/>
      <c r="I37" s="764"/>
      <c r="J37" s="764"/>
      <c r="K37" s="764"/>
      <c r="L37" s="764"/>
      <c r="M37" s="764"/>
      <c r="N37" s="764"/>
      <c r="O37" s="764"/>
      <c r="P37" s="764"/>
      <c r="Q37" s="764"/>
      <c r="R37" s="764"/>
      <c r="S37" s="764"/>
    </row>
    <row r="38" spans="1:19" x14ac:dyDescent="0.25">
      <c r="A38" s="764"/>
      <c r="B38" s="764"/>
      <c r="C38" s="764"/>
      <c r="D38" s="764"/>
      <c r="E38" s="764"/>
      <c r="F38" s="764"/>
      <c r="G38" s="764"/>
      <c r="H38" s="764"/>
      <c r="I38" s="764"/>
      <c r="J38" s="764"/>
      <c r="K38" s="764"/>
      <c r="L38" s="764"/>
      <c r="M38" s="764"/>
      <c r="N38" s="764"/>
      <c r="O38" s="764"/>
      <c r="P38" s="764"/>
      <c r="Q38" s="764"/>
      <c r="R38" s="764"/>
      <c r="S38" s="764"/>
    </row>
  </sheetData>
  <sheetProtection algorithmName="SHA-512" hashValue="GzuDVduo0073BEWsgfdIFq/V+rt368y5eFbqS4R/HIsQa4+h50G4W5zkzAXvJ09aJ6Y2L+gsis/zgC4Z7rHkhA==" saltValue="1BWv1t7GMggoCXO3+bgJ/w==" spinCount="100000" sheet="1" objects="1" scenarios="1"/>
  <mergeCells count="5">
    <mergeCell ref="A35:S38"/>
    <mergeCell ref="A1:S1"/>
    <mergeCell ref="A2:B3"/>
    <mergeCell ref="N2:S3"/>
    <mergeCell ref="I2:M3"/>
  </mergeCells>
  <phoneticPr fontId="16" type="noConversion"/>
  <conditionalFormatting sqref="E5:Q34">
    <cfRule type="containsText" dxfId="131" priority="1" operator="containsText" text="غير مطابق">
      <formula>NOT(ISERROR(SEARCH("غير مطابق",E5)))</formula>
    </cfRule>
    <cfRule type="containsText" dxfId="130" priority="2" operator="containsText" text="مطابق">
      <formula>NOT(ISERROR(SEARCH("مطابق",E5)))</formula>
    </cfRule>
  </conditionalFormatting>
  <dataValidations count="2">
    <dataValidation type="list" allowBlank="1" sqref="Q5:Q34" xr:uid="{9A39D47B-760E-4165-86D1-311ED2DE5AA3}">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P34" xr:uid="{6490AB14-1C15-490A-8C15-2BAC17BD879F}">
      <formula1>"مطابق,غير مطابق"</formula1>
    </dataValidation>
  </dataValidations>
  <hyperlinks>
    <hyperlink ref="A2" location="'الرئيسية'!A1" display="🏠 الصفحة الرئيسية" xr:uid="{338156C0-29D6-4432-AE60-3521035A995A}"/>
    <hyperlink ref="A2:B3" location="'الرئيسية تاج '!A1" display="🏠 الصفحة الرئيسية" xr:uid="{19344AEC-5236-4523-ABEF-99F682109B69}"/>
  </hyperlinks>
  <pageMargins left="0.23622047244094491" right="0.23622047244094491" top="0.74803149606299213" bottom="0.74803149606299213" header="0.31496062992125984" footer="0.31496062992125984"/>
  <pageSetup paperSize="9" scale="30" orientation="landscape" r:id="rId1"/>
  <rowBreaks count="1" manualBreakCount="1">
    <brk id="17" max="18"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2618-A7B5-4D7E-B559-9E51BDF30261}">
  <sheetPr codeName="Sheet21"/>
  <dimension ref="A1:AG31"/>
  <sheetViews>
    <sheetView rightToLeft="1" zoomScale="55" zoomScaleNormal="55" workbookViewId="0">
      <selection activeCell="A2" sqref="A2:B3"/>
    </sheetView>
  </sheetViews>
  <sheetFormatPr defaultRowHeight="15" x14ac:dyDescent="0.25"/>
  <cols>
    <col min="1" max="1" width="10.42578125" style="309" bestFit="1" customWidth="1"/>
    <col min="2" max="2" width="20" style="309" customWidth="1"/>
    <col min="3" max="3" width="58.5703125" style="309" bestFit="1" customWidth="1"/>
    <col min="4" max="4" width="25.85546875" style="309" bestFit="1" customWidth="1"/>
    <col min="5" max="5" width="19.5703125" style="309" customWidth="1"/>
    <col min="6" max="9" width="25" style="309" customWidth="1"/>
    <col min="10" max="10" width="23" style="309" customWidth="1"/>
    <col min="11" max="11" width="14.5703125" style="309" bestFit="1" customWidth="1"/>
    <col min="12" max="12" width="24" style="309" customWidth="1"/>
    <col min="13" max="13" width="15" style="309" customWidth="1"/>
    <col min="14" max="16384" width="9.140625" style="309"/>
  </cols>
  <sheetData>
    <row r="1" spans="1:33" s="532" customFormat="1" ht="42.75" customHeight="1" x14ac:dyDescent="0.5">
      <c r="A1" s="765" t="s">
        <v>628</v>
      </c>
      <c r="B1" s="766"/>
      <c r="C1" s="766"/>
      <c r="D1" s="766"/>
      <c r="E1" s="766"/>
      <c r="F1" s="766"/>
      <c r="G1" s="766"/>
      <c r="H1" s="766"/>
      <c r="I1" s="766"/>
      <c r="J1" s="766"/>
      <c r="K1" s="766"/>
      <c r="L1" s="766"/>
      <c r="M1" s="766"/>
      <c r="N1" s="531"/>
      <c r="O1" s="477"/>
      <c r="P1" s="531"/>
      <c r="Q1" s="531"/>
      <c r="R1" s="531"/>
      <c r="S1" s="531"/>
      <c r="T1" s="531"/>
      <c r="U1" s="531"/>
      <c r="V1" s="531"/>
      <c r="W1" s="531"/>
      <c r="X1" s="531"/>
      <c r="Y1" s="531"/>
      <c r="Z1" s="531"/>
      <c r="AA1" s="531"/>
      <c r="AB1" s="531"/>
      <c r="AC1" s="531"/>
      <c r="AD1" s="531"/>
      <c r="AE1" s="531"/>
      <c r="AF1" s="531"/>
      <c r="AG1" s="531"/>
    </row>
    <row r="2" spans="1:33" s="532" customFormat="1" ht="42.75" customHeight="1" x14ac:dyDescent="0.4">
      <c r="A2" s="170" t="s">
        <v>34</v>
      </c>
      <c r="B2" s="171"/>
      <c r="C2" s="749" t="str">
        <f>'لوحة التحليل والملخص'!A3</f>
        <v>سجل السجلات والمعدات</v>
      </c>
      <c r="D2" s="749" t="str">
        <f>'لوحة التحليل والملخص'!B3</f>
        <v>حالة المطابقة (مطابق)</v>
      </c>
      <c r="E2" s="749" t="str">
        <f>'لوحة التحليل والملخص'!C3</f>
        <v>غير مطابق</v>
      </c>
      <c r="F2" s="749" t="str">
        <f>'لوحة التحليل والملخص'!D3</f>
        <v>إجمالي المفحوص</v>
      </c>
      <c r="G2" s="749" t="str">
        <f>'لوحة التحليل والملخص'!E3</f>
        <v>نسبة الالتزام %</v>
      </c>
      <c r="H2" s="749">
        <f>'لوحة التحليل والملخص'!F3</f>
        <v>0</v>
      </c>
      <c r="I2" s="767"/>
      <c r="J2" s="768"/>
      <c r="K2" s="768"/>
      <c r="L2" s="768"/>
      <c r="M2" s="531"/>
      <c r="N2" s="531"/>
      <c r="O2" s="531"/>
      <c r="P2" s="531"/>
      <c r="Q2" s="531"/>
      <c r="R2" s="531"/>
      <c r="S2" s="531"/>
      <c r="T2" s="531"/>
      <c r="U2" s="531"/>
      <c r="V2" s="531"/>
      <c r="W2" s="531"/>
      <c r="X2" s="531"/>
      <c r="Y2" s="531"/>
      <c r="Z2" s="531"/>
      <c r="AA2" s="531"/>
      <c r="AB2" s="531"/>
      <c r="AC2" s="531"/>
      <c r="AD2" s="531"/>
      <c r="AE2" s="531"/>
      <c r="AF2" s="531"/>
    </row>
    <row r="3" spans="1:33" ht="34.5" customHeight="1" x14ac:dyDescent="0.25">
      <c r="A3" s="172"/>
      <c r="B3" s="173"/>
      <c r="C3" s="769" t="str">
        <f>'لوحة التحليل والملخص'!A9</f>
        <v>صناديق الحريق</v>
      </c>
      <c r="D3" s="287">
        <f>'لوحة التحليل والملخص تاج'!B9</f>
        <v>20</v>
      </c>
      <c r="E3" s="489">
        <f>'لوحة التحليل والملخص تاج'!C9</f>
        <v>0</v>
      </c>
      <c r="F3" s="503">
        <f>'لوحة التحليل والملخص تاج'!D9</f>
        <v>20</v>
      </c>
      <c r="G3" s="754">
        <f>'لوحة التحليل والملخص تاج'!E9</f>
        <v>1</v>
      </c>
      <c r="H3" s="754">
        <f>'لوحة التحليل والملخص'!F9</f>
        <v>0</v>
      </c>
      <c r="I3" s="770"/>
      <c r="J3" s="771"/>
      <c r="K3" s="771"/>
      <c r="L3" s="771"/>
      <c r="M3" s="477"/>
      <c r="N3" s="477"/>
      <c r="O3" s="477"/>
      <c r="P3" s="477"/>
      <c r="Q3" s="477"/>
      <c r="R3" s="477"/>
      <c r="S3" s="477"/>
      <c r="T3" s="477"/>
      <c r="U3" s="477"/>
      <c r="V3" s="477"/>
      <c r="W3" s="477"/>
      <c r="X3" s="477"/>
      <c r="Y3" s="477"/>
      <c r="Z3" s="477"/>
      <c r="AA3" s="477"/>
      <c r="AB3" s="477"/>
      <c r="AC3" s="477"/>
      <c r="AD3" s="477"/>
      <c r="AE3" s="477"/>
      <c r="AF3" s="477"/>
    </row>
    <row r="4" spans="1:33" s="334" customFormat="1" ht="41.25" customHeight="1" x14ac:dyDescent="0.35">
      <c r="A4" s="749" t="s">
        <v>39</v>
      </c>
      <c r="B4" s="749" t="s">
        <v>40</v>
      </c>
      <c r="C4" s="749" t="s">
        <v>511</v>
      </c>
      <c r="D4" s="749" t="s">
        <v>517</v>
      </c>
      <c r="E4" s="749" t="s">
        <v>42</v>
      </c>
      <c r="F4" s="749" t="s">
        <v>512</v>
      </c>
      <c r="G4" s="749" t="s">
        <v>513</v>
      </c>
      <c r="H4" s="749" t="s">
        <v>514</v>
      </c>
      <c r="I4" s="749" t="s">
        <v>515</v>
      </c>
      <c r="J4" s="749" t="s">
        <v>516</v>
      </c>
      <c r="K4" s="749" t="s">
        <v>44</v>
      </c>
      <c r="L4" s="749" t="s">
        <v>45</v>
      </c>
      <c r="M4" s="749" t="s">
        <v>46</v>
      </c>
    </row>
    <row r="5" spans="1:33" s="473" customFormat="1" ht="48.75" customHeight="1" x14ac:dyDescent="0.35">
      <c r="A5" s="772">
        <v>1</v>
      </c>
      <c r="B5" s="773" t="s">
        <v>231</v>
      </c>
      <c r="C5" s="774" t="s">
        <v>1768</v>
      </c>
      <c r="D5" s="774" t="s">
        <v>519</v>
      </c>
      <c r="E5" s="775">
        <v>46235</v>
      </c>
      <c r="F5" s="773" t="s">
        <v>48</v>
      </c>
      <c r="G5" s="773" t="s">
        <v>48</v>
      </c>
      <c r="H5" s="773" t="s">
        <v>48</v>
      </c>
      <c r="I5" s="773" t="s">
        <v>48</v>
      </c>
      <c r="J5" s="773" t="s">
        <v>48</v>
      </c>
      <c r="K5" s="773" t="s">
        <v>48</v>
      </c>
      <c r="L5" s="774" t="s">
        <v>49</v>
      </c>
      <c r="M5" s="773" t="s">
        <v>246</v>
      </c>
    </row>
    <row r="6" spans="1:33" s="473" customFormat="1" ht="48.75" customHeight="1" x14ac:dyDescent="0.35">
      <c r="A6" s="772">
        <v>2</v>
      </c>
      <c r="B6" s="773" t="s">
        <v>232</v>
      </c>
      <c r="C6" s="774" t="s">
        <v>1768</v>
      </c>
      <c r="D6" s="774" t="s">
        <v>519</v>
      </c>
      <c r="E6" s="775">
        <v>46235</v>
      </c>
      <c r="F6" s="773" t="s">
        <v>48</v>
      </c>
      <c r="G6" s="773" t="s">
        <v>48</v>
      </c>
      <c r="H6" s="773" t="s">
        <v>48</v>
      </c>
      <c r="I6" s="773" t="s">
        <v>48</v>
      </c>
      <c r="J6" s="773" t="s">
        <v>48</v>
      </c>
      <c r="K6" s="773" t="str">
        <f t="shared" ref="K6:K24" si="0">IF(COUNTIF(F6:J6, "غير مطابق")&gt;0, "غير مطابق", "مطابق")</f>
        <v>مطابق</v>
      </c>
      <c r="L6" s="774" t="s">
        <v>49</v>
      </c>
      <c r="M6" s="773" t="s">
        <v>246</v>
      </c>
    </row>
    <row r="7" spans="1:33" s="473" customFormat="1" ht="48.75" customHeight="1" x14ac:dyDescent="0.35">
      <c r="A7" s="772">
        <v>3</v>
      </c>
      <c r="B7" s="773" t="s">
        <v>233</v>
      </c>
      <c r="C7" s="774" t="s">
        <v>1769</v>
      </c>
      <c r="D7" s="774" t="s">
        <v>519</v>
      </c>
      <c r="E7" s="775">
        <v>46235</v>
      </c>
      <c r="F7" s="773" t="s">
        <v>48</v>
      </c>
      <c r="G7" s="773" t="s">
        <v>48</v>
      </c>
      <c r="H7" s="773" t="s">
        <v>48</v>
      </c>
      <c r="I7" s="773" t="s">
        <v>48</v>
      </c>
      <c r="J7" s="773" t="s">
        <v>48</v>
      </c>
      <c r="K7" s="773" t="str">
        <f t="shared" si="0"/>
        <v>مطابق</v>
      </c>
      <c r="L7" s="774" t="s">
        <v>49</v>
      </c>
      <c r="M7" s="773" t="s">
        <v>246</v>
      </c>
    </row>
    <row r="8" spans="1:33" s="473" customFormat="1" ht="48.75" customHeight="1" x14ac:dyDescent="0.35">
      <c r="A8" s="772">
        <v>4</v>
      </c>
      <c r="B8" s="773" t="s">
        <v>234</v>
      </c>
      <c r="C8" s="774" t="s">
        <v>1770</v>
      </c>
      <c r="D8" s="774" t="s">
        <v>519</v>
      </c>
      <c r="E8" s="775">
        <v>46235</v>
      </c>
      <c r="F8" s="773" t="s">
        <v>48</v>
      </c>
      <c r="G8" s="773" t="s">
        <v>48</v>
      </c>
      <c r="H8" s="773" t="s">
        <v>48</v>
      </c>
      <c r="I8" s="773" t="s">
        <v>48</v>
      </c>
      <c r="J8" s="773" t="s">
        <v>48</v>
      </c>
      <c r="K8" s="773" t="str">
        <f t="shared" si="0"/>
        <v>مطابق</v>
      </c>
      <c r="L8" s="774" t="s">
        <v>49</v>
      </c>
      <c r="M8" s="773" t="s">
        <v>246</v>
      </c>
    </row>
    <row r="9" spans="1:33" s="473" customFormat="1" ht="48.75" customHeight="1" x14ac:dyDescent="0.35">
      <c r="A9" s="772">
        <v>5</v>
      </c>
      <c r="B9" s="773" t="s">
        <v>235</v>
      </c>
      <c r="C9" s="774" t="s">
        <v>1771</v>
      </c>
      <c r="D9" s="774" t="s">
        <v>519</v>
      </c>
      <c r="E9" s="775">
        <v>46235</v>
      </c>
      <c r="F9" s="773" t="s">
        <v>48</v>
      </c>
      <c r="G9" s="773" t="s">
        <v>48</v>
      </c>
      <c r="H9" s="773" t="s">
        <v>48</v>
      </c>
      <c r="I9" s="773" t="s">
        <v>48</v>
      </c>
      <c r="J9" s="773" t="s">
        <v>48</v>
      </c>
      <c r="K9" s="773" t="str">
        <f t="shared" si="0"/>
        <v>مطابق</v>
      </c>
      <c r="L9" s="774" t="s">
        <v>49</v>
      </c>
      <c r="M9" s="773" t="s">
        <v>246</v>
      </c>
    </row>
    <row r="10" spans="1:33" s="473" customFormat="1" ht="48.75" customHeight="1" x14ac:dyDescent="0.35">
      <c r="A10" s="772">
        <v>6</v>
      </c>
      <c r="B10" s="773" t="s">
        <v>236</v>
      </c>
      <c r="C10" s="774" t="s">
        <v>1772</v>
      </c>
      <c r="D10" s="774" t="s">
        <v>519</v>
      </c>
      <c r="E10" s="775">
        <v>46235</v>
      </c>
      <c r="F10" s="773" t="s">
        <v>48</v>
      </c>
      <c r="G10" s="773" t="s">
        <v>48</v>
      </c>
      <c r="H10" s="773" t="s">
        <v>48</v>
      </c>
      <c r="I10" s="773" t="s">
        <v>48</v>
      </c>
      <c r="J10" s="773" t="s">
        <v>48</v>
      </c>
      <c r="K10" s="773" t="str">
        <f t="shared" si="0"/>
        <v>مطابق</v>
      </c>
      <c r="L10" s="774" t="s">
        <v>49</v>
      </c>
      <c r="M10" s="773" t="s">
        <v>246</v>
      </c>
    </row>
    <row r="11" spans="1:33" s="473" customFormat="1" ht="48.75" customHeight="1" x14ac:dyDescent="0.35">
      <c r="A11" s="772">
        <v>7</v>
      </c>
      <c r="B11" s="773" t="s">
        <v>237</v>
      </c>
      <c r="C11" s="774" t="s">
        <v>1772</v>
      </c>
      <c r="D11" s="774" t="s">
        <v>519</v>
      </c>
      <c r="E11" s="775">
        <v>46235</v>
      </c>
      <c r="F11" s="773" t="s">
        <v>48</v>
      </c>
      <c r="G11" s="773" t="s">
        <v>48</v>
      </c>
      <c r="H11" s="773" t="s">
        <v>48</v>
      </c>
      <c r="I11" s="773" t="s">
        <v>48</v>
      </c>
      <c r="J11" s="773" t="s">
        <v>48</v>
      </c>
      <c r="K11" s="773" t="str">
        <f t="shared" si="0"/>
        <v>مطابق</v>
      </c>
      <c r="L11" s="774" t="s">
        <v>540</v>
      </c>
      <c r="M11" s="773" t="s">
        <v>246</v>
      </c>
    </row>
    <row r="12" spans="1:33" s="473" customFormat="1" ht="48.75" customHeight="1" x14ac:dyDescent="0.35">
      <c r="A12" s="772">
        <v>8</v>
      </c>
      <c r="B12" s="773" t="s">
        <v>238</v>
      </c>
      <c r="C12" s="774" t="s">
        <v>1772</v>
      </c>
      <c r="D12" s="774" t="s">
        <v>519</v>
      </c>
      <c r="E12" s="775">
        <v>46235</v>
      </c>
      <c r="F12" s="773" t="s">
        <v>48</v>
      </c>
      <c r="G12" s="773" t="s">
        <v>48</v>
      </c>
      <c r="H12" s="773" t="s">
        <v>48</v>
      </c>
      <c r="I12" s="773" t="s">
        <v>48</v>
      </c>
      <c r="J12" s="773" t="s">
        <v>48</v>
      </c>
      <c r="K12" s="773" t="str">
        <f t="shared" si="0"/>
        <v>مطابق</v>
      </c>
      <c r="L12" s="774" t="s">
        <v>49</v>
      </c>
      <c r="M12" s="773" t="s">
        <v>246</v>
      </c>
    </row>
    <row r="13" spans="1:33" s="473" customFormat="1" ht="48.75" customHeight="1" x14ac:dyDescent="0.35">
      <c r="A13" s="772">
        <v>9</v>
      </c>
      <c r="B13" s="773" t="s">
        <v>239</v>
      </c>
      <c r="C13" s="774" t="s">
        <v>1773</v>
      </c>
      <c r="D13" s="774" t="s">
        <v>1782</v>
      </c>
      <c r="E13" s="775">
        <v>46235</v>
      </c>
      <c r="F13" s="773" t="s">
        <v>48</v>
      </c>
      <c r="G13" s="773" t="s">
        <v>48</v>
      </c>
      <c r="H13" s="773" t="s">
        <v>48</v>
      </c>
      <c r="I13" s="773" t="s">
        <v>48</v>
      </c>
      <c r="J13" s="773" t="s">
        <v>48</v>
      </c>
      <c r="K13" s="773" t="str">
        <f t="shared" si="0"/>
        <v>مطابق</v>
      </c>
      <c r="L13" s="774" t="s">
        <v>49</v>
      </c>
      <c r="M13" s="773" t="s">
        <v>246</v>
      </c>
    </row>
    <row r="14" spans="1:33" s="473" customFormat="1" ht="48.75" customHeight="1" x14ac:dyDescent="0.35">
      <c r="A14" s="772">
        <v>10</v>
      </c>
      <c r="B14" s="773" t="s">
        <v>240</v>
      </c>
      <c r="C14" s="774" t="s">
        <v>1773</v>
      </c>
      <c r="D14" s="774" t="s">
        <v>1782</v>
      </c>
      <c r="E14" s="775">
        <v>46235</v>
      </c>
      <c r="F14" s="773" t="s">
        <v>48</v>
      </c>
      <c r="G14" s="773" t="s">
        <v>48</v>
      </c>
      <c r="H14" s="773" t="s">
        <v>48</v>
      </c>
      <c r="I14" s="773" t="s">
        <v>48</v>
      </c>
      <c r="J14" s="773" t="s">
        <v>48</v>
      </c>
      <c r="K14" s="773" t="str">
        <f t="shared" si="0"/>
        <v>مطابق</v>
      </c>
      <c r="L14" s="774" t="s">
        <v>49</v>
      </c>
      <c r="M14" s="773" t="s">
        <v>246</v>
      </c>
    </row>
    <row r="15" spans="1:33" s="473" customFormat="1" ht="48.75" customHeight="1" x14ac:dyDescent="0.35">
      <c r="A15" s="772">
        <v>11</v>
      </c>
      <c r="B15" s="773" t="s">
        <v>241</v>
      </c>
      <c r="C15" s="774" t="s">
        <v>1773</v>
      </c>
      <c r="D15" s="774" t="s">
        <v>1782</v>
      </c>
      <c r="E15" s="775">
        <v>46235</v>
      </c>
      <c r="F15" s="773" t="s">
        <v>48</v>
      </c>
      <c r="G15" s="773" t="s">
        <v>48</v>
      </c>
      <c r="H15" s="773" t="s">
        <v>48</v>
      </c>
      <c r="I15" s="773" t="s">
        <v>48</v>
      </c>
      <c r="J15" s="773" t="s">
        <v>48</v>
      </c>
      <c r="K15" s="773" t="str">
        <f t="shared" si="0"/>
        <v>مطابق</v>
      </c>
      <c r="L15" s="774" t="s">
        <v>49</v>
      </c>
      <c r="M15" s="773" t="s">
        <v>246</v>
      </c>
    </row>
    <row r="16" spans="1:33" s="473" customFormat="1" ht="48.75" customHeight="1" x14ac:dyDescent="0.35">
      <c r="A16" s="772">
        <v>12</v>
      </c>
      <c r="B16" s="773" t="s">
        <v>242</v>
      </c>
      <c r="C16" s="774" t="s">
        <v>1774</v>
      </c>
      <c r="D16" s="774" t="s">
        <v>1782</v>
      </c>
      <c r="E16" s="775">
        <v>46235</v>
      </c>
      <c r="F16" s="773" t="s">
        <v>48</v>
      </c>
      <c r="G16" s="773" t="s">
        <v>48</v>
      </c>
      <c r="H16" s="773" t="s">
        <v>48</v>
      </c>
      <c r="I16" s="773" t="s">
        <v>48</v>
      </c>
      <c r="J16" s="773" t="s">
        <v>48</v>
      </c>
      <c r="K16" s="773" t="str">
        <f>IF(COUNTIF(F16:J16, "غير مطابق")&gt;0, "غير مطابق", "مطابق")</f>
        <v>مطابق</v>
      </c>
      <c r="L16" s="774" t="s">
        <v>49</v>
      </c>
      <c r="M16" s="773" t="s">
        <v>246</v>
      </c>
    </row>
    <row r="17" spans="1:13" s="473" customFormat="1" ht="48.75" customHeight="1" x14ac:dyDescent="0.35">
      <c r="A17" s="772">
        <v>13</v>
      </c>
      <c r="B17" s="773" t="s">
        <v>243</v>
      </c>
      <c r="C17" s="774" t="s">
        <v>1776</v>
      </c>
      <c r="D17" s="774" t="s">
        <v>1782</v>
      </c>
      <c r="E17" s="775">
        <v>46235</v>
      </c>
      <c r="F17" s="773" t="s">
        <v>48</v>
      </c>
      <c r="G17" s="773" t="s">
        <v>48</v>
      </c>
      <c r="H17" s="773" t="s">
        <v>48</v>
      </c>
      <c r="I17" s="773" t="s">
        <v>48</v>
      </c>
      <c r="J17" s="773" t="s">
        <v>48</v>
      </c>
      <c r="K17" s="773" t="str">
        <f t="shared" si="0"/>
        <v>مطابق</v>
      </c>
      <c r="L17" s="774" t="s">
        <v>49</v>
      </c>
      <c r="M17" s="773" t="s">
        <v>246</v>
      </c>
    </row>
    <row r="18" spans="1:13" s="473" customFormat="1" ht="48.75" customHeight="1" x14ac:dyDescent="0.35">
      <c r="A18" s="772">
        <v>14</v>
      </c>
      <c r="B18" s="773" t="s">
        <v>244</v>
      </c>
      <c r="C18" s="774" t="s">
        <v>1775</v>
      </c>
      <c r="D18" s="774" t="s">
        <v>1782</v>
      </c>
      <c r="E18" s="775">
        <v>46235</v>
      </c>
      <c r="F18" s="773" t="s">
        <v>48</v>
      </c>
      <c r="G18" s="773" t="s">
        <v>48</v>
      </c>
      <c r="H18" s="773" t="s">
        <v>48</v>
      </c>
      <c r="I18" s="773" t="s">
        <v>48</v>
      </c>
      <c r="J18" s="773" t="s">
        <v>48</v>
      </c>
      <c r="K18" s="773" t="str">
        <f t="shared" si="0"/>
        <v>مطابق</v>
      </c>
      <c r="L18" s="774" t="s">
        <v>49</v>
      </c>
      <c r="M18" s="773" t="s">
        <v>246</v>
      </c>
    </row>
    <row r="19" spans="1:13" s="473" customFormat="1" ht="48.75" customHeight="1" x14ac:dyDescent="0.35">
      <c r="A19" s="772">
        <v>15</v>
      </c>
      <c r="B19" s="773" t="s">
        <v>245</v>
      </c>
      <c r="C19" s="774" t="s">
        <v>1777</v>
      </c>
      <c r="D19" s="774" t="s">
        <v>1782</v>
      </c>
      <c r="E19" s="775">
        <v>46235</v>
      </c>
      <c r="F19" s="773" t="s">
        <v>48</v>
      </c>
      <c r="G19" s="773" t="s">
        <v>48</v>
      </c>
      <c r="H19" s="773" t="s">
        <v>48</v>
      </c>
      <c r="I19" s="773" t="s">
        <v>48</v>
      </c>
      <c r="J19" s="773" t="s">
        <v>48</v>
      </c>
      <c r="K19" s="773" t="str">
        <f t="shared" si="0"/>
        <v>مطابق</v>
      </c>
      <c r="L19" s="774" t="s">
        <v>49</v>
      </c>
      <c r="M19" s="773" t="s">
        <v>246</v>
      </c>
    </row>
    <row r="20" spans="1:13" s="473" customFormat="1" ht="48.75" customHeight="1" x14ac:dyDescent="0.35">
      <c r="A20" s="772">
        <v>16</v>
      </c>
      <c r="B20" s="773" t="s">
        <v>311</v>
      </c>
      <c r="C20" s="774" t="s">
        <v>1778</v>
      </c>
      <c r="D20" s="774" t="s">
        <v>1782</v>
      </c>
      <c r="E20" s="775">
        <v>46235</v>
      </c>
      <c r="F20" s="773" t="s">
        <v>48</v>
      </c>
      <c r="G20" s="773" t="s">
        <v>48</v>
      </c>
      <c r="H20" s="773" t="s">
        <v>48</v>
      </c>
      <c r="I20" s="773" t="s">
        <v>48</v>
      </c>
      <c r="J20" s="773" t="s">
        <v>48</v>
      </c>
      <c r="K20" s="773" t="str">
        <f t="shared" si="0"/>
        <v>مطابق</v>
      </c>
      <c r="L20" s="774" t="s">
        <v>49</v>
      </c>
      <c r="M20" s="773" t="s">
        <v>246</v>
      </c>
    </row>
    <row r="21" spans="1:13" s="473" customFormat="1" ht="48.75" customHeight="1" x14ac:dyDescent="0.35">
      <c r="A21" s="772">
        <v>17</v>
      </c>
      <c r="B21" s="773" t="s">
        <v>312</v>
      </c>
      <c r="C21" s="774" t="s">
        <v>1777</v>
      </c>
      <c r="D21" s="774" t="s">
        <v>1782</v>
      </c>
      <c r="E21" s="775">
        <v>46235</v>
      </c>
      <c r="F21" s="773" t="s">
        <v>48</v>
      </c>
      <c r="G21" s="773" t="s">
        <v>48</v>
      </c>
      <c r="H21" s="773" t="s">
        <v>48</v>
      </c>
      <c r="I21" s="773" t="s">
        <v>48</v>
      </c>
      <c r="J21" s="773" t="s">
        <v>48</v>
      </c>
      <c r="K21" s="773" t="str">
        <f t="shared" si="0"/>
        <v>مطابق</v>
      </c>
      <c r="L21" s="774" t="s">
        <v>49</v>
      </c>
      <c r="M21" s="773" t="s">
        <v>246</v>
      </c>
    </row>
    <row r="22" spans="1:13" s="473" customFormat="1" ht="48.75" customHeight="1" x14ac:dyDescent="0.35">
      <c r="A22" s="772">
        <v>18</v>
      </c>
      <c r="B22" s="773" t="s">
        <v>313</v>
      </c>
      <c r="C22" s="774" t="s">
        <v>1779</v>
      </c>
      <c r="D22" s="774" t="s">
        <v>1782</v>
      </c>
      <c r="E22" s="775">
        <v>46235</v>
      </c>
      <c r="F22" s="773" t="s">
        <v>48</v>
      </c>
      <c r="G22" s="773" t="s">
        <v>48</v>
      </c>
      <c r="H22" s="773" t="s">
        <v>48</v>
      </c>
      <c r="I22" s="773" t="s">
        <v>48</v>
      </c>
      <c r="J22" s="773" t="s">
        <v>48</v>
      </c>
      <c r="K22" s="773" t="str">
        <f t="shared" si="0"/>
        <v>مطابق</v>
      </c>
      <c r="L22" s="774" t="s">
        <v>49</v>
      </c>
      <c r="M22" s="773" t="s">
        <v>246</v>
      </c>
    </row>
    <row r="23" spans="1:13" s="473" customFormat="1" ht="48.75" customHeight="1" x14ac:dyDescent="0.35">
      <c r="A23" s="772">
        <v>19</v>
      </c>
      <c r="B23" s="773" t="s">
        <v>314</v>
      </c>
      <c r="C23" s="774" t="s">
        <v>1780</v>
      </c>
      <c r="D23" s="774" t="s">
        <v>1782</v>
      </c>
      <c r="E23" s="775">
        <v>46235</v>
      </c>
      <c r="F23" s="773" t="s">
        <v>48</v>
      </c>
      <c r="G23" s="773" t="s">
        <v>48</v>
      </c>
      <c r="H23" s="773" t="s">
        <v>48</v>
      </c>
      <c r="I23" s="773" t="s">
        <v>48</v>
      </c>
      <c r="J23" s="773" t="s">
        <v>48</v>
      </c>
      <c r="K23" s="773" t="str">
        <f t="shared" si="0"/>
        <v>مطابق</v>
      </c>
      <c r="L23" s="774" t="s">
        <v>49</v>
      </c>
      <c r="M23" s="773" t="s">
        <v>246</v>
      </c>
    </row>
    <row r="24" spans="1:13" s="473" customFormat="1" ht="48.75" customHeight="1" x14ac:dyDescent="0.35">
      <c r="A24" s="772">
        <v>20</v>
      </c>
      <c r="B24" s="773" t="s">
        <v>315</v>
      </c>
      <c r="C24" s="774" t="s">
        <v>1781</v>
      </c>
      <c r="D24" s="774" t="s">
        <v>1782</v>
      </c>
      <c r="E24" s="775">
        <v>46235</v>
      </c>
      <c r="F24" s="773" t="s">
        <v>48</v>
      </c>
      <c r="G24" s="773" t="s">
        <v>48</v>
      </c>
      <c r="H24" s="773" t="s">
        <v>48</v>
      </c>
      <c r="I24" s="773" t="s">
        <v>48</v>
      </c>
      <c r="J24" s="773" t="s">
        <v>48</v>
      </c>
      <c r="K24" s="773" t="str">
        <f t="shared" si="0"/>
        <v>مطابق</v>
      </c>
      <c r="L24" s="774" t="s">
        <v>49</v>
      </c>
      <c r="M24" s="773" t="s">
        <v>246</v>
      </c>
    </row>
    <row r="31" spans="1:13" ht="15.75" x14ac:dyDescent="0.25">
      <c r="B31" s="776"/>
    </row>
  </sheetData>
  <sheetProtection algorithmName="SHA-512" hashValue="HDgrOJg/mtYPnKVAR4KDuUNaSK9IM+Hn/M8D33pJ4XswrpC22sorDv2Zi3sKWnS0ndnfUg8j2JQQgjVhvmHARQ==" saltValue="/LU6SCgnbSmCNFbjN/hX7g==" spinCount="100000" sheet="1" objects="1" scenarios="1"/>
  <mergeCells count="3">
    <mergeCell ref="A1:M1"/>
    <mergeCell ref="A2:B3"/>
    <mergeCell ref="I2:L3"/>
  </mergeCells>
  <phoneticPr fontId="16" type="noConversion"/>
  <conditionalFormatting sqref="F5:K24">
    <cfRule type="containsText" dxfId="129" priority="1" operator="containsText" text="غير مطابق">
      <formula>NOT(ISERROR(SEARCH("غير مطابق",F5)))</formula>
    </cfRule>
    <cfRule type="containsText" dxfId="128" priority="2" operator="containsText" text="مطابق">
      <formula>NOT(ISERROR(SEARCH("مطابق",F5)))</formula>
    </cfRule>
  </conditionalFormatting>
  <dataValidations count="2">
    <dataValidation type="list" allowBlank="1" sqref="K5:K24" xr:uid="{BC6D05A1-6832-4534-B031-2A22DE94E84D}">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F5:J24" xr:uid="{8B0566B0-ED7E-46CE-9D3C-058FFD6C5D6F}">
      <formula1>"مطابق,غير مطابق"</formula1>
    </dataValidation>
  </dataValidations>
  <hyperlinks>
    <hyperlink ref="A2" location="'الرئيسية'!A1" display="🏠 الصفحة الرئيسية" xr:uid="{8EE3FBC9-ADB7-4F14-993A-B5419A15F7AB}"/>
    <hyperlink ref="A2:B3" location="'الرئيسية تاج '!A1" display="🏠 الصفحة الرئيسية" xr:uid="{EAB372E1-47FC-47E0-A16B-CA927DDDA096}"/>
  </hyperlinks>
  <pageMargins left="0.75" right="0.75" top="1" bottom="1" header="0.5" footer="0.5"/>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12373-4410-4CB0-8E3D-158A26685AB4}">
  <sheetPr codeName="Sheet22"/>
  <dimension ref="A1:AY12"/>
  <sheetViews>
    <sheetView rightToLeft="1" zoomScale="70" zoomScaleNormal="70" workbookViewId="0">
      <selection activeCell="A2" sqref="A2:B3"/>
    </sheetView>
  </sheetViews>
  <sheetFormatPr defaultRowHeight="15" x14ac:dyDescent="0.25"/>
  <cols>
    <col min="1" max="1" width="12.140625" style="475" bestFit="1" customWidth="1"/>
    <col min="2" max="2" width="26" style="475" customWidth="1"/>
    <col min="3" max="3" width="28.5703125" style="475" bestFit="1" customWidth="1"/>
    <col min="4" max="4" width="15" style="475" customWidth="1"/>
    <col min="5" max="5" width="22" style="475" customWidth="1"/>
    <col min="6" max="6" width="29" style="475" customWidth="1"/>
    <col min="7" max="7" width="23" style="475" customWidth="1"/>
    <col min="8" max="9" width="21" style="475" customWidth="1"/>
    <col min="10" max="10" width="30" style="475" bestFit="1" customWidth="1"/>
    <col min="11" max="12" width="21" style="475" customWidth="1"/>
    <col min="13" max="13" width="62" style="475" customWidth="1"/>
    <col min="14" max="14" width="30" style="475" customWidth="1"/>
    <col min="15" max="15" width="15" style="475" customWidth="1"/>
    <col min="16" max="16384" width="9.140625" style="475"/>
  </cols>
  <sheetData>
    <row r="1" spans="1:51" s="524" customFormat="1" ht="34.5" customHeight="1" x14ac:dyDescent="0.4">
      <c r="A1" s="777" t="s">
        <v>767</v>
      </c>
      <c r="B1" s="778"/>
      <c r="C1" s="778"/>
      <c r="D1" s="778"/>
      <c r="E1" s="778"/>
      <c r="F1" s="778"/>
      <c r="G1" s="778"/>
      <c r="H1" s="778"/>
      <c r="I1" s="778"/>
      <c r="J1" s="778"/>
      <c r="K1" s="778"/>
      <c r="L1" s="778"/>
      <c r="M1" s="778"/>
      <c r="N1" s="778"/>
      <c r="O1" s="778"/>
      <c r="P1" s="523"/>
      <c r="Q1" s="523"/>
      <c r="R1" s="523"/>
      <c r="S1" s="523"/>
      <c r="T1" s="523"/>
      <c r="U1" s="523"/>
      <c r="V1" s="523"/>
      <c r="W1" s="523"/>
      <c r="X1" s="523"/>
      <c r="Y1" s="523"/>
      <c r="Z1" s="523"/>
      <c r="AA1" s="523"/>
      <c r="AB1" s="523"/>
      <c r="AC1" s="523"/>
      <c r="AD1" s="523"/>
      <c r="AE1" s="523"/>
      <c r="AF1" s="523"/>
      <c r="AG1" s="523"/>
      <c r="AH1" s="523"/>
      <c r="AI1" s="523"/>
      <c r="AJ1" s="523"/>
      <c r="AK1" s="523"/>
      <c r="AL1" s="523"/>
      <c r="AM1" s="523"/>
      <c r="AN1" s="523"/>
      <c r="AO1" s="523"/>
      <c r="AP1" s="523"/>
      <c r="AQ1" s="523"/>
      <c r="AR1" s="523"/>
      <c r="AS1" s="523"/>
      <c r="AT1" s="523"/>
      <c r="AU1" s="523"/>
      <c r="AV1" s="523"/>
      <c r="AW1" s="523"/>
      <c r="AX1" s="523"/>
      <c r="AY1" s="523"/>
    </row>
    <row r="2" spans="1:51" ht="34.5" customHeight="1" x14ac:dyDescent="0.25">
      <c r="A2" s="182" t="s">
        <v>34</v>
      </c>
      <c r="B2" s="183"/>
      <c r="C2" s="749" t="str">
        <f>'لوحة التحليل والملخص'!A3</f>
        <v>سجل السجلات والمعدات</v>
      </c>
      <c r="D2" s="749" t="str">
        <f>'لوحة التحليل والملخص'!B3</f>
        <v>حالة المطابقة (مطابق)</v>
      </c>
      <c r="E2" s="749" t="str">
        <f>'لوحة التحليل والملخص'!C3</f>
        <v>غير مطابق</v>
      </c>
      <c r="F2" s="749" t="str">
        <f>'لوحة التحليل والملخص'!D3</f>
        <v>إجمالي المفحوص</v>
      </c>
      <c r="G2" s="749" t="str">
        <f>'لوحة التحليل والملخص'!E3</f>
        <v>نسبة الالتزام %</v>
      </c>
      <c r="H2" s="779"/>
      <c r="I2" s="779"/>
      <c r="J2" s="779"/>
      <c r="K2" s="779"/>
      <c r="L2" s="779"/>
      <c r="M2" s="779"/>
      <c r="N2" s="779"/>
      <c r="O2" s="779"/>
      <c r="P2" s="526"/>
      <c r="Q2" s="526"/>
      <c r="R2" s="526"/>
      <c r="S2" s="526"/>
      <c r="T2" s="526"/>
      <c r="U2" s="526"/>
      <c r="V2" s="526"/>
      <c r="W2" s="526"/>
      <c r="X2" s="526"/>
      <c r="Y2" s="526"/>
      <c r="Z2" s="526"/>
      <c r="AA2" s="526"/>
      <c r="AB2" s="526"/>
      <c r="AC2" s="526"/>
      <c r="AD2" s="526"/>
      <c r="AE2" s="526"/>
      <c r="AF2" s="526"/>
      <c r="AG2" s="526"/>
      <c r="AH2" s="526"/>
      <c r="AI2" s="526"/>
      <c r="AJ2" s="526"/>
      <c r="AK2" s="526"/>
      <c r="AL2" s="526"/>
      <c r="AM2" s="526"/>
      <c r="AN2" s="526"/>
      <c r="AO2" s="526"/>
      <c r="AP2" s="526"/>
      <c r="AQ2" s="526"/>
      <c r="AR2" s="526"/>
      <c r="AS2" s="526"/>
      <c r="AT2" s="526"/>
      <c r="AU2" s="526"/>
      <c r="AV2" s="526"/>
      <c r="AW2" s="526"/>
      <c r="AX2" s="526"/>
      <c r="AY2" s="526"/>
    </row>
    <row r="3" spans="1:51" ht="37.5" customHeight="1" x14ac:dyDescent="0.25">
      <c r="A3" s="184"/>
      <c r="B3" s="185"/>
      <c r="C3" s="769" t="str">
        <f>'لوحة التحليل والملخص'!A8</f>
        <v>شبكة الحريق والمضخات</v>
      </c>
      <c r="D3" s="287">
        <f>'لوحة التحليل والملخص تاج'!B8</f>
        <v>0</v>
      </c>
      <c r="E3" s="489">
        <f>'لوحة التحليل والملخص تاج'!C8</f>
        <v>3</v>
      </c>
      <c r="F3" s="503">
        <f>'لوحة التحليل والملخص تاج'!D8</f>
        <v>3</v>
      </c>
      <c r="G3" s="754">
        <f>'لوحة التحليل والملخص تاج'!E8</f>
        <v>0</v>
      </c>
      <c r="H3" s="780"/>
      <c r="I3" s="780"/>
      <c r="J3" s="780"/>
      <c r="K3" s="780"/>
      <c r="L3" s="780"/>
      <c r="M3" s="780"/>
      <c r="N3" s="780"/>
      <c r="O3" s="780"/>
    </row>
    <row r="4" spans="1:51" ht="37.5" x14ac:dyDescent="0.25">
      <c r="A4" s="731" t="s">
        <v>39</v>
      </c>
      <c r="B4" s="731" t="s">
        <v>40</v>
      </c>
      <c r="C4" s="731" t="s">
        <v>41</v>
      </c>
      <c r="D4" s="731" t="s">
        <v>42</v>
      </c>
      <c r="E4" s="731" t="s">
        <v>647</v>
      </c>
      <c r="F4" s="731" t="s">
        <v>61</v>
      </c>
      <c r="G4" s="731" t="s">
        <v>62</v>
      </c>
      <c r="H4" s="731" t="s">
        <v>649</v>
      </c>
      <c r="I4" s="731" t="s">
        <v>648</v>
      </c>
      <c r="J4" s="731" t="s">
        <v>650</v>
      </c>
      <c r="K4" s="731" t="s">
        <v>655</v>
      </c>
      <c r="L4" s="731" t="s">
        <v>63</v>
      </c>
      <c r="M4" s="731" t="s">
        <v>44</v>
      </c>
      <c r="N4" s="731" t="s">
        <v>45</v>
      </c>
      <c r="O4" s="731" t="s">
        <v>46</v>
      </c>
    </row>
    <row r="5" spans="1:51" ht="37.5" x14ac:dyDescent="0.25">
      <c r="A5" s="781">
        <v>1</v>
      </c>
      <c r="B5" s="515" t="s">
        <v>645</v>
      </c>
      <c r="C5" s="516" t="s">
        <v>652</v>
      </c>
      <c r="D5" s="517">
        <v>46235</v>
      </c>
      <c r="E5" s="515" t="s">
        <v>19</v>
      </c>
      <c r="F5" s="515" t="s">
        <v>48</v>
      </c>
      <c r="G5" s="515" t="s">
        <v>48</v>
      </c>
      <c r="H5" s="515" t="s">
        <v>48</v>
      </c>
      <c r="I5" s="515" t="s">
        <v>48</v>
      </c>
      <c r="J5" s="515" t="s">
        <v>48</v>
      </c>
      <c r="K5" s="515" t="s">
        <v>48</v>
      </c>
      <c r="L5" s="515" t="s">
        <v>48</v>
      </c>
      <c r="M5" s="515" t="str">
        <f>IF(COUNTIF(E5:L5, "غير مطابق")&gt;0, "غير مطابق", "مطابق")</f>
        <v>غير مطابق</v>
      </c>
      <c r="N5" s="516" t="s">
        <v>651</v>
      </c>
      <c r="O5" s="515" t="s">
        <v>50</v>
      </c>
    </row>
    <row r="6" spans="1:51" ht="37.5" x14ac:dyDescent="0.25">
      <c r="A6" s="782">
        <v>2</v>
      </c>
      <c r="B6" s="783" t="s">
        <v>229</v>
      </c>
      <c r="C6" s="516" t="s">
        <v>652</v>
      </c>
      <c r="D6" s="520">
        <v>46235</v>
      </c>
      <c r="E6" s="515" t="s">
        <v>19</v>
      </c>
      <c r="F6" s="515" t="s">
        <v>48</v>
      </c>
      <c r="G6" s="515" t="s">
        <v>48</v>
      </c>
      <c r="H6" s="515" t="s">
        <v>48</v>
      </c>
      <c r="I6" s="515" t="s">
        <v>48</v>
      </c>
      <c r="J6" s="515" t="s">
        <v>48</v>
      </c>
      <c r="K6" s="515" t="s">
        <v>48</v>
      </c>
      <c r="L6" s="515" t="s">
        <v>48</v>
      </c>
      <c r="M6" s="515" t="str">
        <f>IF(COUNTIF(E6:L6, "غير مطابق")&gt;0, "غير مطابق", "مطابق")</f>
        <v>غير مطابق</v>
      </c>
      <c r="N6" s="516" t="s">
        <v>651</v>
      </c>
      <c r="O6" s="783" t="s">
        <v>50</v>
      </c>
    </row>
    <row r="7" spans="1:51" ht="37.5" x14ac:dyDescent="0.25">
      <c r="A7" s="781">
        <v>3</v>
      </c>
      <c r="B7" s="515" t="s">
        <v>646</v>
      </c>
      <c r="C7" s="516" t="s">
        <v>652</v>
      </c>
      <c r="D7" s="517">
        <v>46235</v>
      </c>
      <c r="E7" s="515" t="s">
        <v>19</v>
      </c>
      <c r="F7" s="515" t="s">
        <v>48</v>
      </c>
      <c r="G7" s="515" t="s">
        <v>48</v>
      </c>
      <c r="H7" s="515" t="s">
        <v>48</v>
      </c>
      <c r="I7" s="515" t="s">
        <v>48</v>
      </c>
      <c r="J7" s="515" t="s">
        <v>48</v>
      </c>
      <c r="K7" s="515" t="s">
        <v>48</v>
      </c>
      <c r="L7" s="515" t="s">
        <v>48</v>
      </c>
      <c r="M7" s="515" t="str">
        <f>IF(COUNTIF(E7:L7, "غير مطابق")&gt;0, "غير مطابق", "مطابق")</f>
        <v>غير مطابق</v>
      </c>
      <c r="N7" s="516" t="s">
        <v>651</v>
      </c>
      <c r="O7" s="515" t="s">
        <v>50</v>
      </c>
    </row>
    <row r="8" spans="1:51" x14ac:dyDescent="0.25">
      <c r="D8" s="784"/>
    </row>
    <row r="12" spans="1:51" ht="48.75" customHeight="1" x14ac:dyDescent="0.25"/>
  </sheetData>
  <sheetProtection algorithmName="SHA-512" hashValue="68jc7o3FMwBS75E2rve1xwSF7vlmCu8j28A9CVyqwyDD/tnHudtJjbDcw1tINwfyGFZG1XB+kymTv/0MTYPJ4Q==" saltValue="Yw3bEfjvFIoMqDA/Ig+0JQ==" spinCount="100000" sheet="1" objects="1" scenarios="1"/>
  <mergeCells count="2">
    <mergeCell ref="A1:O1"/>
    <mergeCell ref="A2:B3"/>
  </mergeCells>
  <conditionalFormatting sqref="E5:M7">
    <cfRule type="containsText" dxfId="127" priority="1" operator="containsText" text="غير مطابق">
      <formula>NOT(ISERROR(SEARCH("غير مطابق",E5)))</formula>
    </cfRule>
    <cfRule type="containsText" dxfId="126" priority="2" operator="containsText" text="مطابق">
      <formula>NOT(ISERROR(SEARCH("مطابق",E5)))</formula>
    </cfRule>
  </conditionalFormatting>
  <dataValidations count="2">
    <dataValidation type="list" allowBlank="1" sqref="M5:M7" xr:uid="{DE8A6278-C0EB-4628-806D-1EE3F52F39B8}">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L7" xr:uid="{9A98DC22-8200-4114-B970-04FEA219FE42}">
      <formula1>"مطابق,غير مطابق"</formula1>
    </dataValidation>
  </dataValidations>
  <hyperlinks>
    <hyperlink ref="A2" location="'الرئيسية'!A1" display="🏠 الصفحة الرئيسية" xr:uid="{0DD13D60-BF1C-4B59-AC26-A1B4B0205EA2}"/>
    <hyperlink ref="A2:B3" location="'الرئيسية تاج '!A1" display="🏠 الصفحة الرئيسية" xr:uid="{E8688C13-6F85-42D2-8F90-D2251EBD9E29}"/>
  </hyperlinks>
  <pageMargins left="0.75" right="0.75" top="1" bottom="1" header="0.5" footer="0.5"/>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5452B-3A14-495F-8767-74A94B61AF78}">
  <sheetPr codeName="Sheet23"/>
  <dimension ref="A1:AS20"/>
  <sheetViews>
    <sheetView rightToLeft="1" view="pageBreakPreview" zoomScale="60" zoomScaleNormal="80" workbookViewId="0">
      <pane xSplit="3" ySplit="4" topLeftCell="G5" activePane="bottomRight" state="frozen"/>
      <selection pane="topRight" activeCell="D1" sqref="D1"/>
      <selection pane="bottomLeft" activeCell="A5" sqref="A5"/>
      <selection pane="bottomRight" activeCell="A2" sqref="A2:B3"/>
    </sheetView>
  </sheetViews>
  <sheetFormatPr defaultRowHeight="15" x14ac:dyDescent="0.25"/>
  <cols>
    <col min="1" max="1" width="9.85546875" style="309" bestFit="1" customWidth="1"/>
    <col min="2" max="2" width="20" style="309" customWidth="1"/>
    <col min="3" max="3" width="31" style="309" customWidth="1"/>
    <col min="4" max="4" width="18.140625" style="309" customWidth="1"/>
    <col min="5" max="5" width="24" style="309" customWidth="1"/>
    <col min="6" max="6" width="21" style="309" customWidth="1"/>
    <col min="7" max="10" width="25" style="309" customWidth="1"/>
    <col min="11" max="11" width="13.140625" style="309" bestFit="1" customWidth="1"/>
    <col min="12" max="12" width="39.140625" style="309" bestFit="1" customWidth="1"/>
    <col min="13" max="13" width="15" style="309" customWidth="1"/>
    <col min="14" max="16384" width="9.140625" style="309"/>
  </cols>
  <sheetData>
    <row r="1" spans="1:45" s="508" customFormat="1" ht="36.75" customHeight="1" x14ac:dyDescent="0.45">
      <c r="A1" s="737" t="s">
        <v>627</v>
      </c>
      <c r="B1" s="785"/>
      <c r="C1" s="785"/>
      <c r="D1" s="785"/>
      <c r="E1" s="785"/>
      <c r="F1" s="785"/>
      <c r="G1" s="785"/>
      <c r="H1" s="785"/>
      <c r="I1" s="785"/>
      <c r="J1" s="785"/>
      <c r="K1" s="785"/>
      <c r="L1" s="785"/>
      <c r="M1" s="785"/>
      <c r="N1" s="507"/>
      <c r="O1" s="507"/>
      <c r="P1" s="507"/>
      <c r="Q1" s="507"/>
      <c r="R1" s="507"/>
      <c r="S1" s="507"/>
      <c r="T1" s="507"/>
      <c r="U1" s="507"/>
      <c r="V1" s="507"/>
      <c r="W1" s="507"/>
      <c r="X1" s="507"/>
      <c r="Y1" s="507"/>
      <c r="Z1" s="507"/>
      <c r="AA1" s="507"/>
      <c r="AB1" s="507"/>
      <c r="AC1" s="507"/>
      <c r="AD1" s="507"/>
      <c r="AE1" s="507"/>
      <c r="AF1" s="507"/>
      <c r="AG1" s="507"/>
      <c r="AH1" s="507"/>
      <c r="AI1" s="507"/>
      <c r="AJ1" s="507"/>
      <c r="AK1" s="507"/>
      <c r="AL1" s="507"/>
      <c r="AM1" s="507"/>
      <c r="AN1" s="507"/>
      <c r="AO1" s="507"/>
      <c r="AP1" s="507"/>
      <c r="AQ1" s="507"/>
      <c r="AR1" s="507"/>
      <c r="AS1" s="507"/>
    </row>
    <row r="2" spans="1:45" ht="42" x14ac:dyDescent="0.25">
      <c r="A2" s="186" t="s">
        <v>34</v>
      </c>
      <c r="B2" s="187"/>
      <c r="C2" s="749" t="str">
        <f>'لوحة التحليل والملخص'!A3</f>
        <v>سجل السجلات والمعدات</v>
      </c>
      <c r="D2" s="749" t="str">
        <f>'لوحة التحليل والملخص'!B3</f>
        <v>حالة المطابقة (مطابق)</v>
      </c>
      <c r="E2" s="749" t="str">
        <f>'لوحة التحليل والملخص'!C3</f>
        <v>غير مطابق</v>
      </c>
      <c r="F2" s="749" t="str">
        <f>'لوحة التحليل والملخص'!D3</f>
        <v>إجمالي المفحوص</v>
      </c>
      <c r="G2" s="749" t="str">
        <f>'لوحة التحليل والملخص'!E3</f>
        <v>نسبة الالتزام %</v>
      </c>
      <c r="H2" s="510"/>
      <c r="I2" s="510"/>
      <c r="J2" s="510"/>
      <c r="K2" s="477"/>
      <c r="L2" s="477"/>
      <c r="M2" s="477"/>
      <c r="N2" s="477"/>
      <c r="O2" s="477"/>
      <c r="P2" s="477"/>
      <c r="Q2" s="477"/>
      <c r="R2" s="477"/>
      <c r="S2" s="477"/>
      <c r="T2" s="477"/>
      <c r="U2" s="477"/>
      <c r="V2" s="477"/>
      <c r="W2" s="477"/>
      <c r="X2" s="477"/>
      <c r="Y2" s="477"/>
      <c r="Z2" s="477"/>
      <c r="AA2" s="477"/>
      <c r="AB2" s="477"/>
      <c r="AC2" s="477"/>
      <c r="AD2" s="477"/>
      <c r="AE2" s="477"/>
      <c r="AF2" s="477"/>
      <c r="AG2" s="477"/>
      <c r="AH2" s="477"/>
      <c r="AI2" s="477"/>
      <c r="AJ2" s="477"/>
      <c r="AK2" s="477"/>
      <c r="AL2" s="477"/>
      <c r="AM2" s="477"/>
      <c r="AN2" s="477"/>
      <c r="AO2" s="477"/>
      <c r="AP2" s="477"/>
      <c r="AQ2" s="477"/>
      <c r="AR2" s="477"/>
      <c r="AS2" s="477"/>
    </row>
    <row r="3" spans="1:45" ht="53.25" customHeight="1" x14ac:dyDescent="0.25">
      <c r="A3" s="188"/>
      <c r="B3" s="189"/>
      <c r="C3" s="786" t="str">
        <f>'لوحة التحليل والملخص'!A7</f>
        <v>شبكة الانذار</v>
      </c>
      <c r="D3" s="287">
        <f>'لوحة التحليل والملخص تاج'!B7</f>
        <v>6</v>
      </c>
      <c r="E3" s="489">
        <f>'لوحة التحليل والملخص تاج'!C7</f>
        <v>10</v>
      </c>
      <c r="F3" s="503">
        <f>'لوحة التحليل والملخص تاج'!D7</f>
        <v>16</v>
      </c>
      <c r="G3" s="754">
        <f>'لوحة التحليل والملخص تاج'!E7</f>
        <v>0.375</v>
      </c>
      <c r="H3" s="452"/>
      <c r="I3" s="452"/>
      <c r="J3" s="452"/>
      <c r="K3" s="787"/>
      <c r="L3" s="787"/>
      <c r="M3" s="787"/>
    </row>
    <row r="4" spans="1:45" ht="51" customHeight="1" x14ac:dyDescent="0.25">
      <c r="A4" s="731" t="s">
        <v>39</v>
      </c>
      <c r="B4" s="731" t="s">
        <v>40</v>
      </c>
      <c r="C4" s="731" t="s">
        <v>41</v>
      </c>
      <c r="D4" s="731" t="s">
        <v>42</v>
      </c>
      <c r="E4" s="731" t="s">
        <v>59</v>
      </c>
      <c r="F4" s="731" t="s">
        <v>643</v>
      </c>
      <c r="G4" s="731" t="s">
        <v>644</v>
      </c>
      <c r="H4" s="731" t="s">
        <v>640</v>
      </c>
      <c r="I4" s="731" t="s">
        <v>641</v>
      </c>
      <c r="J4" s="731" t="s">
        <v>642</v>
      </c>
      <c r="K4" s="731" t="s">
        <v>44</v>
      </c>
      <c r="L4" s="731" t="s">
        <v>45</v>
      </c>
      <c r="M4" s="731" t="s">
        <v>46</v>
      </c>
    </row>
    <row r="5" spans="1:45" s="473" customFormat="1" ht="46.5" customHeight="1" x14ac:dyDescent="0.35">
      <c r="A5" s="772">
        <v>1</v>
      </c>
      <c r="B5" s="773" t="s">
        <v>247</v>
      </c>
      <c r="C5" s="774" t="s">
        <v>639</v>
      </c>
      <c r="D5" s="775">
        <v>46235</v>
      </c>
      <c r="E5" s="773" t="s">
        <v>48</v>
      </c>
      <c r="F5" s="773" t="s">
        <v>19</v>
      </c>
      <c r="G5" s="773" t="s">
        <v>48</v>
      </c>
      <c r="H5" s="773" t="s">
        <v>48</v>
      </c>
      <c r="I5" s="773" t="s">
        <v>19</v>
      </c>
      <c r="J5" s="773" t="s">
        <v>48</v>
      </c>
      <c r="K5" s="773" t="str">
        <f t="shared" ref="K5:K20" si="0">IF(COUNTIF(E5:J5, "غير مطابق")&gt;0, "غير مطابق", "مطابق")</f>
        <v>غير مطابق</v>
      </c>
      <c r="L5" s="774" t="s">
        <v>902</v>
      </c>
      <c r="M5" s="773" t="s">
        <v>265</v>
      </c>
    </row>
    <row r="6" spans="1:45" s="473" customFormat="1" ht="46.5" customHeight="1" x14ac:dyDescent="0.35">
      <c r="A6" s="772">
        <v>2</v>
      </c>
      <c r="B6" s="773" t="s">
        <v>248</v>
      </c>
      <c r="C6" s="774" t="s">
        <v>49</v>
      </c>
      <c r="D6" s="775">
        <v>46235</v>
      </c>
      <c r="E6" s="773" t="s">
        <v>48</v>
      </c>
      <c r="F6" s="773" t="s">
        <v>48</v>
      </c>
      <c r="G6" s="773" t="s">
        <v>48</v>
      </c>
      <c r="H6" s="773" t="s">
        <v>48</v>
      </c>
      <c r="I6" s="773" t="s">
        <v>48</v>
      </c>
      <c r="J6" s="773" t="s">
        <v>48</v>
      </c>
      <c r="K6" s="773" t="str">
        <f t="shared" si="0"/>
        <v>مطابق</v>
      </c>
      <c r="L6" s="774" t="s">
        <v>49</v>
      </c>
      <c r="M6" s="773" t="s">
        <v>265</v>
      </c>
    </row>
    <row r="7" spans="1:45" s="473" customFormat="1" ht="46.5" customHeight="1" x14ac:dyDescent="0.35">
      <c r="A7" s="772">
        <v>3</v>
      </c>
      <c r="B7" s="773" t="s">
        <v>249</v>
      </c>
      <c r="C7" s="774" t="s">
        <v>891</v>
      </c>
      <c r="D7" s="775">
        <v>46235</v>
      </c>
      <c r="E7" s="773" t="s">
        <v>48</v>
      </c>
      <c r="F7" s="773" t="s">
        <v>48</v>
      </c>
      <c r="G7" s="773" t="s">
        <v>48</v>
      </c>
      <c r="H7" s="773" t="s">
        <v>19</v>
      </c>
      <c r="I7" s="773" t="s">
        <v>19</v>
      </c>
      <c r="J7" s="773" t="s">
        <v>19</v>
      </c>
      <c r="K7" s="773" t="str">
        <f t="shared" si="0"/>
        <v>غير مطابق</v>
      </c>
      <c r="L7" s="774" t="s">
        <v>902</v>
      </c>
      <c r="M7" s="773" t="s">
        <v>265</v>
      </c>
    </row>
    <row r="8" spans="1:45" s="473" customFormat="1" ht="46.5" customHeight="1" x14ac:dyDescent="0.35">
      <c r="A8" s="772">
        <v>4</v>
      </c>
      <c r="B8" s="773" t="s">
        <v>250</v>
      </c>
      <c r="C8" s="774" t="s">
        <v>892</v>
      </c>
      <c r="D8" s="775">
        <v>46235</v>
      </c>
      <c r="E8" s="773" t="s">
        <v>48</v>
      </c>
      <c r="F8" s="773" t="s">
        <v>48</v>
      </c>
      <c r="G8" s="773" t="s">
        <v>48</v>
      </c>
      <c r="H8" s="773" t="s">
        <v>48</v>
      </c>
      <c r="I8" s="773" t="s">
        <v>48</v>
      </c>
      <c r="J8" s="773" t="s">
        <v>48</v>
      </c>
      <c r="K8" s="773" t="str">
        <f t="shared" si="0"/>
        <v>مطابق</v>
      </c>
      <c r="L8" s="774" t="s">
        <v>49</v>
      </c>
      <c r="M8" s="773" t="s">
        <v>265</v>
      </c>
    </row>
    <row r="9" spans="1:45" s="473" customFormat="1" ht="46.5" customHeight="1" x14ac:dyDescent="0.35">
      <c r="A9" s="772">
        <v>5</v>
      </c>
      <c r="B9" s="773" t="s">
        <v>251</v>
      </c>
      <c r="C9" s="774" t="s">
        <v>893</v>
      </c>
      <c r="D9" s="775">
        <v>46235</v>
      </c>
      <c r="E9" s="773" t="s">
        <v>48</v>
      </c>
      <c r="F9" s="773" t="s">
        <v>48</v>
      </c>
      <c r="G9" s="773" t="s">
        <v>19</v>
      </c>
      <c r="H9" s="773" t="s">
        <v>48</v>
      </c>
      <c r="I9" s="773" t="s">
        <v>19</v>
      </c>
      <c r="J9" s="773" t="s">
        <v>48</v>
      </c>
      <c r="K9" s="773" t="str">
        <f t="shared" si="0"/>
        <v>غير مطابق</v>
      </c>
      <c r="L9" s="774" t="s">
        <v>2440</v>
      </c>
      <c r="M9" s="773" t="s">
        <v>265</v>
      </c>
    </row>
    <row r="10" spans="1:45" s="473" customFormat="1" ht="46.5" customHeight="1" x14ac:dyDescent="0.35">
      <c r="A10" s="772">
        <v>6</v>
      </c>
      <c r="B10" s="773" t="s">
        <v>252</v>
      </c>
      <c r="C10" s="774" t="s">
        <v>893</v>
      </c>
      <c r="D10" s="775">
        <v>46235</v>
      </c>
      <c r="E10" s="773" t="s">
        <v>48</v>
      </c>
      <c r="F10" s="773" t="s">
        <v>48</v>
      </c>
      <c r="G10" s="773" t="s">
        <v>19</v>
      </c>
      <c r="H10" s="773" t="s">
        <v>48</v>
      </c>
      <c r="I10" s="773" t="s">
        <v>19</v>
      </c>
      <c r="J10" s="773" t="s">
        <v>48</v>
      </c>
      <c r="K10" s="773" t="str">
        <f t="shared" si="0"/>
        <v>غير مطابق</v>
      </c>
      <c r="L10" s="774" t="s">
        <v>2439</v>
      </c>
      <c r="M10" s="773" t="s">
        <v>265</v>
      </c>
    </row>
    <row r="11" spans="1:45" s="473" customFormat="1" ht="46.5" customHeight="1" x14ac:dyDescent="0.35">
      <c r="A11" s="772">
        <v>7</v>
      </c>
      <c r="B11" s="773" t="s">
        <v>253</v>
      </c>
      <c r="C11" s="774" t="s">
        <v>894</v>
      </c>
      <c r="D11" s="775">
        <v>46235</v>
      </c>
      <c r="E11" s="773" t="s">
        <v>48</v>
      </c>
      <c r="F11" s="773" t="s">
        <v>48</v>
      </c>
      <c r="G11" s="773" t="s">
        <v>48</v>
      </c>
      <c r="H11" s="773" t="s">
        <v>48</v>
      </c>
      <c r="I11" s="773" t="s">
        <v>19</v>
      </c>
      <c r="J11" s="773" t="s">
        <v>48</v>
      </c>
      <c r="K11" s="773" t="str">
        <f t="shared" si="0"/>
        <v>غير مطابق</v>
      </c>
      <c r="L11" s="774" t="s">
        <v>2439</v>
      </c>
      <c r="M11" s="773" t="s">
        <v>265</v>
      </c>
    </row>
    <row r="12" spans="1:45" s="473" customFormat="1" ht="46.5" customHeight="1" x14ac:dyDescent="0.35">
      <c r="A12" s="772">
        <v>8</v>
      </c>
      <c r="B12" s="773" t="s">
        <v>254</v>
      </c>
      <c r="C12" s="774" t="s">
        <v>894</v>
      </c>
      <c r="D12" s="775">
        <v>46235</v>
      </c>
      <c r="E12" s="773" t="s">
        <v>48</v>
      </c>
      <c r="F12" s="773" t="s">
        <v>48</v>
      </c>
      <c r="G12" s="773" t="s">
        <v>48</v>
      </c>
      <c r="H12" s="773" t="s">
        <v>48</v>
      </c>
      <c r="I12" s="773" t="s">
        <v>19</v>
      </c>
      <c r="J12" s="773" t="s">
        <v>48</v>
      </c>
      <c r="K12" s="773" t="str">
        <f t="shared" si="0"/>
        <v>غير مطابق</v>
      </c>
      <c r="L12" s="774" t="s">
        <v>2439</v>
      </c>
      <c r="M12" s="773" t="s">
        <v>265</v>
      </c>
    </row>
    <row r="13" spans="1:45" s="473" customFormat="1" ht="46.5" customHeight="1" x14ac:dyDescent="0.35">
      <c r="A13" s="772">
        <v>9</v>
      </c>
      <c r="B13" s="773" t="s">
        <v>255</v>
      </c>
      <c r="C13" s="774" t="s">
        <v>894</v>
      </c>
      <c r="D13" s="775">
        <v>46235</v>
      </c>
      <c r="E13" s="773" t="s">
        <v>48</v>
      </c>
      <c r="F13" s="773" t="s">
        <v>48</v>
      </c>
      <c r="G13" s="773" t="s">
        <v>48</v>
      </c>
      <c r="H13" s="773" t="s">
        <v>48</v>
      </c>
      <c r="I13" s="773" t="s">
        <v>19</v>
      </c>
      <c r="J13" s="773" t="s">
        <v>48</v>
      </c>
      <c r="K13" s="773" t="str">
        <f t="shared" si="0"/>
        <v>غير مطابق</v>
      </c>
      <c r="L13" s="774" t="s">
        <v>2439</v>
      </c>
      <c r="M13" s="773" t="s">
        <v>265</v>
      </c>
    </row>
    <row r="14" spans="1:45" s="473" customFormat="1" ht="46.5" customHeight="1" x14ac:dyDescent="0.35">
      <c r="A14" s="772">
        <v>10</v>
      </c>
      <c r="B14" s="773" t="s">
        <v>256</v>
      </c>
      <c r="C14" s="774" t="s">
        <v>894</v>
      </c>
      <c r="D14" s="775">
        <v>46235</v>
      </c>
      <c r="E14" s="773" t="s">
        <v>48</v>
      </c>
      <c r="F14" s="773" t="s">
        <v>48</v>
      </c>
      <c r="G14" s="773" t="s">
        <v>48</v>
      </c>
      <c r="H14" s="773" t="s">
        <v>48</v>
      </c>
      <c r="I14" s="773" t="s">
        <v>19</v>
      </c>
      <c r="J14" s="773" t="s">
        <v>48</v>
      </c>
      <c r="K14" s="773" t="str">
        <f t="shared" si="0"/>
        <v>غير مطابق</v>
      </c>
      <c r="L14" s="774" t="s">
        <v>2439</v>
      </c>
      <c r="M14" s="773" t="s">
        <v>265</v>
      </c>
    </row>
    <row r="15" spans="1:45" s="473" customFormat="1" ht="46.5" customHeight="1" x14ac:dyDescent="0.35">
      <c r="A15" s="772">
        <v>11</v>
      </c>
      <c r="B15" s="773" t="s">
        <v>257</v>
      </c>
      <c r="C15" s="774" t="s">
        <v>895</v>
      </c>
      <c r="D15" s="775">
        <v>46235</v>
      </c>
      <c r="E15" s="773" t="s">
        <v>48</v>
      </c>
      <c r="F15" s="773" t="s">
        <v>48</v>
      </c>
      <c r="G15" s="773" t="s">
        <v>48</v>
      </c>
      <c r="H15" s="773" t="s">
        <v>48</v>
      </c>
      <c r="I15" s="773" t="s">
        <v>48</v>
      </c>
      <c r="J15" s="773" t="s">
        <v>48</v>
      </c>
      <c r="K15" s="773" t="str">
        <f>IF(COUNTIF(E15:J15, "غير مطابق")&gt;0, "غير مطابق", "مطابق")</f>
        <v>مطابق</v>
      </c>
      <c r="L15" s="774" t="s">
        <v>294</v>
      </c>
      <c r="M15" s="773" t="s">
        <v>265</v>
      </c>
    </row>
    <row r="16" spans="1:45" s="473" customFormat="1" ht="46.5" customHeight="1" x14ac:dyDescent="0.35">
      <c r="A16" s="772">
        <v>11</v>
      </c>
      <c r="B16" s="773" t="s">
        <v>896</v>
      </c>
      <c r="C16" s="774" t="s">
        <v>895</v>
      </c>
      <c r="D16" s="775">
        <v>46235</v>
      </c>
      <c r="E16" s="773" t="s">
        <v>48</v>
      </c>
      <c r="F16" s="773" t="s">
        <v>48</v>
      </c>
      <c r="G16" s="773" t="s">
        <v>48</v>
      </c>
      <c r="H16" s="773" t="s">
        <v>48</v>
      </c>
      <c r="I16" s="773" t="s">
        <v>48</v>
      </c>
      <c r="J16" s="773" t="s">
        <v>48</v>
      </c>
      <c r="K16" s="773" t="str">
        <f t="shared" si="0"/>
        <v>مطابق</v>
      </c>
      <c r="L16" s="774" t="s">
        <v>294</v>
      </c>
      <c r="M16" s="773" t="s">
        <v>265</v>
      </c>
    </row>
    <row r="17" spans="1:13" s="473" customFormat="1" ht="46.5" customHeight="1" x14ac:dyDescent="0.35">
      <c r="A17" s="772">
        <v>11</v>
      </c>
      <c r="B17" s="773" t="s">
        <v>897</v>
      </c>
      <c r="C17" s="774" t="s">
        <v>895</v>
      </c>
      <c r="D17" s="775">
        <v>46235</v>
      </c>
      <c r="E17" s="773" t="s">
        <v>48</v>
      </c>
      <c r="F17" s="773" t="s">
        <v>48</v>
      </c>
      <c r="G17" s="773" t="s">
        <v>48</v>
      </c>
      <c r="H17" s="773" t="s">
        <v>48</v>
      </c>
      <c r="I17" s="773" t="s">
        <v>48</v>
      </c>
      <c r="J17" s="773" t="s">
        <v>48</v>
      </c>
      <c r="K17" s="773" t="str">
        <f>IF(COUNTIF(E17:J17, "غير مطابق")&gt;0, "غير مطابق", "مطابق")</f>
        <v>مطابق</v>
      </c>
      <c r="L17" s="774" t="s">
        <v>294</v>
      </c>
      <c r="M17" s="773" t="s">
        <v>265</v>
      </c>
    </row>
    <row r="18" spans="1:13" s="473" customFormat="1" ht="46.5" customHeight="1" x14ac:dyDescent="0.35">
      <c r="A18" s="772">
        <v>11</v>
      </c>
      <c r="B18" s="773" t="s">
        <v>898</v>
      </c>
      <c r="C18" s="774" t="s">
        <v>895</v>
      </c>
      <c r="D18" s="775">
        <v>46235</v>
      </c>
      <c r="E18" s="773" t="s">
        <v>48</v>
      </c>
      <c r="F18" s="773" t="s">
        <v>48</v>
      </c>
      <c r="G18" s="773" t="s">
        <v>48</v>
      </c>
      <c r="H18" s="773" t="s">
        <v>48</v>
      </c>
      <c r="I18" s="773" t="s">
        <v>48</v>
      </c>
      <c r="J18" s="773" t="s">
        <v>48</v>
      </c>
      <c r="K18" s="773" t="str">
        <f>IF(COUNTIF(E18:J18, "غير مطابق")&gt;0, "غير مطابق", "مطابق")</f>
        <v>مطابق</v>
      </c>
      <c r="L18" s="774" t="s">
        <v>294</v>
      </c>
      <c r="M18" s="773" t="s">
        <v>265</v>
      </c>
    </row>
    <row r="19" spans="1:13" s="473" customFormat="1" ht="46.5" customHeight="1" x14ac:dyDescent="0.35">
      <c r="A19" s="772">
        <v>11</v>
      </c>
      <c r="B19" s="773" t="s">
        <v>899</v>
      </c>
      <c r="C19" s="774" t="s">
        <v>900</v>
      </c>
      <c r="D19" s="775">
        <v>46235</v>
      </c>
      <c r="E19" s="773" t="s">
        <v>48</v>
      </c>
      <c r="F19" s="773" t="s">
        <v>19</v>
      </c>
      <c r="G19" s="773" t="s">
        <v>19</v>
      </c>
      <c r="H19" s="773" t="s">
        <v>48</v>
      </c>
      <c r="I19" s="773" t="s">
        <v>48</v>
      </c>
      <c r="J19" s="773" t="s">
        <v>48</v>
      </c>
      <c r="K19" s="773" t="str">
        <f>IF(COUNTIF(E19:J19, "غير مطابق")&gt;0, "غير مطابق", "مطابق")</f>
        <v>غير مطابق</v>
      </c>
      <c r="L19" s="774" t="s">
        <v>903</v>
      </c>
      <c r="M19" s="773" t="s">
        <v>265</v>
      </c>
    </row>
    <row r="20" spans="1:13" s="473" customFormat="1" ht="46.5" customHeight="1" x14ac:dyDescent="0.35">
      <c r="A20" s="772">
        <v>11</v>
      </c>
      <c r="B20" s="773" t="s">
        <v>901</v>
      </c>
      <c r="C20" s="774" t="s">
        <v>900</v>
      </c>
      <c r="D20" s="775">
        <v>46235</v>
      </c>
      <c r="E20" s="773" t="s">
        <v>48</v>
      </c>
      <c r="F20" s="773" t="s">
        <v>48</v>
      </c>
      <c r="G20" s="773" t="s">
        <v>19</v>
      </c>
      <c r="H20" s="773" t="s">
        <v>48</v>
      </c>
      <c r="I20" s="773" t="s">
        <v>48</v>
      </c>
      <c r="J20" s="773" t="s">
        <v>48</v>
      </c>
      <c r="K20" s="773" t="str">
        <f t="shared" si="0"/>
        <v>غير مطابق</v>
      </c>
      <c r="L20" s="774" t="s">
        <v>903</v>
      </c>
      <c r="M20" s="773" t="s">
        <v>265</v>
      </c>
    </row>
  </sheetData>
  <sheetProtection algorithmName="SHA-512" hashValue="0hJ4jq+Njc1RP3//BgvolPtUPPPcZjIDwXu93m9JGb3NeLR3N0AOBnh8To4YY2qmrw7BFRw0UAQ11N2bMSlSNQ==" saltValue="UyZ474EJa89TsrL7/AFmmQ==" spinCount="100000" sheet="1" objects="1" scenarios="1"/>
  <mergeCells count="2">
    <mergeCell ref="A1:M1"/>
    <mergeCell ref="A2:B3"/>
  </mergeCells>
  <conditionalFormatting sqref="E5:K20">
    <cfRule type="containsText" dxfId="125" priority="1" operator="containsText" text="غير مطابق">
      <formula>NOT(ISERROR(SEARCH("غير مطابق",E5)))</formula>
    </cfRule>
    <cfRule type="containsText" dxfId="124" priority="2" operator="containsText" text="مطابق">
      <formula>NOT(ISERROR(SEARCH("مطابق",E5)))</formula>
    </cfRule>
  </conditionalFormatting>
  <dataValidations count="2">
    <dataValidation type="list" allowBlank="1" sqref="K5:K20" xr:uid="{5BD27074-4771-4679-88F7-AC158CF2B9EB}">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J20" xr:uid="{9F007961-3FDF-4895-AA3B-55153751F282}">
      <formula1>"مطابق,غير مطابق"</formula1>
    </dataValidation>
  </dataValidations>
  <hyperlinks>
    <hyperlink ref="A2" location="'الرئيسية'!A1" display="🏠 الصفحة الرئيسية" xr:uid="{114EEAE9-4154-4C63-BD50-68AFAA2882A2}"/>
    <hyperlink ref="A2:B3" location="'الرئيسية تاج '!A1" display="🏠 الصفحة الرئيسية" xr:uid="{411DB602-9D84-4BD8-A526-EA4F5DE30B13}"/>
  </hyperlinks>
  <pageMargins left="0.25" right="0.25" top="0.75" bottom="0.75" header="0.3" footer="0.3"/>
  <pageSetup paperSize="9" scale="48" orientation="landscape"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4226-16DD-4FE4-97FE-07A1162E1A24}">
  <sheetPr codeName="Sheet24"/>
  <dimension ref="A1:AZ12"/>
  <sheetViews>
    <sheetView rightToLeft="1" zoomScale="80" zoomScaleNormal="80" workbookViewId="0">
      <selection activeCell="A2" sqref="A2:B3"/>
    </sheetView>
  </sheetViews>
  <sheetFormatPr defaultRowHeight="15" x14ac:dyDescent="0.25"/>
  <cols>
    <col min="1" max="1" width="9.85546875" style="309" bestFit="1" customWidth="1"/>
    <col min="2" max="2" width="13.5703125" style="309" bestFit="1" customWidth="1"/>
    <col min="3" max="3" width="25.140625" style="309" bestFit="1" customWidth="1"/>
    <col min="4" max="4" width="15" style="309" customWidth="1"/>
    <col min="5" max="5" width="22" style="309" customWidth="1"/>
    <col min="6" max="6" width="27" style="309" customWidth="1"/>
    <col min="7" max="7" width="17.5703125" style="309" bestFit="1" customWidth="1"/>
    <col min="8" max="8" width="17.42578125" style="309" bestFit="1" customWidth="1"/>
    <col min="9" max="9" width="11.140625" style="309" bestFit="1" customWidth="1"/>
    <col min="10" max="10" width="24" style="309" bestFit="1" customWidth="1"/>
    <col min="11" max="11" width="15" style="309" customWidth="1"/>
    <col min="12" max="16384" width="9.140625" style="309"/>
  </cols>
  <sheetData>
    <row r="1" spans="1:52" s="532" customFormat="1" ht="39" customHeight="1" x14ac:dyDescent="0.45">
      <c r="A1" s="737" t="s">
        <v>625</v>
      </c>
      <c r="B1" s="785"/>
      <c r="C1" s="785"/>
      <c r="D1" s="785"/>
      <c r="E1" s="785"/>
      <c r="F1" s="785"/>
      <c r="G1" s="785"/>
      <c r="H1" s="785"/>
      <c r="I1" s="785"/>
      <c r="J1" s="785"/>
      <c r="K1" s="785"/>
      <c r="L1" s="531"/>
      <c r="M1" s="531"/>
      <c r="N1" s="531"/>
      <c r="O1" s="531"/>
      <c r="P1" s="531"/>
      <c r="Q1" s="531"/>
      <c r="R1" s="531"/>
      <c r="S1" s="531"/>
      <c r="T1" s="531"/>
      <c r="U1" s="531"/>
      <c r="V1" s="531"/>
      <c r="W1" s="531"/>
      <c r="X1" s="531"/>
      <c r="Y1" s="531"/>
      <c r="Z1" s="531"/>
      <c r="AA1" s="531"/>
      <c r="AB1" s="531"/>
      <c r="AC1" s="531"/>
      <c r="AD1" s="531"/>
      <c r="AE1" s="531"/>
      <c r="AF1" s="531"/>
      <c r="AG1" s="531"/>
      <c r="AH1" s="531"/>
      <c r="AI1" s="531"/>
      <c r="AJ1" s="531"/>
      <c r="AK1" s="531"/>
      <c r="AL1" s="531"/>
      <c r="AM1" s="531"/>
      <c r="AN1" s="531"/>
      <c r="AO1" s="531"/>
      <c r="AP1" s="531"/>
      <c r="AQ1" s="531"/>
      <c r="AR1" s="531"/>
      <c r="AS1" s="531"/>
      <c r="AT1" s="531"/>
      <c r="AU1" s="531"/>
      <c r="AV1" s="531"/>
      <c r="AW1" s="531"/>
      <c r="AX1" s="531"/>
      <c r="AY1" s="531"/>
      <c r="AZ1" s="531"/>
    </row>
    <row r="2" spans="1:52" ht="39" customHeight="1" x14ac:dyDescent="0.25">
      <c r="A2" s="186" t="s">
        <v>34</v>
      </c>
      <c r="B2" s="187"/>
      <c r="C2" s="749" t="str">
        <f>'لوحة التحليل والملخص'!A3</f>
        <v>سجل السجلات والمعدات</v>
      </c>
      <c r="D2" s="749" t="str">
        <f>'لوحة التحليل والملخص'!B3</f>
        <v>حالة المطابقة (مطابق)</v>
      </c>
      <c r="E2" s="749" t="str">
        <f>'لوحة التحليل والملخص'!C3</f>
        <v>غير مطابق</v>
      </c>
      <c r="F2" s="749" t="str">
        <f>'لوحة التحليل والملخص'!D3</f>
        <v>إجمالي المفحوص</v>
      </c>
      <c r="G2" s="749" t="str">
        <f>'لوحة التحليل والملخص'!E3</f>
        <v>نسبة الالتزام %</v>
      </c>
      <c r="H2" s="477"/>
      <c r="I2" s="477"/>
      <c r="J2" s="477"/>
      <c r="K2" s="477"/>
      <c r="L2" s="477"/>
      <c r="M2" s="477"/>
      <c r="N2" s="477"/>
      <c r="O2" s="477"/>
      <c r="P2" s="477"/>
      <c r="Q2" s="477"/>
      <c r="R2" s="477"/>
      <c r="S2" s="477"/>
      <c r="T2" s="477"/>
      <c r="U2" s="477"/>
      <c r="V2" s="477"/>
      <c r="W2" s="477"/>
      <c r="X2" s="477"/>
      <c r="Y2" s="477"/>
      <c r="Z2" s="477"/>
      <c r="AA2" s="477"/>
      <c r="AB2" s="477"/>
      <c r="AC2" s="477"/>
      <c r="AD2" s="477"/>
      <c r="AE2" s="477"/>
      <c r="AF2" s="477"/>
      <c r="AG2" s="477"/>
      <c r="AH2" s="477"/>
      <c r="AI2" s="477"/>
      <c r="AJ2" s="477"/>
      <c r="AK2" s="477"/>
      <c r="AL2" s="477"/>
      <c r="AM2" s="477"/>
      <c r="AN2" s="477"/>
      <c r="AO2" s="477"/>
      <c r="AP2" s="477"/>
      <c r="AQ2" s="477"/>
      <c r="AR2" s="477"/>
      <c r="AS2" s="477"/>
      <c r="AT2" s="477"/>
      <c r="AU2" s="477"/>
      <c r="AV2" s="477"/>
      <c r="AW2" s="477"/>
      <c r="AX2" s="477"/>
      <c r="AY2" s="477"/>
      <c r="AZ2" s="477"/>
    </row>
    <row r="3" spans="1:52" ht="54" customHeight="1" x14ac:dyDescent="0.25">
      <c r="A3" s="188"/>
      <c r="B3" s="189"/>
      <c r="C3" s="786" t="str">
        <f>'لوحة التحليل والملخص'!A6</f>
        <v>الاوناش العلوية</v>
      </c>
      <c r="D3" s="287">
        <f>'لوحة التحليل والملخص تاج'!B6</f>
        <v>1</v>
      </c>
      <c r="E3" s="489">
        <f>'لوحة التحليل والملخص تاج'!C6</f>
        <v>0</v>
      </c>
      <c r="F3" s="503">
        <f>'لوحة التحليل والملخص تاج'!D6</f>
        <v>1</v>
      </c>
      <c r="G3" s="754">
        <f>'لوحة التحليل والملخص تاج'!E6</f>
        <v>1</v>
      </c>
      <c r="H3" s="787"/>
      <c r="I3" s="787"/>
      <c r="J3" s="787"/>
      <c r="K3" s="787"/>
      <c r="L3" s="477"/>
    </row>
    <row r="4" spans="1:52" ht="31.5" x14ac:dyDescent="0.25">
      <c r="A4" s="788" t="s">
        <v>39</v>
      </c>
      <c r="B4" s="788" t="s">
        <v>40</v>
      </c>
      <c r="C4" s="788" t="s">
        <v>41</v>
      </c>
      <c r="D4" s="788" t="s">
        <v>42</v>
      </c>
      <c r="E4" s="788" t="s">
        <v>54</v>
      </c>
      <c r="F4" s="788" t="s">
        <v>55</v>
      </c>
      <c r="G4" s="788" t="s">
        <v>56</v>
      </c>
      <c r="H4" s="788" t="s">
        <v>57</v>
      </c>
      <c r="I4" s="788" t="s">
        <v>44</v>
      </c>
      <c r="J4" s="788" t="s">
        <v>45</v>
      </c>
      <c r="K4" s="788" t="s">
        <v>46</v>
      </c>
    </row>
    <row r="5" spans="1:52" ht="23.25" customHeight="1" x14ac:dyDescent="0.25">
      <c r="A5" s="789">
        <v>1</v>
      </c>
      <c r="B5" s="790" t="s">
        <v>219</v>
      </c>
      <c r="C5" s="791" t="s">
        <v>220</v>
      </c>
      <c r="D5" s="790" t="s">
        <v>47</v>
      </c>
      <c r="E5" s="790" t="s">
        <v>48</v>
      </c>
      <c r="F5" s="790" t="s">
        <v>48</v>
      </c>
      <c r="G5" s="790" t="s">
        <v>48</v>
      </c>
      <c r="H5" s="790" t="s">
        <v>48</v>
      </c>
      <c r="I5" s="790" t="str">
        <f>IF(COUNTIF(E5:H5, "غير مطابق")&gt;0, "غير مطابق", "مطابق")</f>
        <v>مطابق</v>
      </c>
      <c r="J5" s="792" t="s">
        <v>49</v>
      </c>
      <c r="K5" s="790" t="s">
        <v>196</v>
      </c>
    </row>
    <row r="8" spans="1:52" x14ac:dyDescent="0.25">
      <c r="E8" s="510"/>
    </row>
    <row r="12" spans="1:52" x14ac:dyDescent="0.25">
      <c r="D12" s="510"/>
    </row>
  </sheetData>
  <sheetProtection algorithmName="SHA-512" hashValue="dFY/pbouJvWa3cfTVZgIBsuG24qn4vrTqNmgsl1XqL0x+nkZgO7KFqwsAmPCoQJYA4ItwCgDnybSDC8eCBGAoQ==" saltValue="LmojjEv9ecc9Y+/S79pKAw==" spinCount="100000" sheet="1" objects="1" scenarios="1"/>
  <mergeCells count="2">
    <mergeCell ref="A1:K1"/>
    <mergeCell ref="A2:B3"/>
  </mergeCells>
  <conditionalFormatting sqref="E5:I5">
    <cfRule type="containsText" dxfId="123" priority="1" operator="containsText" text="غير مطابق">
      <formula>NOT(ISERROR(SEARCH("غير مطابق",E5)))</formula>
    </cfRule>
    <cfRule type="containsText" dxfId="122" priority="2" operator="containsText" text="مطابق">
      <formula>NOT(ISERROR(SEARCH("مطابق",E5)))</formula>
    </cfRule>
  </conditionalFormatting>
  <dataValidations count="2">
    <dataValidation type="list" allowBlank="1" sqref="I5" xr:uid="{3A18BF15-0D99-4D6A-877C-4C54A2791CAF}">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H5" xr:uid="{B5E4F35F-8266-49DC-AECA-A0AC0A2793E9}">
      <formula1>"مطابق,غير مطابق"</formula1>
    </dataValidation>
  </dataValidations>
  <hyperlinks>
    <hyperlink ref="A2" location="'الرئيسية'!A1" display="🏠 الصفحة الرئيسية" xr:uid="{530E96DE-5896-419D-895E-534E95C408B0}"/>
    <hyperlink ref="A2:B3" location="'الرئيسية تاج '!A1" display="🏠 الصفحة الرئيسية" xr:uid="{55AEE41B-7C04-47D3-B6BC-460CF9D9879D}"/>
  </hyperlinks>
  <pageMargins left="0.75" right="0.75" top="1" bottom="1" header="0.5" footer="0.5"/>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FBCC9-703D-4764-9BA2-E316FE1D8E6A}">
  <sheetPr codeName="Sheet25"/>
  <dimension ref="A1:AT8"/>
  <sheetViews>
    <sheetView showGridLines="0" showRowColHeaders="0" rightToLeft="1" zoomScale="50" zoomScaleNormal="50" workbookViewId="0">
      <pane ySplit="5" topLeftCell="A6" activePane="bottomLeft" state="frozen"/>
      <selection activeCell="C1" sqref="C1"/>
      <selection pane="bottomLeft" activeCell="A2" sqref="A2:B3"/>
      <extLst>
        <ext xmlns:xlsdti="http://schemas.microsoft.com/office/spreadsheetml/2023/showDataTypeIcons" uri="{77bfe23e-c014-4d31-8a63-9c772dbf06b6}">
          <xlsdti:showDataTypeIcons visible="0"/>
        </ext>
      </extLst>
    </sheetView>
  </sheetViews>
  <sheetFormatPr defaultRowHeight="15" x14ac:dyDescent="0.25"/>
  <cols>
    <col min="1" max="1" width="15.5703125" style="526" bestFit="1" customWidth="1"/>
    <col min="2" max="2" width="51.85546875" style="526" bestFit="1" customWidth="1"/>
    <col min="3" max="3" width="20.42578125" style="526" customWidth="1"/>
    <col min="4" max="4" width="29.42578125" style="526" customWidth="1"/>
    <col min="5" max="5" width="22.85546875" style="526" customWidth="1"/>
    <col min="6" max="6" width="25.28515625" style="526" customWidth="1"/>
    <col min="7" max="10" width="24.140625" style="526" customWidth="1"/>
    <col min="11" max="11" width="16.28515625" style="526" bestFit="1" customWidth="1"/>
    <col min="12" max="12" width="74.42578125" style="526" bestFit="1" customWidth="1"/>
    <col min="13" max="13" width="17.7109375" style="526" bestFit="1" customWidth="1"/>
    <col min="14" max="16384" width="9.140625" style="526"/>
  </cols>
  <sheetData>
    <row r="1" spans="1:46" s="796" customFormat="1" ht="52.5" customHeight="1" x14ac:dyDescent="0.7">
      <c r="A1" s="793" t="s">
        <v>635</v>
      </c>
      <c r="B1" s="794"/>
      <c r="C1" s="794"/>
      <c r="D1" s="794"/>
      <c r="E1" s="794"/>
      <c r="F1" s="794"/>
      <c r="G1" s="794"/>
      <c r="H1" s="794"/>
      <c r="I1" s="794"/>
      <c r="J1" s="794"/>
      <c r="K1" s="794"/>
      <c r="L1" s="794"/>
      <c r="M1" s="794"/>
      <c r="N1" s="795"/>
      <c r="O1" s="795"/>
      <c r="P1" s="795"/>
      <c r="Q1" s="795"/>
      <c r="R1" s="795"/>
      <c r="S1" s="795"/>
      <c r="T1" s="795"/>
      <c r="U1" s="795"/>
      <c r="V1" s="795"/>
      <c r="W1" s="795"/>
      <c r="X1" s="795"/>
      <c r="Y1" s="795"/>
      <c r="Z1" s="795"/>
      <c r="AA1" s="795"/>
      <c r="AB1" s="795"/>
      <c r="AC1" s="795"/>
      <c r="AD1" s="795"/>
      <c r="AE1" s="795"/>
      <c r="AF1" s="795"/>
      <c r="AG1" s="795"/>
      <c r="AH1" s="795"/>
      <c r="AI1" s="795"/>
      <c r="AJ1" s="795"/>
      <c r="AK1" s="795"/>
      <c r="AL1" s="795"/>
      <c r="AM1" s="795"/>
      <c r="AN1" s="795"/>
      <c r="AO1" s="795"/>
      <c r="AP1" s="795"/>
      <c r="AQ1" s="795"/>
      <c r="AR1" s="795"/>
      <c r="AS1" s="795"/>
      <c r="AT1" s="795"/>
    </row>
    <row r="2" spans="1:46" ht="52.5" customHeight="1" x14ac:dyDescent="0.25">
      <c r="A2" s="190" t="s">
        <v>34</v>
      </c>
      <c r="B2" s="191"/>
      <c r="C2" s="749" t="str">
        <f>'لوحة التحليل والملخص'!B3</f>
        <v>حالة المطابقة (مطابق)</v>
      </c>
      <c r="D2" s="749" t="str">
        <f>'لوحة التحليل والملخص'!C3</f>
        <v>غير مطابق</v>
      </c>
      <c r="E2" s="749" t="str">
        <f>'لوحة التحليل والملخص'!D3</f>
        <v>إجمالي المفحوص</v>
      </c>
      <c r="F2" s="749" t="str">
        <f>'لوحة التحليل والملخص'!E3</f>
        <v>نسبة الالتزام %</v>
      </c>
      <c r="I2" s="779"/>
      <c r="J2" s="779"/>
      <c r="K2" s="779"/>
      <c r="L2" s="779"/>
      <c r="M2" s="779"/>
    </row>
    <row r="3" spans="1:46" ht="69.75" customHeight="1" x14ac:dyDescent="0.25">
      <c r="A3" s="190"/>
      <c r="B3" s="191"/>
      <c r="C3" s="287">
        <f>'لوحة التحليل والملخص تاج'!B5</f>
        <v>2</v>
      </c>
      <c r="D3" s="489">
        <f>'لوحة التحليل والملخص تاج'!C5</f>
        <v>1</v>
      </c>
      <c r="E3" s="503">
        <f>'لوحة التحليل والملخص تاج'!D5</f>
        <v>3</v>
      </c>
      <c r="F3" s="754">
        <f>'لوحة التحليل والملخص تاج'!E5</f>
        <v>0.66666666666666663</v>
      </c>
      <c r="G3" s="797"/>
      <c r="H3" s="797"/>
      <c r="I3" s="779"/>
      <c r="J3" s="779"/>
      <c r="K3" s="779"/>
      <c r="L3" s="779"/>
      <c r="M3" s="779"/>
    </row>
    <row r="4" spans="1:46" s="802" customFormat="1" ht="60.75" customHeight="1" x14ac:dyDescent="0.35">
      <c r="A4" s="798" t="s">
        <v>188</v>
      </c>
      <c r="B4" s="798"/>
      <c r="C4" s="799"/>
      <c r="D4" s="800" t="s">
        <v>183</v>
      </c>
      <c r="E4" s="800" t="s">
        <v>184</v>
      </c>
      <c r="F4" s="800" t="s">
        <v>52</v>
      </c>
      <c r="G4" s="800" t="s">
        <v>187</v>
      </c>
      <c r="H4" s="800" t="s">
        <v>190</v>
      </c>
      <c r="I4" s="800" t="s">
        <v>191</v>
      </c>
      <c r="J4" s="800" t="s">
        <v>194</v>
      </c>
      <c r="K4" s="801"/>
      <c r="L4" s="801"/>
      <c r="M4" s="801"/>
    </row>
    <row r="5" spans="1:46" s="807" customFormat="1" ht="255.75" x14ac:dyDescent="0.35">
      <c r="A5" s="749" t="s">
        <v>39</v>
      </c>
      <c r="B5" s="803" t="s">
        <v>41</v>
      </c>
      <c r="C5" s="803" t="s">
        <v>42</v>
      </c>
      <c r="D5" s="804" t="s">
        <v>182</v>
      </c>
      <c r="E5" s="804" t="s">
        <v>185</v>
      </c>
      <c r="F5" s="804" t="s">
        <v>186</v>
      </c>
      <c r="G5" s="804" t="s">
        <v>189</v>
      </c>
      <c r="H5" s="804" t="s">
        <v>192</v>
      </c>
      <c r="I5" s="804" t="s">
        <v>193</v>
      </c>
      <c r="J5" s="804" t="s">
        <v>195</v>
      </c>
      <c r="K5" s="805" t="s">
        <v>44</v>
      </c>
      <c r="L5" s="806" t="s">
        <v>45</v>
      </c>
      <c r="M5" s="806" t="s">
        <v>46</v>
      </c>
    </row>
    <row r="6" spans="1:46" s="807" customFormat="1" ht="70.5" customHeight="1" x14ac:dyDescent="0.35">
      <c r="A6" s="732">
        <v>1</v>
      </c>
      <c r="B6" s="808" t="s">
        <v>1765</v>
      </c>
      <c r="C6" s="809">
        <v>46235</v>
      </c>
      <c r="D6" s="810" t="s">
        <v>48</v>
      </c>
      <c r="E6" s="810" t="s">
        <v>48</v>
      </c>
      <c r="F6" s="810" t="s">
        <v>48</v>
      </c>
      <c r="G6" s="810" t="s">
        <v>48</v>
      </c>
      <c r="H6" s="810" t="s">
        <v>48</v>
      </c>
      <c r="I6" s="810" t="s">
        <v>48</v>
      </c>
      <c r="J6" s="810" t="s">
        <v>48</v>
      </c>
      <c r="K6" s="810" t="str">
        <f>IF(COUNTIF(B6:J6, "غير مطابق")&gt;0, "غير مطابق", "مطابق")</f>
        <v>مطابق</v>
      </c>
      <c r="L6" s="808" t="s">
        <v>49</v>
      </c>
      <c r="M6" s="810" t="s">
        <v>196</v>
      </c>
    </row>
    <row r="7" spans="1:46" s="807" customFormat="1" ht="55.5" customHeight="1" x14ac:dyDescent="0.35">
      <c r="A7" s="732">
        <v>2</v>
      </c>
      <c r="B7" s="808" t="s">
        <v>1766</v>
      </c>
      <c r="C7" s="809">
        <v>46235</v>
      </c>
      <c r="D7" s="810" t="s">
        <v>48</v>
      </c>
      <c r="E7" s="810" t="s">
        <v>48</v>
      </c>
      <c r="F7" s="810" t="s">
        <v>48</v>
      </c>
      <c r="G7" s="810" t="s">
        <v>48</v>
      </c>
      <c r="H7" s="810" t="s">
        <v>48</v>
      </c>
      <c r="I7" s="810" t="s">
        <v>48</v>
      </c>
      <c r="J7" s="810" t="s">
        <v>48</v>
      </c>
      <c r="K7" s="810" t="str">
        <f>IF(COUNTIF(D7:J7, "غير مطابق")&gt;0, "غير مطابق", "مطابق")</f>
        <v>مطابق</v>
      </c>
      <c r="L7" s="808" t="s">
        <v>49</v>
      </c>
      <c r="M7" s="810" t="s">
        <v>196</v>
      </c>
    </row>
    <row r="8" spans="1:46" s="807" customFormat="1" ht="64.5" customHeight="1" x14ac:dyDescent="0.35">
      <c r="A8" s="732">
        <v>3</v>
      </c>
      <c r="B8" s="808" t="s">
        <v>1767</v>
      </c>
      <c r="C8" s="809">
        <v>46235</v>
      </c>
      <c r="D8" s="810" t="s">
        <v>48</v>
      </c>
      <c r="E8" s="810" t="s">
        <v>48</v>
      </c>
      <c r="F8" s="810" t="s">
        <v>19</v>
      </c>
      <c r="G8" s="810" t="s">
        <v>19</v>
      </c>
      <c r="H8" s="810" t="s">
        <v>48</v>
      </c>
      <c r="I8" s="810" t="s">
        <v>48</v>
      </c>
      <c r="J8" s="810" t="s">
        <v>48</v>
      </c>
      <c r="K8" s="810" t="str">
        <f>IF(COUNTIF(B8:J8, "غير مطابق")&gt;0, "غير مطابق", "مطابق")</f>
        <v>غير مطابق</v>
      </c>
      <c r="L8" s="808" t="s">
        <v>1764</v>
      </c>
      <c r="M8" s="810" t="s">
        <v>196</v>
      </c>
    </row>
  </sheetData>
  <sheetProtection algorithmName="SHA-512" hashValue="KDimLc5M/mFPR9VS6JE/Mny2OLfxLWqysCPjVOnqhn+IQe+Uu8SDMyoefwp6X0aB/6AZsV7yppwkGTFxZekR1g==" saltValue="gbaRwmiEOMTMWISGTVKt7w==" spinCount="100000" sheet="1" objects="1" scenarios="1"/>
  <mergeCells count="3">
    <mergeCell ref="A1:M1"/>
    <mergeCell ref="A4:C4"/>
    <mergeCell ref="A2:B3"/>
  </mergeCells>
  <conditionalFormatting sqref="D6:J8">
    <cfRule type="containsText" dxfId="121" priority="3" operator="containsText" text="غير مطابق">
      <formula>NOT(ISERROR(SEARCH("غير مطابق",D6)))</formula>
    </cfRule>
    <cfRule type="containsText" dxfId="120" priority="4" operator="containsText" text="مطابق">
      <formula>NOT(ISERROR(SEARCH("مطابق",D6)))</formula>
    </cfRule>
    <cfRule type="containsText" dxfId="119" priority="5" operator="containsText" text="مطابق">
      <formula>NOT(ISERROR(SEARCH("مطابق",D6)))</formula>
    </cfRule>
  </conditionalFormatting>
  <conditionalFormatting sqref="K6:K8">
    <cfRule type="containsText" dxfId="118" priority="1" operator="containsText" text="غير مطابق">
      <formula>NOT(ISERROR(SEARCH("غير مطابق",K6)))</formula>
    </cfRule>
    <cfRule type="containsText" dxfId="117" priority="2" operator="containsText" text="مطابق">
      <formula>NOT(ISERROR(SEARCH("مطابق",K6)))</formula>
    </cfRule>
  </conditionalFormatting>
  <dataValidations count="2">
    <dataValidation type="list" allowBlank="1" sqref="K6:K8" xr:uid="{C012B1B0-4BE7-4DB7-B2F5-CEF6F74DCA1C}">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D6:J8" xr:uid="{27AE67F5-B738-4B7B-86B3-7575C51AE9CA}">
      <formula1>"مطابق,غير مطابق"</formula1>
    </dataValidation>
  </dataValidations>
  <hyperlinks>
    <hyperlink ref="A2" location="'الرئيسية'!A1" display="🏠 الصفحة الرئيسية" xr:uid="{7513011D-78AA-4EE7-B6AC-63351EC0B4F5}"/>
    <hyperlink ref="A2:B3" location="'الرئيسية تاج '!A1" display="🏠 الصفحة الرئيسية" xr:uid="{27097AB7-4F1B-4AAA-9EE5-A36D19855FE4}"/>
  </hyperlinks>
  <pageMargins left="0.75" right="0.75" top="1" bottom="1" header="0.5" footer="0.5"/>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FADE6-B938-44CD-8464-FDAE83AFABDC}">
  <sheetPr codeName="Sheet26"/>
  <dimension ref="A1:P44"/>
  <sheetViews>
    <sheetView rightToLeft="1" zoomScale="55" zoomScaleNormal="55" workbookViewId="0">
      <pane ySplit="4" topLeftCell="A5" activePane="bottomLeft" state="frozen"/>
      <selection pane="bottomLeft" activeCell="B2" sqref="B2:C3"/>
    </sheetView>
  </sheetViews>
  <sheetFormatPr defaultRowHeight="26.25" x14ac:dyDescent="0.4"/>
  <cols>
    <col min="1" max="1" width="9.140625" style="309"/>
    <col min="2" max="2" width="9.85546875" style="309" bestFit="1" customWidth="1"/>
    <col min="3" max="3" width="22.140625" style="309" customWidth="1"/>
    <col min="4" max="4" width="32.85546875" style="309" bestFit="1" customWidth="1"/>
    <col min="5" max="5" width="17.28515625" style="474" bestFit="1" customWidth="1"/>
    <col min="6" max="6" width="15.5703125" style="309" customWidth="1"/>
    <col min="7" max="7" width="14.28515625" style="309" customWidth="1"/>
    <col min="8" max="8" width="9.85546875" style="309" customWidth="1"/>
    <col min="9" max="9" width="11" style="309" customWidth="1"/>
    <col min="10" max="10" width="14.42578125" style="309" bestFit="1" customWidth="1"/>
    <col min="11" max="11" width="10.42578125" style="309" bestFit="1" customWidth="1"/>
    <col min="12" max="12" width="14.42578125" style="309" bestFit="1" customWidth="1"/>
    <col min="13" max="13" width="12.85546875" style="309" bestFit="1" customWidth="1"/>
    <col min="14" max="14" width="33.42578125" style="309" bestFit="1" customWidth="1"/>
    <col min="15" max="15" width="22.85546875" style="309" customWidth="1"/>
    <col min="16" max="16" width="15" style="309" customWidth="1"/>
    <col min="17" max="16384" width="9.140625" style="309"/>
  </cols>
  <sheetData>
    <row r="1" spans="1:16" s="496" customFormat="1" ht="72.75" customHeight="1" x14ac:dyDescent="0.7">
      <c r="B1" s="431" t="s">
        <v>634</v>
      </c>
      <c r="C1" s="811"/>
      <c r="D1" s="811"/>
      <c r="E1" s="811"/>
      <c r="F1" s="811"/>
      <c r="G1" s="811"/>
      <c r="H1" s="811"/>
      <c r="I1" s="811"/>
      <c r="J1" s="811"/>
      <c r="K1" s="811"/>
      <c r="L1" s="811"/>
      <c r="M1" s="811"/>
      <c r="N1" s="811"/>
      <c r="O1" s="811"/>
      <c r="P1" s="811"/>
    </row>
    <row r="2" spans="1:16" ht="31.5" customHeight="1" x14ac:dyDescent="0.5">
      <c r="B2" s="182" t="s">
        <v>34</v>
      </c>
      <c r="C2" s="183"/>
      <c r="D2" s="812" t="s">
        <v>14</v>
      </c>
      <c r="E2" s="813"/>
      <c r="F2" s="814" t="s">
        <v>15</v>
      </c>
      <c r="G2" s="815"/>
      <c r="H2" s="816"/>
      <c r="I2" s="812" t="s">
        <v>16</v>
      </c>
      <c r="J2" s="813"/>
      <c r="K2" s="339"/>
      <c r="L2" s="339"/>
      <c r="M2" s="339"/>
      <c r="N2" s="510"/>
      <c r="O2" s="510"/>
      <c r="P2" s="510"/>
    </row>
    <row r="3" spans="1:16" ht="46.5" customHeight="1" x14ac:dyDescent="0.5">
      <c r="B3" s="184"/>
      <c r="C3" s="185"/>
      <c r="D3" s="310">
        <f>COUNTA(B5:B44)</f>
        <v>40</v>
      </c>
      <c r="E3" s="311"/>
      <c r="F3" s="312">
        <f>COUNTIF(M4:M44, "مطابق")</f>
        <v>24</v>
      </c>
      <c r="G3" s="313"/>
      <c r="H3" s="314"/>
      <c r="I3" s="315">
        <f>COUNTIF('طفايات الحريق تاج'!M4:M44, "غير مطابق")</f>
        <v>16</v>
      </c>
      <c r="J3" s="316"/>
      <c r="K3" s="425"/>
      <c r="L3" s="425"/>
      <c r="M3" s="817"/>
      <c r="N3" s="818"/>
      <c r="O3" s="818"/>
      <c r="P3" s="818"/>
    </row>
    <row r="4" spans="1:16" s="502" customFormat="1" ht="90" customHeight="1" thickBot="1" x14ac:dyDescent="0.4">
      <c r="A4" s="499"/>
      <c r="B4" s="749" t="s">
        <v>39</v>
      </c>
      <c r="C4" s="749" t="s">
        <v>131</v>
      </c>
      <c r="D4" s="691" t="s">
        <v>132</v>
      </c>
      <c r="E4" s="819" t="s">
        <v>127</v>
      </c>
      <c r="F4" s="819" t="s">
        <v>130</v>
      </c>
      <c r="G4" s="691" t="s">
        <v>129</v>
      </c>
      <c r="H4" s="749" t="s">
        <v>128</v>
      </c>
      <c r="I4" s="749" t="s">
        <v>43</v>
      </c>
      <c r="J4" s="749" t="s">
        <v>165</v>
      </c>
      <c r="K4" s="749" t="s">
        <v>166</v>
      </c>
      <c r="L4" s="749" t="s">
        <v>164</v>
      </c>
      <c r="M4" s="749" t="s">
        <v>44</v>
      </c>
      <c r="N4" s="749" t="s">
        <v>45</v>
      </c>
      <c r="O4" s="749" t="s">
        <v>42</v>
      </c>
      <c r="P4" s="749" t="s">
        <v>46</v>
      </c>
    </row>
    <row r="5" spans="1:16" s="334" customFormat="1" ht="36.75" customHeight="1" thickBot="1" x14ac:dyDescent="0.4">
      <c r="B5" s="732">
        <v>1</v>
      </c>
      <c r="C5" s="294"/>
      <c r="D5" s="820" t="s">
        <v>1714</v>
      </c>
      <c r="E5" s="821" t="s">
        <v>173</v>
      </c>
      <c r="F5" s="821" t="s">
        <v>1747</v>
      </c>
      <c r="G5" s="504">
        <v>2021</v>
      </c>
      <c r="H5" s="331" t="s">
        <v>48</v>
      </c>
      <c r="I5" s="331" t="s">
        <v>48</v>
      </c>
      <c r="J5" s="331" t="s">
        <v>48</v>
      </c>
      <c r="K5" s="331" t="s">
        <v>48</v>
      </c>
      <c r="L5" s="331" t="s">
        <v>48</v>
      </c>
      <c r="M5" s="294" t="str">
        <f>IF(COUNTIF(H5:L5, "غير مطابق")&gt;0, "غير مطابق", "مطابق")</f>
        <v>مطابق</v>
      </c>
      <c r="N5" s="332"/>
      <c r="O5" s="333">
        <v>46235</v>
      </c>
      <c r="P5" s="294" t="s">
        <v>730</v>
      </c>
    </row>
    <row r="6" spans="1:16" s="334" customFormat="1" ht="42.75" thickBot="1" x14ac:dyDescent="0.4">
      <c r="B6" s="732">
        <v>2</v>
      </c>
      <c r="C6" s="294"/>
      <c r="D6" s="822" t="s">
        <v>1715</v>
      </c>
      <c r="E6" s="823" t="s">
        <v>1744</v>
      </c>
      <c r="F6" s="823" t="s">
        <v>1748</v>
      </c>
      <c r="G6" s="504">
        <v>2016</v>
      </c>
      <c r="H6" s="331" t="s">
        <v>19</v>
      </c>
      <c r="I6" s="331" t="s">
        <v>48</v>
      </c>
      <c r="J6" s="331" t="s">
        <v>48</v>
      </c>
      <c r="K6" s="331" t="s">
        <v>48</v>
      </c>
      <c r="L6" s="331" t="s">
        <v>48</v>
      </c>
      <c r="M6" s="294" t="str">
        <f t="shared" ref="M6:M37" si="0">IF(COUNTIF(H6:L6, "غير مطابق")&gt;0, "غير مطابق", "مطابق")</f>
        <v>غير مطابق</v>
      </c>
      <c r="N6" s="332" t="s">
        <v>1755</v>
      </c>
      <c r="O6" s="333">
        <v>46235</v>
      </c>
      <c r="P6" s="294" t="s">
        <v>730</v>
      </c>
    </row>
    <row r="7" spans="1:16" s="334" customFormat="1" ht="36.75" customHeight="1" thickBot="1" x14ac:dyDescent="0.4">
      <c r="B7" s="732">
        <v>3</v>
      </c>
      <c r="C7" s="294"/>
      <c r="D7" s="822" t="s">
        <v>1716</v>
      </c>
      <c r="E7" s="823" t="s">
        <v>1745</v>
      </c>
      <c r="F7" s="823" t="s">
        <v>1749</v>
      </c>
      <c r="G7" s="504">
        <v>2015</v>
      </c>
      <c r="H7" s="331" t="s">
        <v>19</v>
      </c>
      <c r="I7" s="331" t="s">
        <v>48</v>
      </c>
      <c r="J7" s="331" t="s">
        <v>48</v>
      </c>
      <c r="K7" s="331" t="s">
        <v>48</v>
      </c>
      <c r="L7" s="331" t="s">
        <v>48</v>
      </c>
      <c r="M7" s="294" t="str">
        <f t="shared" si="0"/>
        <v>غير مطابق</v>
      </c>
      <c r="N7" s="332" t="s">
        <v>1755</v>
      </c>
      <c r="O7" s="333">
        <v>46235</v>
      </c>
      <c r="P7" s="294" t="s">
        <v>730</v>
      </c>
    </row>
    <row r="8" spans="1:16" s="334" customFormat="1" ht="36.75" customHeight="1" thickBot="1" x14ac:dyDescent="0.4">
      <c r="B8" s="732">
        <v>4</v>
      </c>
      <c r="C8" s="294"/>
      <c r="D8" s="822" t="s">
        <v>1717</v>
      </c>
      <c r="E8" s="823" t="s">
        <v>173</v>
      </c>
      <c r="F8" s="823" t="s">
        <v>1750</v>
      </c>
      <c r="G8" s="504">
        <v>2022</v>
      </c>
      <c r="H8" s="331" t="s">
        <v>48</v>
      </c>
      <c r="I8" s="331" t="s">
        <v>48</v>
      </c>
      <c r="J8" s="331" t="s">
        <v>48</v>
      </c>
      <c r="K8" s="331" t="s">
        <v>48</v>
      </c>
      <c r="L8" s="331" t="s">
        <v>48</v>
      </c>
      <c r="M8" s="294" t="str">
        <f t="shared" si="0"/>
        <v>مطابق</v>
      </c>
      <c r="N8" s="332"/>
      <c r="O8" s="333">
        <v>46235</v>
      </c>
      <c r="P8" s="294" t="s">
        <v>730</v>
      </c>
    </row>
    <row r="9" spans="1:16" s="334" customFormat="1" ht="36.75" customHeight="1" thickBot="1" x14ac:dyDescent="0.4">
      <c r="B9" s="732">
        <v>5</v>
      </c>
      <c r="C9" s="294"/>
      <c r="D9" s="822" t="s">
        <v>1718</v>
      </c>
      <c r="E9" s="823" t="s">
        <v>173</v>
      </c>
      <c r="F9" s="823" t="s">
        <v>1750</v>
      </c>
      <c r="G9" s="504">
        <v>2026</v>
      </c>
      <c r="H9" s="331" t="s">
        <v>48</v>
      </c>
      <c r="I9" s="331" t="s">
        <v>19</v>
      </c>
      <c r="J9" s="331" t="s">
        <v>48</v>
      </c>
      <c r="K9" s="331" t="s">
        <v>48</v>
      </c>
      <c r="L9" s="331" t="s">
        <v>48</v>
      </c>
      <c r="M9" s="294" t="str">
        <f t="shared" si="0"/>
        <v>غير مطابق</v>
      </c>
      <c r="N9" s="332" t="s">
        <v>1756</v>
      </c>
      <c r="O9" s="333">
        <v>46235</v>
      </c>
      <c r="P9" s="294" t="s">
        <v>730</v>
      </c>
    </row>
    <row r="10" spans="1:16" s="334" customFormat="1" ht="36.75" customHeight="1" thickBot="1" x14ac:dyDescent="0.4">
      <c r="B10" s="732">
        <v>6</v>
      </c>
      <c r="C10" s="294"/>
      <c r="D10" s="822" t="s">
        <v>1719</v>
      </c>
      <c r="E10" s="823" t="s">
        <v>1745</v>
      </c>
      <c r="F10" s="823" t="s">
        <v>1749</v>
      </c>
      <c r="G10" s="504">
        <v>2016</v>
      </c>
      <c r="H10" s="331" t="s">
        <v>19</v>
      </c>
      <c r="I10" s="331" t="s">
        <v>48</v>
      </c>
      <c r="J10" s="331" t="s">
        <v>48</v>
      </c>
      <c r="K10" s="331" t="s">
        <v>48</v>
      </c>
      <c r="L10" s="331" t="s">
        <v>48</v>
      </c>
      <c r="M10" s="294" t="str">
        <f t="shared" si="0"/>
        <v>غير مطابق</v>
      </c>
      <c r="N10" s="332" t="s">
        <v>1755</v>
      </c>
      <c r="O10" s="333">
        <v>46235</v>
      </c>
      <c r="P10" s="294" t="s">
        <v>730</v>
      </c>
    </row>
    <row r="11" spans="1:16" s="334" customFormat="1" ht="36.75" customHeight="1" thickBot="1" x14ac:dyDescent="0.4">
      <c r="B11" s="732">
        <v>7</v>
      </c>
      <c r="C11" s="294"/>
      <c r="D11" s="822" t="s">
        <v>1720</v>
      </c>
      <c r="E11" s="823" t="s">
        <v>1745</v>
      </c>
      <c r="F11" s="823" t="s">
        <v>1749</v>
      </c>
      <c r="G11" s="504">
        <v>2012</v>
      </c>
      <c r="H11" s="331" t="s">
        <v>19</v>
      </c>
      <c r="I11" s="331" t="s">
        <v>48</v>
      </c>
      <c r="J11" s="331" t="s">
        <v>48</v>
      </c>
      <c r="K11" s="331" t="s">
        <v>48</v>
      </c>
      <c r="L11" s="331" t="s">
        <v>19</v>
      </c>
      <c r="M11" s="294" t="str">
        <f t="shared" si="0"/>
        <v>غير مطابق</v>
      </c>
      <c r="N11" s="332" t="s">
        <v>1757</v>
      </c>
      <c r="O11" s="333">
        <v>46235</v>
      </c>
      <c r="P11" s="294" t="s">
        <v>730</v>
      </c>
    </row>
    <row r="12" spans="1:16" s="334" customFormat="1" ht="36.75" customHeight="1" thickBot="1" x14ac:dyDescent="0.4">
      <c r="B12" s="732">
        <v>8</v>
      </c>
      <c r="C12" s="294"/>
      <c r="D12" s="822" t="s">
        <v>1720</v>
      </c>
      <c r="E12" s="823" t="s">
        <v>173</v>
      </c>
      <c r="F12" s="823" t="s">
        <v>1747</v>
      </c>
      <c r="G12" s="504">
        <v>2022</v>
      </c>
      <c r="H12" s="331" t="s">
        <v>48</v>
      </c>
      <c r="I12" s="331" t="s">
        <v>48</v>
      </c>
      <c r="J12" s="331" t="s">
        <v>48</v>
      </c>
      <c r="K12" s="331" t="s">
        <v>48</v>
      </c>
      <c r="L12" s="331" t="s">
        <v>48</v>
      </c>
      <c r="M12" s="294" t="str">
        <f t="shared" si="0"/>
        <v>مطابق</v>
      </c>
      <c r="N12" s="332"/>
      <c r="O12" s="333">
        <v>46235</v>
      </c>
      <c r="P12" s="294" t="s">
        <v>730</v>
      </c>
    </row>
    <row r="13" spans="1:16" s="334" customFormat="1" ht="36.75" customHeight="1" thickBot="1" x14ac:dyDescent="0.4">
      <c r="B13" s="732">
        <v>9</v>
      </c>
      <c r="C13" s="294"/>
      <c r="D13" s="822" t="s">
        <v>1721</v>
      </c>
      <c r="E13" s="823" t="s">
        <v>173</v>
      </c>
      <c r="F13" s="823" t="s">
        <v>1747</v>
      </c>
      <c r="G13" s="504">
        <v>2026</v>
      </c>
      <c r="H13" s="331" t="s">
        <v>48</v>
      </c>
      <c r="I13" s="331" t="s">
        <v>48</v>
      </c>
      <c r="J13" s="331" t="s">
        <v>48</v>
      </c>
      <c r="K13" s="331" t="s">
        <v>48</v>
      </c>
      <c r="L13" s="331" t="s">
        <v>48</v>
      </c>
      <c r="M13" s="294" t="str">
        <f t="shared" si="0"/>
        <v>مطابق</v>
      </c>
      <c r="N13" s="332"/>
      <c r="O13" s="333">
        <v>46235</v>
      </c>
      <c r="P13" s="294" t="s">
        <v>730</v>
      </c>
    </row>
    <row r="14" spans="1:16" s="334" customFormat="1" ht="36.75" customHeight="1" thickBot="1" x14ac:dyDescent="0.4">
      <c r="B14" s="732">
        <v>10</v>
      </c>
      <c r="C14" s="294"/>
      <c r="D14" s="822" t="s">
        <v>1721</v>
      </c>
      <c r="E14" s="823" t="s">
        <v>1745</v>
      </c>
      <c r="F14" s="823" t="s">
        <v>1749</v>
      </c>
      <c r="G14" s="504">
        <v>2020</v>
      </c>
      <c r="H14" s="331" t="s">
        <v>48</v>
      </c>
      <c r="I14" s="331" t="s">
        <v>19</v>
      </c>
      <c r="J14" s="331" t="s">
        <v>48</v>
      </c>
      <c r="K14" s="331" t="s">
        <v>48</v>
      </c>
      <c r="L14" s="331" t="s">
        <v>19</v>
      </c>
      <c r="M14" s="294" t="str">
        <f t="shared" si="0"/>
        <v>غير مطابق</v>
      </c>
      <c r="N14" s="332" t="s">
        <v>1758</v>
      </c>
      <c r="O14" s="333">
        <v>46235</v>
      </c>
      <c r="P14" s="294" t="s">
        <v>730</v>
      </c>
    </row>
    <row r="15" spans="1:16" s="334" customFormat="1" ht="36.75" customHeight="1" thickBot="1" x14ac:dyDescent="0.4">
      <c r="B15" s="732">
        <v>11</v>
      </c>
      <c r="C15" s="294"/>
      <c r="D15" s="822" t="s">
        <v>1722</v>
      </c>
      <c r="E15" s="823" t="s">
        <v>173</v>
      </c>
      <c r="F15" s="823" t="s">
        <v>1750</v>
      </c>
      <c r="G15" s="504">
        <v>2021</v>
      </c>
      <c r="H15" s="331" t="s">
        <v>48</v>
      </c>
      <c r="I15" s="331" t="s">
        <v>48</v>
      </c>
      <c r="J15" s="331" t="s">
        <v>48</v>
      </c>
      <c r="K15" s="331" t="s">
        <v>48</v>
      </c>
      <c r="L15" s="331" t="s">
        <v>48</v>
      </c>
      <c r="M15" s="294" t="str">
        <f t="shared" si="0"/>
        <v>مطابق</v>
      </c>
      <c r="N15" s="332"/>
      <c r="O15" s="333">
        <v>46235</v>
      </c>
      <c r="P15" s="294" t="s">
        <v>730</v>
      </c>
    </row>
    <row r="16" spans="1:16" s="334" customFormat="1" ht="36.75" customHeight="1" thickBot="1" x14ac:dyDescent="0.4">
      <c r="B16" s="732">
        <v>12</v>
      </c>
      <c r="C16" s="294"/>
      <c r="D16" s="822" t="s">
        <v>1722</v>
      </c>
      <c r="E16" s="823" t="s">
        <v>1744</v>
      </c>
      <c r="F16" s="823" t="s">
        <v>1748</v>
      </c>
      <c r="G16" s="504">
        <v>2014</v>
      </c>
      <c r="H16" s="331" t="s">
        <v>19</v>
      </c>
      <c r="I16" s="331" t="s">
        <v>48</v>
      </c>
      <c r="J16" s="331" t="s">
        <v>48</v>
      </c>
      <c r="K16" s="331" t="s">
        <v>48</v>
      </c>
      <c r="L16" s="331" t="s">
        <v>48</v>
      </c>
      <c r="M16" s="294" t="str">
        <f t="shared" si="0"/>
        <v>غير مطابق</v>
      </c>
      <c r="N16" s="332" t="s">
        <v>1755</v>
      </c>
      <c r="O16" s="333">
        <v>46235</v>
      </c>
      <c r="P16" s="294" t="s">
        <v>730</v>
      </c>
    </row>
    <row r="17" spans="2:16" s="334" customFormat="1" ht="36.75" customHeight="1" thickBot="1" x14ac:dyDescent="0.4">
      <c r="B17" s="732">
        <v>13</v>
      </c>
      <c r="C17" s="294"/>
      <c r="D17" s="822" t="s">
        <v>1723</v>
      </c>
      <c r="E17" s="823" t="s">
        <v>173</v>
      </c>
      <c r="F17" s="823" t="s">
        <v>1750</v>
      </c>
      <c r="G17" s="504">
        <v>2022</v>
      </c>
      <c r="H17" s="331" t="s">
        <v>48</v>
      </c>
      <c r="I17" s="331" t="s">
        <v>48</v>
      </c>
      <c r="J17" s="331" t="s">
        <v>48</v>
      </c>
      <c r="K17" s="331" t="s">
        <v>48</v>
      </c>
      <c r="L17" s="331" t="s">
        <v>48</v>
      </c>
      <c r="M17" s="294" t="str">
        <f t="shared" si="0"/>
        <v>مطابق</v>
      </c>
      <c r="N17" s="332"/>
      <c r="O17" s="333">
        <v>46235</v>
      </c>
      <c r="P17" s="294" t="s">
        <v>730</v>
      </c>
    </row>
    <row r="18" spans="2:16" s="334" customFormat="1" ht="36.75" customHeight="1" thickBot="1" x14ac:dyDescent="0.4">
      <c r="B18" s="732">
        <v>14</v>
      </c>
      <c r="C18" s="294"/>
      <c r="D18" s="822" t="s">
        <v>1724</v>
      </c>
      <c r="E18" s="823" t="s">
        <v>173</v>
      </c>
      <c r="F18" s="823" t="s">
        <v>1747</v>
      </c>
      <c r="G18" s="504">
        <v>2021</v>
      </c>
      <c r="H18" s="331" t="s">
        <v>48</v>
      </c>
      <c r="I18" s="331" t="s">
        <v>48</v>
      </c>
      <c r="J18" s="331" t="s">
        <v>48</v>
      </c>
      <c r="K18" s="331" t="s">
        <v>48</v>
      </c>
      <c r="L18" s="331" t="s">
        <v>48</v>
      </c>
      <c r="M18" s="294" t="str">
        <f t="shared" si="0"/>
        <v>مطابق</v>
      </c>
      <c r="N18" s="332"/>
      <c r="O18" s="333">
        <v>46235</v>
      </c>
      <c r="P18" s="294" t="s">
        <v>730</v>
      </c>
    </row>
    <row r="19" spans="2:16" s="334" customFormat="1" ht="36.75" customHeight="1" thickBot="1" x14ac:dyDescent="0.4">
      <c r="B19" s="732">
        <v>15</v>
      </c>
      <c r="C19" s="294"/>
      <c r="D19" s="822" t="s">
        <v>1725</v>
      </c>
      <c r="E19" s="823" t="s">
        <v>173</v>
      </c>
      <c r="F19" s="823" t="s">
        <v>1747</v>
      </c>
      <c r="G19" s="504">
        <v>2022</v>
      </c>
      <c r="H19" s="331" t="s">
        <v>48</v>
      </c>
      <c r="I19" s="331" t="s">
        <v>48</v>
      </c>
      <c r="J19" s="331" t="s">
        <v>48</v>
      </c>
      <c r="K19" s="331" t="s">
        <v>48</v>
      </c>
      <c r="L19" s="331" t="s">
        <v>48</v>
      </c>
      <c r="M19" s="294" t="str">
        <f t="shared" si="0"/>
        <v>مطابق</v>
      </c>
      <c r="N19" s="332"/>
      <c r="O19" s="333">
        <v>46235</v>
      </c>
      <c r="P19" s="294" t="s">
        <v>730</v>
      </c>
    </row>
    <row r="20" spans="2:16" s="334" customFormat="1" ht="36.75" customHeight="1" thickBot="1" x14ac:dyDescent="0.4">
      <c r="B20" s="732">
        <v>16</v>
      </c>
      <c r="C20" s="294"/>
      <c r="D20" s="822" t="s">
        <v>1726</v>
      </c>
      <c r="E20" s="823" t="s">
        <v>173</v>
      </c>
      <c r="F20" s="823" t="s">
        <v>1750</v>
      </c>
      <c r="G20" s="504">
        <v>2026</v>
      </c>
      <c r="H20" s="331" t="s">
        <v>48</v>
      </c>
      <c r="I20" s="331" t="s">
        <v>19</v>
      </c>
      <c r="J20" s="331" t="s">
        <v>48</v>
      </c>
      <c r="K20" s="331" t="s">
        <v>48</v>
      </c>
      <c r="L20" s="331" t="s">
        <v>48</v>
      </c>
      <c r="M20" s="294" t="str">
        <f t="shared" si="0"/>
        <v>غير مطابق</v>
      </c>
      <c r="N20" s="332" t="s">
        <v>1759</v>
      </c>
      <c r="O20" s="333">
        <v>46235</v>
      </c>
      <c r="P20" s="294" t="s">
        <v>730</v>
      </c>
    </row>
    <row r="21" spans="2:16" s="334" customFormat="1" ht="36.75" customHeight="1" thickBot="1" x14ac:dyDescent="0.4">
      <c r="B21" s="732">
        <v>17</v>
      </c>
      <c r="C21" s="294"/>
      <c r="D21" s="822" t="s">
        <v>1727</v>
      </c>
      <c r="E21" s="823" t="s">
        <v>1744</v>
      </c>
      <c r="F21" s="823" t="s">
        <v>1748</v>
      </c>
      <c r="G21" s="504">
        <v>2021</v>
      </c>
      <c r="H21" s="331" t="s">
        <v>48</v>
      </c>
      <c r="I21" s="331" t="s">
        <v>48</v>
      </c>
      <c r="J21" s="331" t="s">
        <v>48</v>
      </c>
      <c r="K21" s="331" t="s">
        <v>48</v>
      </c>
      <c r="L21" s="331" t="s">
        <v>48</v>
      </c>
      <c r="M21" s="294" t="str">
        <f t="shared" si="0"/>
        <v>مطابق</v>
      </c>
      <c r="N21" s="332"/>
      <c r="O21" s="333">
        <v>46235</v>
      </c>
      <c r="P21" s="294" t="s">
        <v>730</v>
      </c>
    </row>
    <row r="22" spans="2:16" s="334" customFormat="1" ht="36.75" customHeight="1" thickBot="1" x14ac:dyDescent="0.4">
      <c r="B22" s="732">
        <v>18</v>
      </c>
      <c r="C22" s="294"/>
      <c r="D22" s="822" t="s">
        <v>1728</v>
      </c>
      <c r="E22" s="823" t="s">
        <v>173</v>
      </c>
      <c r="F22" s="823" t="s">
        <v>1747</v>
      </c>
      <c r="G22" s="504">
        <v>2026</v>
      </c>
      <c r="H22" s="331" t="s">
        <v>48</v>
      </c>
      <c r="I22" s="331" t="s">
        <v>48</v>
      </c>
      <c r="J22" s="331" t="s">
        <v>48</v>
      </c>
      <c r="K22" s="331" t="s">
        <v>48</v>
      </c>
      <c r="L22" s="331" t="s">
        <v>48</v>
      </c>
      <c r="M22" s="294" t="str">
        <f t="shared" si="0"/>
        <v>مطابق</v>
      </c>
      <c r="N22" s="332"/>
      <c r="O22" s="333">
        <v>46235</v>
      </c>
      <c r="P22" s="294" t="s">
        <v>730</v>
      </c>
    </row>
    <row r="23" spans="2:16" s="334" customFormat="1" ht="36.75" customHeight="1" thickBot="1" x14ac:dyDescent="0.4">
      <c r="B23" s="732">
        <v>19</v>
      </c>
      <c r="C23" s="294"/>
      <c r="D23" s="822" t="s">
        <v>1729</v>
      </c>
      <c r="E23" s="823" t="s">
        <v>173</v>
      </c>
      <c r="F23" s="823" t="s">
        <v>1751</v>
      </c>
      <c r="G23" s="504">
        <v>2021</v>
      </c>
      <c r="H23" s="331" t="s">
        <v>48</v>
      </c>
      <c r="I23" s="331" t="s">
        <v>48</v>
      </c>
      <c r="J23" s="331" t="s">
        <v>48</v>
      </c>
      <c r="K23" s="331" t="s">
        <v>48</v>
      </c>
      <c r="L23" s="331" t="s">
        <v>48</v>
      </c>
      <c r="M23" s="294" t="str">
        <f t="shared" si="0"/>
        <v>مطابق</v>
      </c>
      <c r="N23" s="332"/>
      <c r="O23" s="333">
        <v>46235</v>
      </c>
      <c r="P23" s="294" t="s">
        <v>730</v>
      </c>
    </row>
    <row r="24" spans="2:16" s="334" customFormat="1" ht="36.75" customHeight="1" thickBot="1" x14ac:dyDescent="0.4">
      <c r="B24" s="732">
        <v>20</v>
      </c>
      <c r="C24" s="294"/>
      <c r="D24" s="822" t="s">
        <v>1730</v>
      </c>
      <c r="E24" s="824" t="s">
        <v>1746</v>
      </c>
      <c r="F24" s="824" t="s">
        <v>1753</v>
      </c>
      <c r="G24" s="504">
        <v>2012</v>
      </c>
      <c r="H24" s="331" t="s">
        <v>19</v>
      </c>
      <c r="I24" s="331" t="s">
        <v>48</v>
      </c>
      <c r="J24" s="331" t="s">
        <v>48</v>
      </c>
      <c r="K24" s="331" t="s">
        <v>48</v>
      </c>
      <c r="L24" s="331" t="s">
        <v>48</v>
      </c>
      <c r="M24" s="294" t="str">
        <f t="shared" si="0"/>
        <v>غير مطابق</v>
      </c>
      <c r="N24" s="332" t="s">
        <v>1760</v>
      </c>
      <c r="O24" s="333">
        <v>46235</v>
      </c>
      <c r="P24" s="294" t="s">
        <v>730</v>
      </c>
    </row>
    <row r="25" spans="2:16" s="334" customFormat="1" ht="36.75" customHeight="1" thickBot="1" x14ac:dyDescent="0.4">
      <c r="B25" s="732">
        <v>21</v>
      </c>
      <c r="C25" s="294"/>
      <c r="D25" s="822" t="s">
        <v>1731</v>
      </c>
      <c r="E25" s="823" t="s">
        <v>1745</v>
      </c>
      <c r="F25" s="823" t="s">
        <v>1749</v>
      </c>
      <c r="G25" s="504">
        <v>2016</v>
      </c>
      <c r="H25" s="331" t="s">
        <v>19</v>
      </c>
      <c r="I25" s="331" t="s">
        <v>19</v>
      </c>
      <c r="J25" s="331" t="s">
        <v>48</v>
      </c>
      <c r="K25" s="331" t="s">
        <v>48</v>
      </c>
      <c r="L25" s="331" t="s">
        <v>48</v>
      </c>
      <c r="M25" s="294" t="str">
        <f t="shared" si="0"/>
        <v>غير مطابق</v>
      </c>
      <c r="N25" s="332" t="s">
        <v>1761</v>
      </c>
      <c r="O25" s="333">
        <v>46235</v>
      </c>
      <c r="P25" s="294" t="s">
        <v>730</v>
      </c>
    </row>
    <row r="26" spans="2:16" s="334" customFormat="1" ht="36.75" customHeight="1" thickBot="1" x14ac:dyDescent="0.4">
      <c r="B26" s="732">
        <v>22</v>
      </c>
      <c r="C26" s="294"/>
      <c r="D26" s="822" t="s">
        <v>1732</v>
      </c>
      <c r="E26" s="823" t="s">
        <v>173</v>
      </c>
      <c r="F26" s="823" t="s">
        <v>1751</v>
      </c>
      <c r="G26" s="504">
        <v>2026</v>
      </c>
      <c r="H26" s="331" t="s">
        <v>48</v>
      </c>
      <c r="I26" s="331" t="s">
        <v>48</v>
      </c>
      <c r="J26" s="331" t="s">
        <v>48</v>
      </c>
      <c r="K26" s="331" t="s">
        <v>48</v>
      </c>
      <c r="L26" s="331" t="s">
        <v>48</v>
      </c>
      <c r="M26" s="294" t="str">
        <f t="shared" si="0"/>
        <v>مطابق</v>
      </c>
      <c r="N26" s="332"/>
      <c r="O26" s="333">
        <v>46235</v>
      </c>
      <c r="P26" s="294" t="s">
        <v>730</v>
      </c>
    </row>
    <row r="27" spans="2:16" s="334" customFormat="1" ht="36.75" customHeight="1" thickBot="1" x14ac:dyDescent="0.4">
      <c r="B27" s="732">
        <v>23</v>
      </c>
      <c r="C27" s="294"/>
      <c r="D27" s="822" t="s">
        <v>1733</v>
      </c>
      <c r="E27" s="824" t="s">
        <v>1746</v>
      </c>
      <c r="F27" s="823" t="s">
        <v>1751</v>
      </c>
      <c r="G27" s="504">
        <v>2021</v>
      </c>
      <c r="H27" s="331" t="s">
        <v>48</v>
      </c>
      <c r="I27" s="331" t="s">
        <v>48</v>
      </c>
      <c r="J27" s="331" t="s">
        <v>48</v>
      </c>
      <c r="K27" s="331" t="s">
        <v>48</v>
      </c>
      <c r="L27" s="331" t="s">
        <v>48</v>
      </c>
      <c r="M27" s="294" t="str">
        <f t="shared" si="0"/>
        <v>مطابق</v>
      </c>
      <c r="N27" s="332"/>
      <c r="O27" s="333">
        <v>46235</v>
      </c>
      <c r="P27" s="294" t="s">
        <v>730</v>
      </c>
    </row>
    <row r="28" spans="2:16" s="334" customFormat="1" ht="36.75" customHeight="1" thickBot="1" x14ac:dyDescent="0.4">
      <c r="B28" s="732">
        <v>24</v>
      </c>
      <c r="C28" s="294"/>
      <c r="D28" s="822" t="s">
        <v>1734</v>
      </c>
      <c r="E28" s="823" t="s">
        <v>1745</v>
      </c>
      <c r="F28" s="823" t="s">
        <v>1749</v>
      </c>
      <c r="G28" s="504">
        <v>2012</v>
      </c>
      <c r="H28" s="331" t="s">
        <v>19</v>
      </c>
      <c r="I28" s="331" t="s">
        <v>48</v>
      </c>
      <c r="J28" s="331" t="s">
        <v>48</v>
      </c>
      <c r="K28" s="331" t="s">
        <v>48</v>
      </c>
      <c r="L28" s="331" t="s">
        <v>19</v>
      </c>
      <c r="M28" s="294" t="str">
        <f t="shared" si="0"/>
        <v>غير مطابق</v>
      </c>
      <c r="N28" s="332" t="s">
        <v>1762</v>
      </c>
      <c r="O28" s="333">
        <v>46235</v>
      </c>
      <c r="P28" s="294" t="s">
        <v>730</v>
      </c>
    </row>
    <row r="29" spans="2:16" s="334" customFormat="1" ht="36.75" customHeight="1" thickBot="1" x14ac:dyDescent="0.4">
      <c r="B29" s="732">
        <v>25</v>
      </c>
      <c r="C29" s="294"/>
      <c r="D29" s="822" t="s">
        <v>1735</v>
      </c>
      <c r="E29" s="823" t="s">
        <v>173</v>
      </c>
      <c r="F29" s="823" t="s">
        <v>1751</v>
      </c>
      <c r="G29" s="504">
        <v>2024</v>
      </c>
      <c r="H29" s="331" t="s">
        <v>48</v>
      </c>
      <c r="I29" s="331" t="s">
        <v>48</v>
      </c>
      <c r="J29" s="331" t="s">
        <v>48</v>
      </c>
      <c r="K29" s="331" t="s">
        <v>48</v>
      </c>
      <c r="L29" s="331" t="s">
        <v>48</v>
      </c>
      <c r="M29" s="294" t="str">
        <f t="shared" si="0"/>
        <v>مطابق</v>
      </c>
      <c r="N29" s="332"/>
      <c r="O29" s="333">
        <v>46235</v>
      </c>
      <c r="P29" s="294" t="s">
        <v>730</v>
      </c>
    </row>
    <row r="30" spans="2:16" s="334" customFormat="1" ht="36.75" customHeight="1" thickBot="1" x14ac:dyDescent="0.4">
      <c r="B30" s="732">
        <v>26</v>
      </c>
      <c r="C30" s="294"/>
      <c r="D30" s="822" t="s">
        <v>1733</v>
      </c>
      <c r="E30" s="824" t="s">
        <v>1746</v>
      </c>
      <c r="F30" s="823" t="s">
        <v>1752</v>
      </c>
      <c r="G30" s="504">
        <v>2019</v>
      </c>
      <c r="H30" s="331" t="s">
        <v>48</v>
      </c>
      <c r="I30" s="331" t="s">
        <v>48</v>
      </c>
      <c r="J30" s="331" t="s">
        <v>48</v>
      </c>
      <c r="K30" s="331" t="s">
        <v>48</v>
      </c>
      <c r="L30" s="331" t="s">
        <v>48</v>
      </c>
      <c r="M30" s="294" t="str">
        <f t="shared" si="0"/>
        <v>مطابق</v>
      </c>
      <c r="N30" s="332"/>
      <c r="O30" s="333">
        <v>46235</v>
      </c>
      <c r="P30" s="294" t="s">
        <v>730</v>
      </c>
    </row>
    <row r="31" spans="2:16" s="334" customFormat="1" ht="42.75" thickBot="1" x14ac:dyDescent="0.4">
      <c r="B31" s="732">
        <v>27</v>
      </c>
      <c r="C31" s="294"/>
      <c r="D31" s="822" t="s">
        <v>1736</v>
      </c>
      <c r="E31" s="823" t="s">
        <v>1744</v>
      </c>
      <c r="F31" s="823" t="s">
        <v>1748</v>
      </c>
      <c r="G31" s="504">
        <v>2013</v>
      </c>
      <c r="H31" s="331" t="s">
        <v>19</v>
      </c>
      <c r="I31" s="331" t="s">
        <v>48</v>
      </c>
      <c r="J31" s="331" t="s">
        <v>48</v>
      </c>
      <c r="K31" s="331" t="s">
        <v>48</v>
      </c>
      <c r="L31" s="331" t="s">
        <v>48</v>
      </c>
      <c r="M31" s="294" t="str">
        <f t="shared" si="0"/>
        <v>غير مطابق</v>
      </c>
      <c r="N31" s="332" t="s">
        <v>1760</v>
      </c>
      <c r="O31" s="333">
        <v>46235</v>
      </c>
      <c r="P31" s="294" t="s">
        <v>730</v>
      </c>
    </row>
    <row r="32" spans="2:16" s="334" customFormat="1" ht="36.75" customHeight="1" thickBot="1" x14ac:dyDescent="0.4">
      <c r="B32" s="732">
        <v>28</v>
      </c>
      <c r="C32" s="294"/>
      <c r="D32" s="822" t="s">
        <v>1737</v>
      </c>
      <c r="E32" s="823" t="s">
        <v>1745</v>
      </c>
      <c r="F32" s="823" t="s">
        <v>1749</v>
      </c>
      <c r="G32" s="504">
        <v>2015</v>
      </c>
      <c r="H32" s="331" t="s">
        <v>19</v>
      </c>
      <c r="I32" s="331" t="s">
        <v>48</v>
      </c>
      <c r="J32" s="331" t="s">
        <v>48</v>
      </c>
      <c r="K32" s="331" t="s">
        <v>48</v>
      </c>
      <c r="L32" s="331" t="s">
        <v>48</v>
      </c>
      <c r="M32" s="294" t="str">
        <f t="shared" si="0"/>
        <v>غير مطابق</v>
      </c>
      <c r="N32" s="332" t="s">
        <v>1760</v>
      </c>
      <c r="O32" s="333">
        <v>46235</v>
      </c>
      <c r="P32" s="294" t="s">
        <v>730</v>
      </c>
    </row>
    <row r="33" spans="2:16" s="334" customFormat="1" ht="36.75" customHeight="1" thickBot="1" x14ac:dyDescent="0.4">
      <c r="B33" s="732">
        <v>29</v>
      </c>
      <c r="C33" s="294"/>
      <c r="D33" s="822" t="s">
        <v>1738</v>
      </c>
      <c r="E33" s="823" t="s">
        <v>173</v>
      </c>
      <c r="F33" s="823" t="s">
        <v>1747</v>
      </c>
      <c r="G33" s="504">
        <v>2021</v>
      </c>
      <c r="H33" s="331" t="s">
        <v>48</v>
      </c>
      <c r="I33" s="331" t="s">
        <v>48</v>
      </c>
      <c r="J33" s="331" t="s">
        <v>48</v>
      </c>
      <c r="K33" s="331" t="s">
        <v>48</v>
      </c>
      <c r="L33" s="331" t="s">
        <v>48</v>
      </c>
      <c r="M33" s="294" t="str">
        <f t="shared" si="0"/>
        <v>مطابق</v>
      </c>
      <c r="N33" s="332"/>
      <c r="O33" s="333">
        <v>46235</v>
      </c>
      <c r="P33" s="294" t="s">
        <v>730</v>
      </c>
    </row>
    <row r="34" spans="2:16" s="334" customFormat="1" ht="36.75" customHeight="1" thickBot="1" x14ac:dyDescent="0.4">
      <c r="B34" s="732">
        <v>30</v>
      </c>
      <c r="C34" s="294"/>
      <c r="D34" s="822" t="s">
        <v>1739</v>
      </c>
      <c r="E34" s="824" t="s">
        <v>1746</v>
      </c>
      <c r="F34" s="823" t="s">
        <v>1752</v>
      </c>
      <c r="G34" s="504">
        <v>2021</v>
      </c>
      <c r="H34" s="331" t="s">
        <v>48</v>
      </c>
      <c r="I34" s="331" t="s">
        <v>48</v>
      </c>
      <c r="J34" s="331" t="s">
        <v>48</v>
      </c>
      <c r="K34" s="331" t="s">
        <v>48</v>
      </c>
      <c r="L34" s="331" t="s">
        <v>48</v>
      </c>
      <c r="M34" s="294" t="str">
        <f t="shared" si="0"/>
        <v>مطابق</v>
      </c>
      <c r="N34" s="332"/>
      <c r="O34" s="333">
        <v>46235</v>
      </c>
      <c r="P34" s="294" t="s">
        <v>730</v>
      </c>
    </row>
    <row r="35" spans="2:16" s="334" customFormat="1" ht="36.75" customHeight="1" thickBot="1" x14ac:dyDescent="0.4">
      <c r="B35" s="732">
        <v>31</v>
      </c>
      <c r="C35" s="294"/>
      <c r="D35" s="822" t="s">
        <v>1739</v>
      </c>
      <c r="E35" s="823" t="s">
        <v>173</v>
      </c>
      <c r="F35" s="823" t="s">
        <v>1747</v>
      </c>
      <c r="G35" s="504">
        <v>2021</v>
      </c>
      <c r="H35" s="331" t="s">
        <v>48</v>
      </c>
      <c r="I35" s="331" t="s">
        <v>19</v>
      </c>
      <c r="J35" s="331" t="s">
        <v>48</v>
      </c>
      <c r="K35" s="331" t="s">
        <v>48</v>
      </c>
      <c r="L35" s="331" t="s">
        <v>48</v>
      </c>
      <c r="M35" s="294" t="str">
        <f t="shared" si="0"/>
        <v>غير مطابق</v>
      </c>
      <c r="N35" s="332" t="s">
        <v>1759</v>
      </c>
      <c r="O35" s="333">
        <v>46235</v>
      </c>
      <c r="P35" s="294" t="s">
        <v>730</v>
      </c>
    </row>
    <row r="36" spans="2:16" s="334" customFormat="1" ht="36.75" customHeight="1" thickBot="1" x14ac:dyDescent="0.4">
      <c r="B36" s="732">
        <v>32</v>
      </c>
      <c r="C36" s="294"/>
      <c r="D36" s="822" t="s">
        <v>1743</v>
      </c>
      <c r="E36" s="823" t="s">
        <v>177</v>
      </c>
      <c r="F36" s="823" t="s">
        <v>1752</v>
      </c>
      <c r="G36" s="504">
        <v>2021</v>
      </c>
      <c r="H36" s="331" t="s">
        <v>48</v>
      </c>
      <c r="I36" s="331" t="s">
        <v>48</v>
      </c>
      <c r="J36" s="331" t="s">
        <v>48</v>
      </c>
      <c r="K36" s="331" t="s">
        <v>48</v>
      </c>
      <c r="L36" s="331" t="s">
        <v>48</v>
      </c>
      <c r="M36" s="294" t="str">
        <f t="shared" si="0"/>
        <v>مطابق</v>
      </c>
      <c r="N36" s="332"/>
      <c r="O36" s="333">
        <v>46235</v>
      </c>
      <c r="P36" s="294" t="s">
        <v>730</v>
      </c>
    </row>
    <row r="37" spans="2:16" s="334" customFormat="1" ht="36.75" customHeight="1" thickBot="1" x14ac:dyDescent="0.4">
      <c r="B37" s="732">
        <v>33</v>
      </c>
      <c r="C37" s="294"/>
      <c r="D37" s="822" t="s">
        <v>1740</v>
      </c>
      <c r="E37" s="823" t="s">
        <v>1744</v>
      </c>
      <c r="F37" s="823" t="s">
        <v>1748</v>
      </c>
      <c r="G37" s="504">
        <v>2021</v>
      </c>
      <c r="H37" s="331" t="s">
        <v>48</v>
      </c>
      <c r="I37" s="331" t="s">
        <v>48</v>
      </c>
      <c r="J37" s="331" t="s">
        <v>48</v>
      </c>
      <c r="K37" s="331" t="s">
        <v>48</v>
      </c>
      <c r="L37" s="331" t="s">
        <v>48</v>
      </c>
      <c r="M37" s="294" t="str">
        <f t="shared" si="0"/>
        <v>مطابق</v>
      </c>
      <c r="N37" s="332"/>
      <c r="O37" s="333">
        <v>46235</v>
      </c>
      <c r="P37" s="294" t="s">
        <v>730</v>
      </c>
    </row>
    <row r="38" spans="2:16" s="334" customFormat="1" ht="36.75" customHeight="1" thickBot="1" x14ac:dyDescent="0.4">
      <c r="B38" s="732">
        <v>34</v>
      </c>
      <c r="C38" s="294"/>
      <c r="D38" s="822" t="s">
        <v>1741</v>
      </c>
      <c r="E38" s="823" t="s">
        <v>173</v>
      </c>
      <c r="F38" s="823" t="s">
        <v>1747</v>
      </c>
      <c r="G38" s="504">
        <v>2021</v>
      </c>
      <c r="H38" s="331" t="s">
        <v>48</v>
      </c>
      <c r="I38" s="331" t="s">
        <v>48</v>
      </c>
      <c r="J38" s="331" t="s">
        <v>48</v>
      </c>
      <c r="K38" s="331" t="s">
        <v>48</v>
      </c>
      <c r="L38" s="331" t="s">
        <v>48</v>
      </c>
      <c r="M38" s="294" t="str">
        <f t="shared" ref="M38:M44" si="1">IF(COUNTIF(H38:L38, "غير مطابق")&gt;0, "غير مطابق", "مطابق")</f>
        <v>مطابق</v>
      </c>
      <c r="N38" s="332"/>
      <c r="O38" s="333">
        <v>46235</v>
      </c>
      <c r="P38" s="294" t="s">
        <v>730</v>
      </c>
    </row>
    <row r="39" spans="2:16" s="334" customFormat="1" ht="36.75" customHeight="1" thickBot="1" x14ac:dyDescent="0.4">
      <c r="B39" s="732">
        <v>35</v>
      </c>
      <c r="C39" s="294"/>
      <c r="D39" s="822" t="s">
        <v>1742</v>
      </c>
      <c r="E39" s="824" t="s">
        <v>1746</v>
      </c>
      <c r="F39" s="823" t="s">
        <v>1751</v>
      </c>
      <c r="G39" s="504">
        <v>2021</v>
      </c>
      <c r="H39" s="331" t="s">
        <v>48</v>
      </c>
      <c r="I39" s="331" t="s">
        <v>48</v>
      </c>
      <c r="J39" s="331" t="s">
        <v>48</v>
      </c>
      <c r="K39" s="331" t="s">
        <v>48</v>
      </c>
      <c r="L39" s="331" t="s">
        <v>48</v>
      </c>
      <c r="M39" s="294" t="str">
        <f t="shared" si="1"/>
        <v>مطابق</v>
      </c>
      <c r="N39" s="332"/>
      <c r="O39" s="333">
        <v>46235</v>
      </c>
      <c r="P39" s="294" t="s">
        <v>730</v>
      </c>
    </row>
    <row r="40" spans="2:16" s="334" customFormat="1" ht="36.75" customHeight="1" thickBot="1" x14ac:dyDescent="0.4">
      <c r="B40" s="732">
        <v>36</v>
      </c>
      <c r="C40" s="825">
        <v>222655</v>
      </c>
      <c r="D40" s="822" t="s">
        <v>1754</v>
      </c>
      <c r="E40" s="825" t="s">
        <v>173</v>
      </c>
      <c r="F40" s="825" t="s">
        <v>1747</v>
      </c>
      <c r="G40" s="504">
        <v>2021</v>
      </c>
      <c r="H40" s="331" t="s">
        <v>48</v>
      </c>
      <c r="I40" s="331" t="s">
        <v>48</v>
      </c>
      <c r="J40" s="331" t="s">
        <v>48</v>
      </c>
      <c r="K40" s="331" t="s">
        <v>48</v>
      </c>
      <c r="L40" s="331" t="s">
        <v>48</v>
      </c>
      <c r="M40" s="294" t="str">
        <f t="shared" si="1"/>
        <v>مطابق</v>
      </c>
      <c r="N40" s="332"/>
      <c r="O40" s="333">
        <v>46235</v>
      </c>
      <c r="P40" s="294" t="s">
        <v>730</v>
      </c>
    </row>
    <row r="41" spans="2:16" s="334" customFormat="1" ht="48" customHeight="1" thickBot="1" x14ac:dyDescent="0.4">
      <c r="B41" s="732">
        <v>37</v>
      </c>
      <c r="C41" s="826">
        <v>2979</v>
      </c>
      <c r="D41" s="822" t="s">
        <v>1754</v>
      </c>
      <c r="E41" s="826" t="s">
        <v>1745</v>
      </c>
      <c r="F41" s="826" t="s">
        <v>1749</v>
      </c>
      <c r="G41" s="504">
        <v>2015</v>
      </c>
      <c r="H41" s="331" t="s">
        <v>19</v>
      </c>
      <c r="I41" s="331" t="s">
        <v>19</v>
      </c>
      <c r="J41" s="331" t="s">
        <v>48</v>
      </c>
      <c r="K41" s="331" t="s">
        <v>48</v>
      </c>
      <c r="L41" s="331" t="s">
        <v>48</v>
      </c>
      <c r="M41" s="294" t="str">
        <f t="shared" si="1"/>
        <v>غير مطابق</v>
      </c>
      <c r="N41" s="332" t="s">
        <v>1761</v>
      </c>
      <c r="O41" s="333">
        <v>46235</v>
      </c>
      <c r="P41" s="294" t="s">
        <v>730</v>
      </c>
    </row>
    <row r="42" spans="2:16" s="334" customFormat="1" ht="36.75" customHeight="1" thickBot="1" x14ac:dyDescent="0.4">
      <c r="B42" s="732">
        <v>38</v>
      </c>
      <c r="C42" s="826">
        <v>1926</v>
      </c>
      <c r="D42" s="822" t="s">
        <v>1754</v>
      </c>
      <c r="E42" s="826" t="s">
        <v>1744</v>
      </c>
      <c r="F42" s="826" t="s">
        <v>1748</v>
      </c>
      <c r="G42" s="504">
        <v>2014</v>
      </c>
      <c r="H42" s="331" t="s">
        <v>19</v>
      </c>
      <c r="I42" s="331" t="s">
        <v>19</v>
      </c>
      <c r="J42" s="331" t="s">
        <v>48</v>
      </c>
      <c r="K42" s="331" t="s">
        <v>48</v>
      </c>
      <c r="L42" s="331" t="s">
        <v>48</v>
      </c>
      <c r="M42" s="294" t="str">
        <f>IF(COUNTIF(H42:L42, "غير مطابق")&gt;0, "غير مطابق", "مطابق")</f>
        <v>غير مطابق</v>
      </c>
      <c r="N42" s="332" t="s">
        <v>1761</v>
      </c>
      <c r="O42" s="333">
        <v>46235</v>
      </c>
      <c r="P42" s="294" t="s">
        <v>730</v>
      </c>
    </row>
    <row r="43" spans="2:16" s="334" customFormat="1" ht="36.75" customHeight="1" thickBot="1" x14ac:dyDescent="0.4">
      <c r="B43" s="732">
        <v>39</v>
      </c>
      <c r="C43" s="826">
        <v>883894</v>
      </c>
      <c r="D43" s="822" t="s">
        <v>1754</v>
      </c>
      <c r="E43" s="826" t="s">
        <v>173</v>
      </c>
      <c r="F43" s="826" t="s">
        <v>1750</v>
      </c>
      <c r="G43" s="504">
        <v>2021</v>
      </c>
      <c r="H43" s="331" t="s">
        <v>48</v>
      </c>
      <c r="I43" s="331" t="s">
        <v>48</v>
      </c>
      <c r="J43" s="331" t="s">
        <v>48</v>
      </c>
      <c r="K43" s="331" t="s">
        <v>48</v>
      </c>
      <c r="L43" s="331" t="s">
        <v>48</v>
      </c>
      <c r="M43" s="294" t="str">
        <f>IF(COUNTIF(H43:L43, "غير مطابق")&gt;0, "غير مطابق", "مطابق")</f>
        <v>مطابق</v>
      </c>
      <c r="N43" s="332"/>
      <c r="O43" s="333">
        <v>46235</v>
      </c>
      <c r="P43" s="294" t="s">
        <v>730</v>
      </c>
    </row>
    <row r="44" spans="2:16" s="334" customFormat="1" ht="36.75" customHeight="1" thickBot="1" x14ac:dyDescent="0.4">
      <c r="B44" s="732">
        <v>40</v>
      </c>
      <c r="C44" s="826">
        <v>4820</v>
      </c>
      <c r="D44" s="822" t="s">
        <v>1754</v>
      </c>
      <c r="E44" s="827" t="s">
        <v>1746</v>
      </c>
      <c r="F44" s="826" t="s">
        <v>1752</v>
      </c>
      <c r="G44" s="504">
        <v>2021</v>
      </c>
      <c r="H44" s="331" t="s">
        <v>48</v>
      </c>
      <c r="I44" s="331" t="s">
        <v>48</v>
      </c>
      <c r="J44" s="331" t="s">
        <v>48</v>
      </c>
      <c r="K44" s="331" t="s">
        <v>48</v>
      </c>
      <c r="L44" s="331" t="s">
        <v>48</v>
      </c>
      <c r="M44" s="294" t="str">
        <f t="shared" si="1"/>
        <v>مطابق</v>
      </c>
      <c r="N44" s="332"/>
      <c r="O44" s="333">
        <v>46235</v>
      </c>
      <c r="P44" s="294" t="s">
        <v>730</v>
      </c>
    </row>
  </sheetData>
  <sheetProtection algorithmName="SHA-512" hashValue="x96jN7imqtQm04DoZFs5wYIFJdIZmNIuEarLznVH9zTOycV1ZhIU/jwrrVAv1qK9OUipNxX0Oducp03kNf2Oyg==" saltValue="MuSYfC4GHreAzVUxKGgrHg==" spinCount="100000" sheet="1" objects="1" scenarios="1"/>
  <mergeCells count="8">
    <mergeCell ref="B1:P1"/>
    <mergeCell ref="B2:C3"/>
    <mergeCell ref="D2:E2"/>
    <mergeCell ref="F2:H2"/>
    <mergeCell ref="I2:J2"/>
    <mergeCell ref="D3:E3"/>
    <mergeCell ref="F3:H3"/>
    <mergeCell ref="I3:J3"/>
  </mergeCells>
  <conditionalFormatting sqref="H1:H38 I5:L38 H39:L44 H45:H1048576">
    <cfRule type="containsText" dxfId="116" priority="4" operator="containsText" text="غير مطابق$Q$8">
      <formula>NOT(ISERROR(SEARCH("غير مطابق$Q$8",H1)))</formula>
    </cfRule>
    <cfRule type="containsText" dxfId="115" priority="5" operator="containsText" text="مطابق">
      <formula>NOT(ISERROR(SEARCH("مطابق",H1)))</formula>
    </cfRule>
  </conditionalFormatting>
  <conditionalFormatting sqref="H5:L44">
    <cfRule type="cellIs" dxfId="114" priority="6" operator="equal">
      <formula>$H$5</formula>
    </cfRule>
    <cfRule type="cellIs" dxfId="113" priority="7" operator="equal">
      <formula>$H$5</formula>
    </cfRule>
    <cfRule type="cellIs" dxfId="112" priority="8" operator="equal">
      <formula>$H$5</formula>
    </cfRule>
  </conditionalFormatting>
  <conditionalFormatting sqref="I5:M38 H39:M44 H1:H38 H45:H1048576">
    <cfRule type="containsText" dxfId="111" priority="3" operator="containsText" text="غير مطابق">
      <formula>NOT(ISERROR(SEARCH("غير مطابق",H1)))</formula>
    </cfRule>
  </conditionalFormatting>
  <conditionalFormatting sqref="M1:M1048576">
    <cfRule type="containsText" dxfId="110" priority="1" operator="containsText" text="غير مطابق">
      <formula>NOT(ISERROR(SEARCH("غير مطابق",M1)))</formula>
    </cfRule>
  </conditionalFormatting>
  <conditionalFormatting sqref="M5:M44">
    <cfRule type="containsText" dxfId="109" priority="2" operator="containsText" text="مطابق">
      <formula>NOT(ISERROR(SEARCH("مطابق",M5)))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H5:L44" xr:uid="{0C36ACF3-7D79-4ECC-A30B-E9E13AB8C9E1}">
      <formula1>"مطابق,غير مطابق"</formula1>
    </dataValidation>
    <dataValidation type="list" allowBlank="1" sqref="M5:M44" xr:uid="{0D5F90EF-3D51-41A0-8F0D-A584C5F8CD3D}">
      <formula1>"مطابق,غير مطابق"</formula1>
    </dataValidation>
  </dataValidations>
  <hyperlinks>
    <hyperlink ref="B2" location="'الرئيسية'!A1" display="🏠 الصفحة الرئيسية" xr:uid="{8D34454C-1489-4DB3-A84B-62C47B471D02}"/>
    <hyperlink ref="B2:C3" location="'الرئيسية تاج '!A1" display="🏠 الصفحة الرئيسية" xr:uid="{ECB28C78-A205-4B63-B579-4A4F1BC51B5C}"/>
  </hyperlinks>
  <pageMargins left="0.25" right="0.25" top="0.75" bottom="0.75" header="0.3" footer="0.3"/>
  <pageSetup paperSize="9" orientation="landscape"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A58A9-546A-4819-824D-B4F10C37A36C}">
  <sheetPr codeName="Sheet27"/>
  <dimension ref="A1:P25"/>
  <sheetViews>
    <sheetView showGridLines="0" showRowColHeaders="0" rightToLeft="1" zoomScale="70" zoomScaleNormal="70" workbookViewId="0">
      <selection activeCell="A13" sqref="A13"/>
      <extLst>
        <ext xmlns:xlsdti="http://schemas.microsoft.com/office/spreadsheetml/2023/showDataTypeIcons" uri="{77bfe23e-c014-4d31-8a63-9c772dbf06b6}">
          <xlsdti:showDataTypeIcons visible="0"/>
        </ext>
      </extLst>
    </sheetView>
  </sheetViews>
  <sheetFormatPr defaultRowHeight="15" x14ac:dyDescent="0.25"/>
  <cols>
    <col min="1" max="1" width="37.7109375" style="477" bestFit="1" customWidth="1"/>
    <col min="2" max="2" width="18.85546875" style="477" bestFit="1" customWidth="1"/>
    <col min="3" max="3" width="16" style="477" customWidth="1"/>
    <col min="4" max="5" width="18" style="477" customWidth="1"/>
    <col min="6" max="6" width="14" style="477" customWidth="1"/>
    <col min="7" max="7" width="8.42578125" style="477" bestFit="1" customWidth="1"/>
    <col min="8" max="9" width="14" style="477" customWidth="1"/>
    <col min="10" max="13" width="9.140625" style="477"/>
    <col min="14" max="14" width="11.85546875" style="477" customWidth="1"/>
    <col min="15" max="16384" width="9.140625" style="477"/>
  </cols>
  <sheetData>
    <row r="1" spans="1:16" ht="57" customHeight="1" x14ac:dyDescent="0.25">
      <c r="A1" s="170" t="s">
        <v>34</v>
      </c>
      <c r="B1" s="170"/>
      <c r="C1" s="828" t="s">
        <v>626</v>
      </c>
      <c r="D1" s="828"/>
      <c r="E1" s="828"/>
      <c r="F1" s="828"/>
      <c r="G1" s="828"/>
      <c r="H1" s="828"/>
      <c r="I1" s="828"/>
    </row>
    <row r="2" spans="1:16" ht="0.75" customHeight="1" x14ac:dyDescent="0.25">
      <c r="C2" s="828"/>
      <c r="D2" s="828"/>
      <c r="E2" s="828"/>
      <c r="F2" s="828"/>
      <c r="G2" s="828"/>
      <c r="H2" s="828"/>
      <c r="I2" s="828"/>
    </row>
    <row r="3" spans="1:16" ht="42" x14ac:dyDescent="0.25">
      <c r="A3" s="829" t="s">
        <v>17</v>
      </c>
      <c r="B3" s="829" t="s">
        <v>18</v>
      </c>
      <c r="C3" s="829" t="s">
        <v>19</v>
      </c>
      <c r="D3" s="829" t="s">
        <v>20</v>
      </c>
      <c r="E3" s="829" t="s">
        <v>21</v>
      </c>
    </row>
    <row r="4" spans="1:16" ht="24" customHeight="1" x14ac:dyDescent="0.25">
      <c r="A4" s="70" t="s">
        <v>2430</v>
      </c>
      <c r="B4" s="478">
        <f>COUNTIF('طفايات الحريق تاج'!M5:M51, "مطابق")</f>
        <v>24</v>
      </c>
      <c r="C4" s="479">
        <f>COUNTIF('طفايات الحريق تاج'!M5:M51, "غير مطابق")</f>
        <v>16</v>
      </c>
      <c r="D4" s="480">
        <f t="shared" ref="D4:D13" si="0">SUM(B4:C4)</f>
        <v>40</v>
      </c>
      <c r="E4" s="317">
        <f t="shared" ref="E4:E13" si="1">IF(D4&gt;0, B4/D4, 0)</f>
        <v>0.6</v>
      </c>
    </row>
    <row r="5" spans="1:16" ht="24" customHeight="1" x14ac:dyDescent="0.25">
      <c r="A5" s="70" t="s">
        <v>22</v>
      </c>
      <c r="B5" s="478">
        <f>COUNTIF('السلالم العمودية تاج'!K6:K89, "مطابق")</f>
        <v>2</v>
      </c>
      <c r="C5" s="479">
        <f>COUNTIF('السلالم العمودية تاج'!K6:K89, "غير مطابق")</f>
        <v>1</v>
      </c>
      <c r="D5" s="480">
        <f>SUM(B5:C5)</f>
        <v>3</v>
      </c>
      <c r="E5" s="317">
        <f t="shared" si="1"/>
        <v>0.66666666666666663</v>
      </c>
      <c r="P5" s="818"/>
    </row>
    <row r="6" spans="1:16" ht="24" customHeight="1" x14ac:dyDescent="0.25">
      <c r="A6" s="70" t="s">
        <v>23</v>
      </c>
      <c r="B6" s="478">
        <f>COUNTIF('الاوناش العلوية تاج'!I5:I85, "مطابق")</f>
        <v>1</v>
      </c>
      <c r="C6" s="479">
        <f>COUNTIF('الاوناش العلوية تاج'!I5:I85, "غير مطابق")</f>
        <v>0</v>
      </c>
      <c r="D6" s="480">
        <f t="shared" si="0"/>
        <v>1</v>
      </c>
      <c r="E6" s="317">
        <f t="shared" si="1"/>
        <v>1</v>
      </c>
    </row>
    <row r="7" spans="1:16" ht="24" customHeight="1" x14ac:dyDescent="0.25">
      <c r="A7" s="70" t="s">
        <v>24</v>
      </c>
      <c r="B7" s="478">
        <f>COUNTIF('شبكة الانذار تاج'!K5:K95, "مطابق")</f>
        <v>6</v>
      </c>
      <c r="C7" s="479">
        <f>COUNTIF('شبكة الانذار تاج'!K5:K95, "غير مطابق")</f>
        <v>10</v>
      </c>
      <c r="D7" s="480">
        <f t="shared" si="0"/>
        <v>16</v>
      </c>
      <c r="E7" s="317">
        <f t="shared" si="1"/>
        <v>0.375</v>
      </c>
    </row>
    <row r="8" spans="1:16" ht="24" customHeight="1" x14ac:dyDescent="0.25">
      <c r="A8" s="70" t="s">
        <v>25</v>
      </c>
      <c r="B8" s="478">
        <f>COUNTIF('شبكة الحريق والمضخات تاج'!M5:M78, "مطابق")</f>
        <v>0</v>
      </c>
      <c r="C8" s="479">
        <f>COUNTIF('شبكة الحريق والمضخات تاج'!M5:M78, "غير مطابق")</f>
        <v>3</v>
      </c>
      <c r="D8" s="480">
        <f t="shared" si="0"/>
        <v>3</v>
      </c>
      <c r="E8" s="317">
        <f t="shared" si="1"/>
        <v>0</v>
      </c>
    </row>
    <row r="9" spans="1:16" ht="24" customHeight="1" x14ac:dyDescent="0.25">
      <c r="A9" s="70" t="s">
        <v>26</v>
      </c>
      <c r="B9" s="478">
        <f>COUNTIF('صناديق الحريق تاج'!K5:K97, "مطابق")</f>
        <v>20</v>
      </c>
      <c r="C9" s="479">
        <f>COUNTIF('صناديق الحريق تاج'!K5:K97, "غير مطابق")</f>
        <v>0</v>
      </c>
      <c r="D9" s="480">
        <f t="shared" si="0"/>
        <v>20</v>
      </c>
      <c r="E9" s="317">
        <f t="shared" si="1"/>
        <v>1</v>
      </c>
    </row>
    <row r="10" spans="1:16" ht="24" customHeight="1" x14ac:dyDescent="0.25">
      <c r="A10" s="70" t="s">
        <v>28</v>
      </c>
      <c r="B10" s="478">
        <f>COUNTIF('لوح توزيع الكهرباء تاج'!Q5:Q113, "مطابق")</f>
        <v>0</v>
      </c>
      <c r="C10" s="479">
        <f>COUNTIF('لوح توزيع الكهرباء تاج'!Q5:Q113, "غير مطابق")</f>
        <v>30</v>
      </c>
      <c r="D10" s="480">
        <f t="shared" si="0"/>
        <v>30</v>
      </c>
      <c r="E10" s="317">
        <f t="shared" si="1"/>
        <v>0</v>
      </c>
    </row>
    <row r="11" spans="1:16" ht="24" customHeight="1" x14ac:dyDescent="0.25">
      <c r="A11" s="70" t="s">
        <v>29</v>
      </c>
      <c r="B11" s="478">
        <f>COUNTIF('شبكة الغمر للمحولات تاج'!L5:L73, "مطابق")</f>
        <v>1</v>
      </c>
      <c r="C11" s="479">
        <f>COUNTIF('شبكة الغمر للمحولات تاج'!L5:L73, "غير مطابق")</f>
        <v>1</v>
      </c>
      <c r="D11" s="480">
        <f t="shared" si="0"/>
        <v>2</v>
      </c>
      <c r="E11" s="317">
        <f t="shared" si="1"/>
        <v>0.5</v>
      </c>
    </row>
    <row r="12" spans="1:16" ht="24" customHeight="1" x14ac:dyDescent="0.25">
      <c r="A12" s="70" t="s">
        <v>2410</v>
      </c>
      <c r="B12" s="478">
        <f>'ابواب الطوارئ تاج'!$D$3</f>
        <v>7</v>
      </c>
      <c r="C12" s="479">
        <f>'ابواب الطوارئ تاج'!$G$3</f>
        <v>5</v>
      </c>
      <c r="D12" s="480">
        <f>'ابواب الطوارئ تاج'!$B$3</f>
        <v>12</v>
      </c>
      <c r="E12" s="317">
        <f t="shared" si="1"/>
        <v>0.58333333333333337</v>
      </c>
    </row>
    <row r="13" spans="1:16" ht="24" customHeight="1" x14ac:dyDescent="0.25">
      <c r="A13" s="70" t="s">
        <v>30</v>
      </c>
      <c r="B13" s="478">
        <f>COUNTIF('مهمات الوقاية الشخصية تاج'!I5:I98, "مطابق")</f>
        <v>11</v>
      </c>
      <c r="C13" s="479">
        <f>COUNTIF('مهمات الوقاية الشخصية تاج'!I5:I98, "غير مطابق")</f>
        <v>17</v>
      </c>
      <c r="D13" s="480">
        <f t="shared" si="0"/>
        <v>28</v>
      </c>
      <c r="E13" s="317">
        <f t="shared" si="1"/>
        <v>0.39285714285714285</v>
      </c>
    </row>
    <row r="14" spans="1:16" ht="24" customHeight="1" x14ac:dyDescent="0.25">
      <c r="A14" s="830" t="s">
        <v>31</v>
      </c>
      <c r="B14" s="478">
        <f>SUM(B4:B13)</f>
        <v>72</v>
      </c>
      <c r="C14" s="479">
        <f>SUM(C4:C13)</f>
        <v>83</v>
      </c>
      <c r="D14" s="480">
        <f>SUM(D4:D13)</f>
        <v>155</v>
      </c>
      <c r="E14" s="831">
        <f>IF(D14&gt;0, B14/D14, 0)</f>
        <v>0.46451612903225808</v>
      </c>
    </row>
    <row r="15" spans="1:16" ht="25.5" customHeight="1" x14ac:dyDescent="0.3">
      <c r="A15" s="483"/>
      <c r="B15" s="484"/>
      <c r="C15" s="484"/>
      <c r="D15" s="484"/>
      <c r="E15" s="484"/>
      <c r="F15" s="484"/>
      <c r="G15" s="484"/>
    </row>
    <row r="16" spans="1:16" ht="34.5" customHeight="1" x14ac:dyDescent="0.25">
      <c r="A16" s="832" t="s">
        <v>32</v>
      </c>
      <c r="B16" s="833"/>
      <c r="C16" s="833"/>
      <c r="D16" s="833"/>
      <c r="E16" s="834"/>
    </row>
    <row r="17" spans="1:14" ht="32.25" customHeight="1" x14ac:dyDescent="0.35">
      <c r="A17" s="808" t="s">
        <v>33</v>
      </c>
      <c r="B17" s="810">
        <f>COUNTA('المخاطر الوشيكة تاج'!A5:A18)</f>
        <v>1</v>
      </c>
      <c r="C17" s="490"/>
      <c r="D17" s="490"/>
      <c r="E17" s="490"/>
    </row>
    <row r="18" spans="1:14" ht="32.25" customHeight="1" x14ac:dyDescent="0.35">
      <c r="A18" s="808" t="s">
        <v>35</v>
      </c>
      <c r="B18" s="810">
        <f>COUNTIF('المخاطر الوشيكة تاج'!J5:J18, "تم الإغلاق")</f>
        <v>1</v>
      </c>
      <c r="C18" s="490"/>
      <c r="D18" s="490"/>
      <c r="E18" s="490"/>
    </row>
    <row r="19" spans="1:14" ht="32.25" customHeight="1" x14ac:dyDescent="0.35">
      <c r="A19" s="808" t="s">
        <v>36</v>
      </c>
      <c r="B19" s="810">
        <f>COUNTA('اصابات العمل تاج'!A5:A20)</f>
        <v>11</v>
      </c>
      <c r="C19" s="490"/>
      <c r="D19" s="490"/>
      <c r="E19" s="490"/>
    </row>
    <row r="20" spans="1:14" ht="32.25" customHeight="1" x14ac:dyDescent="0.35">
      <c r="A20" s="808" t="s">
        <v>37</v>
      </c>
      <c r="B20" s="810">
        <f>SUM('اصابات العمل تاج'!K5:K20)</f>
        <v>0</v>
      </c>
      <c r="C20" s="490"/>
      <c r="D20" s="490"/>
      <c r="E20" s="490"/>
    </row>
    <row r="24" spans="1:14" ht="40.5" x14ac:dyDescent="0.25">
      <c r="A24" s="835" t="str">
        <f>'لوحة التحليل السنوى تاج '!A3</f>
        <v>الشهر</v>
      </c>
      <c r="B24" s="835" t="str">
        <f>'لوحة التحليل السنوى تاج '!B3</f>
        <v>يناير</v>
      </c>
      <c r="C24" s="835" t="str">
        <f>'لوحة التحليل السنوى تاج '!C3</f>
        <v>فبراير</v>
      </c>
      <c r="D24" s="835" t="str">
        <f>'لوحة التحليل السنوى تاج '!D3</f>
        <v>مارس</v>
      </c>
      <c r="E24" s="835" t="str">
        <f>'لوحة التحليل السنوى تاج '!E3</f>
        <v>أبريل</v>
      </c>
      <c r="F24" s="835" t="str">
        <f>'لوحة التحليل السنوى تاج '!F3</f>
        <v>مايو</v>
      </c>
      <c r="G24" s="835" t="str">
        <f>'لوحة التحليل السنوى تاج '!G3</f>
        <v>يونيو</v>
      </c>
      <c r="H24" s="835" t="str">
        <f>'لوحة التحليل السنوى تاج '!H3</f>
        <v>يوليو</v>
      </c>
      <c r="I24" s="835" t="str">
        <f>'لوحة التحليل السنوى تاج '!I3</f>
        <v>أغسطس</v>
      </c>
      <c r="J24" s="835" t="str">
        <f>'لوحة التحليل السنوى تاج '!J3</f>
        <v>سبتمبر</v>
      </c>
      <c r="K24" s="835" t="str">
        <f>'لوحة التحليل السنوى تاج '!K3</f>
        <v>أكتوبر</v>
      </c>
      <c r="L24" s="835" t="str">
        <f>'لوحة التحليل السنوى تاج '!L3</f>
        <v>نوفمبر</v>
      </c>
      <c r="M24" s="835" t="str">
        <f>'لوحة التحليل السنوى تاج '!M3</f>
        <v>ديسمبر</v>
      </c>
      <c r="N24" s="836" t="str">
        <f>'لوحة التحليل السنوى تاج '!N3</f>
        <v>المتوسط السنوي</v>
      </c>
    </row>
    <row r="25" spans="1:14" ht="61.5" customHeight="1" x14ac:dyDescent="0.25">
      <c r="A25" s="835" t="str">
        <f>'لوحة التحليل السنوى تاج '!A4</f>
        <v>نسبة الالتزام</v>
      </c>
      <c r="B25" s="837">
        <f>'لوحة التحليل السنوى تاج '!B4</f>
        <v>0.47619047619047616</v>
      </c>
      <c r="C25" s="837">
        <f>'لوحة التحليل السنوى تاج '!C4</f>
        <v>0.47619047619047616</v>
      </c>
      <c r="D25" s="837">
        <f>'لوحة التحليل السنوى تاج '!D4</f>
        <v>0.47619047619047616</v>
      </c>
      <c r="E25" s="837">
        <f>'لوحة التحليل السنوى تاج '!E4</f>
        <v>0</v>
      </c>
      <c r="F25" s="837">
        <f>'لوحة التحليل السنوى تاج '!F4</f>
        <v>0</v>
      </c>
      <c r="G25" s="837">
        <f>'لوحة التحليل السنوى تاج '!G4</f>
        <v>0</v>
      </c>
      <c r="H25" s="837">
        <f>'لوحة التحليل السنوى تاج '!H4</f>
        <v>0</v>
      </c>
      <c r="I25" s="837">
        <f>'لوحة التحليل السنوى تاج '!I4</f>
        <v>0.4935064935064935</v>
      </c>
      <c r="J25" s="837">
        <f>'لوحة التحليل السنوى تاج '!J4</f>
        <v>0</v>
      </c>
      <c r="K25" s="837">
        <f>'لوحة التحليل السنوى تاج '!K4</f>
        <v>0</v>
      </c>
      <c r="L25" s="837">
        <f>'لوحة التحليل السنوى تاج '!L4</f>
        <v>0</v>
      </c>
      <c r="M25" s="837">
        <f>'لوحة التحليل السنوى تاج '!M4</f>
        <v>0</v>
      </c>
      <c r="N25" s="838">
        <f>'لوحة التحليل السنوى تاج '!N4</f>
        <v>0.16017316017316016</v>
      </c>
    </row>
  </sheetData>
  <sheetProtection algorithmName="SHA-512" hashValue="1aMQJBXL3v4BC1zhFLJLa1Rb9vuqRnyZk7m+fDRNiRcrcsfoVZpPVyOxWfAz4uOdVnIT6WtJMT1abKowGd+IMw==" saltValue="vEg2IkrVfTWjp3W4JXJ3pw==" spinCount="100000" sheet="1" objects="1" scenarios="1"/>
  <mergeCells count="4">
    <mergeCell ref="A1:B1"/>
    <mergeCell ref="C1:I2"/>
    <mergeCell ref="A15:G15"/>
    <mergeCell ref="A16:E16"/>
  </mergeCells>
  <conditionalFormatting sqref="B25:M25">
    <cfRule type="colorScale" priority="1">
      <colorScale>
        <cfvo type="min"/>
        <cfvo type="percentile" val="50"/>
        <cfvo type="max"/>
        <color rgb="FFF8696B"/>
        <color rgb="FFFFEB84"/>
        <color rgb="FF63BE7B"/>
      </colorScale>
    </cfRule>
  </conditionalFormatting>
  <hyperlinks>
    <hyperlink ref="A1" location="'الرئيسية'!A1" display="🏠 الصفحة الرئيسية" xr:uid="{2193B277-DF44-4610-8BD9-3C49E2A5A1E3}"/>
    <hyperlink ref="A1:B1" location="'الرئيسية تاج '!A1" display="🏠 الصفحة الرئيسية" xr:uid="{5F956F13-501D-42E1-9395-AB2C95B6A6C5}"/>
    <hyperlink ref="A4" location="'طفايات الحريق تاج'!A1" display="طفايات الحريق (40 طفاية)" xr:uid="{5BE8629C-6492-4EFF-BF00-324455748EC4}"/>
    <hyperlink ref="A5" location="'السلالم العمودية تاج'!A1" display="السلالم العمودية" xr:uid="{AB70A627-71CF-4E14-BA38-D8473BD73814}"/>
    <hyperlink ref="A6" location="'الاوناش العلوية تاج'!A1" display="الاوناش العلوية" xr:uid="{2966CF7B-1673-43D5-BCD5-B362FBAF9687}"/>
    <hyperlink ref="A7" location="'شبكة الانذار تاج'!A1" display="شبكة الانذار" xr:uid="{1AAF3462-6885-4C2D-8C0E-5E25D43C2EA8}"/>
    <hyperlink ref="A8" location="'شبكة الحريق والمضخات تاج'!A1" display="شبكة الحريق والمضخات" xr:uid="{FBD8D901-6E60-496C-BA17-D3ABCBA974F0}"/>
    <hyperlink ref="A9" location="'صناديق الحريق تاج'!A1" display="صناديق الحريق" xr:uid="{9C836BA6-B319-41C9-9D85-C6CC1542F015}"/>
    <hyperlink ref="A10" location="'لوح توزيع الكهرباء تاج'!A1" display="لوح توزيع الكهرباء" xr:uid="{646F73A1-E5C5-4870-AF0D-F70309C33EC5}"/>
    <hyperlink ref="A11" location="'شبكة الغمر للمحولات تاج'!A1" display="شبكة الغمر للمحولات" xr:uid="{4E55EEFE-6935-4E83-8D5F-B9FA88F0BBC1}"/>
    <hyperlink ref="A12" location="'ابواب الطوارئ تاج'!A1" display="ابواب  وكشافات الطوارئ " xr:uid="{043B3FA0-BF5E-402B-973B-61147CB9074F}"/>
    <hyperlink ref="A13" location="'مهمات الوقاية الشخصية تاج'!A1" display="مهمات الوقاية الشخصية" xr:uid="{0D4721FD-C412-45E4-8E74-3A00EE655955}"/>
  </hyperlinks>
  <pageMargins left="0.75" right="0.75" top="1" bottom="1" header="0.5" footer="0.5"/>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BD8D2-452C-497A-AAA5-DC0D499F8E3A}">
  <sheetPr codeName="Sheet47"/>
  <dimension ref="A1:N16"/>
  <sheetViews>
    <sheetView rightToLeft="1" zoomScale="55" zoomScaleNormal="55" workbookViewId="0">
      <pane ySplit="4" topLeftCell="A5" activePane="bottomLeft" state="frozen"/>
      <selection pane="bottomLeft" activeCell="A2" sqref="A2:A3"/>
    </sheetView>
  </sheetViews>
  <sheetFormatPr defaultRowHeight="15" x14ac:dyDescent="0.25"/>
  <cols>
    <col min="1" max="1" width="21.28515625" style="309" customWidth="1"/>
    <col min="2" max="2" width="50.140625" style="309" customWidth="1"/>
    <col min="3" max="3" width="8.5703125" style="309" hidden="1" customWidth="1"/>
    <col min="4" max="4" width="15.5703125" style="309" customWidth="1"/>
    <col min="5" max="5" width="14.28515625" style="309" hidden="1" customWidth="1"/>
    <col min="6" max="6" width="24.140625" style="309" customWidth="1"/>
    <col min="7" max="7" width="23.7109375" style="309" customWidth="1"/>
    <col min="8" max="8" width="22.42578125" style="309" customWidth="1"/>
    <col min="9" max="9" width="19" style="309" customWidth="1"/>
    <col min="10" max="10" width="22.7109375" style="309" customWidth="1"/>
    <col min="11" max="11" width="12.85546875" style="309" bestFit="1" customWidth="1"/>
    <col min="12" max="12" width="66.85546875" style="309" bestFit="1" customWidth="1"/>
    <col min="13" max="13" width="22.85546875" style="309" customWidth="1"/>
    <col min="14" max="14" width="18.85546875" style="309" bestFit="1" customWidth="1"/>
    <col min="15" max="16384" width="9.140625" style="309"/>
  </cols>
  <sheetData>
    <row r="1" spans="1:14" s="840" customFormat="1" ht="71.25" customHeight="1" x14ac:dyDescent="0.55000000000000004">
      <c r="A1" s="839" t="s">
        <v>2096</v>
      </c>
      <c r="B1" s="839"/>
      <c r="C1" s="839"/>
      <c r="D1" s="839"/>
      <c r="E1" s="839"/>
      <c r="F1" s="839"/>
      <c r="G1" s="839"/>
      <c r="H1" s="839"/>
      <c r="I1" s="839"/>
      <c r="J1" s="839"/>
      <c r="K1" s="839"/>
      <c r="L1" s="839"/>
      <c r="M1" s="839"/>
      <c r="N1" s="839"/>
    </row>
    <row r="2" spans="1:14" ht="31.5" x14ac:dyDescent="0.5">
      <c r="A2" s="192" t="s">
        <v>34</v>
      </c>
      <c r="B2" s="841" t="s">
        <v>2429</v>
      </c>
      <c r="C2" s="841"/>
      <c r="D2" s="842" t="s">
        <v>2407</v>
      </c>
      <c r="E2" s="843"/>
      <c r="F2" s="843"/>
      <c r="G2" s="844" t="s">
        <v>2408</v>
      </c>
      <c r="H2" s="844"/>
      <c r="I2" s="845" t="s">
        <v>2050</v>
      </c>
      <c r="J2" s="846"/>
      <c r="K2" s="847"/>
      <c r="L2" s="510"/>
      <c r="M2" s="510"/>
      <c r="N2" s="510"/>
    </row>
    <row r="3" spans="1:14" ht="46.5" customHeight="1" x14ac:dyDescent="0.5">
      <c r="A3" s="193"/>
      <c r="B3" s="848">
        <f>COUNTA(A5:A16)</f>
        <v>12</v>
      </c>
      <c r="C3" s="848"/>
      <c r="D3" s="849">
        <f>COUNTIF(K4:K16, "مطابق")</f>
        <v>7</v>
      </c>
      <c r="E3" s="849"/>
      <c r="F3" s="849"/>
      <c r="G3" s="850">
        <f>COUNTIF('ابواب الطوارئ تاج'!K4:K16, "غير مطابق")</f>
        <v>5</v>
      </c>
      <c r="H3" s="850"/>
      <c r="I3" s="317">
        <f>'لوحة التحليل والملخص تاج'!$E$12</f>
        <v>0.58333333333333337</v>
      </c>
      <c r="J3" s="851"/>
      <c r="K3" s="852"/>
      <c r="L3" s="818"/>
      <c r="M3" s="818"/>
      <c r="N3" s="818"/>
    </row>
    <row r="4" spans="1:14" s="326" customFormat="1" ht="56.25" customHeight="1" x14ac:dyDescent="0.3">
      <c r="A4" s="688" t="s">
        <v>39</v>
      </c>
      <c r="B4" s="853" t="s">
        <v>132</v>
      </c>
      <c r="C4" s="854"/>
      <c r="D4" s="854"/>
      <c r="E4" s="855"/>
      <c r="F4" s="856" t="s">
        <v>2091</v>
      </c>
      <c r="G4" s="856" t="s">
        <v>2092</v>
      </c>
      <c r="H4" s="856" t="s">
        <v>2093</v>
      </c>
      <c r="I4" s="856" t="s">
        <v>2094</v>
      </c>
      <c r="J4" s="856" t="s">
        <v>2095</v>
      </c>
      <c r="K4" s="856" t="s">
        <v>44</v>
      </c>
      <c r="L4" s="688" t="s">
        <v>45</v>
      </c>
      <c r="M4" s="688" t="s">
        <v>42</v>
      </c>
      <c r="N4" s="688" t="s">
        <v>46</v>
      </c>
    </row>
    <row r="5" spans="1:14" s="334" customFormat="1" ht="36.75" customHeight="1" x14ac:dyDescent="0.35">
      <c r="A5" s="857">
        <v>1</v>
      </c>
      <c r="B5" s="328" t="s">
        <v>2441</v>
      </c>
      <c r="C5" s="329"/>
      <c r="D5" s="329"/>
      <c r="E5" s="330"/>
      <c r="F5" s="331" t="s">
        <v>19</v>
      </c>
      <c r="G5" s="331" t="s">
        <v>19</v>
      </c>
      <c r="H5" s="331" t="s">
        <v>48</v>
      </c>
      <c r="I5" s="331" t="s">
        <v>48</v>
      </c>
      <c r="J5" s="331" t="s">
        <v>19</v>
      </c>
      <c r="K5" s="294" t="str">
        <f t="shared" ref="K5:K16" si="0">IF(COUNTIF(F5:J5, "غير مطابق")&gt;0, "غير مطابق", "مطابق")</f>
        <v>غير مطابق</v>
      </c>
      <c r="L5" s="332" t="s">
        <v>2448</v>
      </c>
      <c r="M5" s="333">
        <v>46235</v>
      </c>
      <c r="N5" s="294" t="s">
        <v>83</v>
      </c>
    </row>
    <row r="6" spans="1:14" s="334" customFormat="1" ht="36.75" customHeight="1" x14ac:dyDescent="0.35">
      <c r="A6" s="857">
        <v>2</v>
      </c>
      <c r="B6" s="328" t="s">
        <v>2442</v>
      </c>
      <c r="C6" s="329"/>
      <c r="D6" s="329"/>
      <c r="E6" s="330"/>
      <c r="F6" s="331" t="s">
        <v>48</v>
      </c>
      <c r="G6" s="331" t="s">
        <v>48</v>
      </c>
      <c r="H6" s="331" t="s">
        <v>48</v>
      </c>
      <c r="I6" s="331" t="s">
        <v>48</v>
      </c>
      <c r="J6" s="331" t="s">
        <v>48</v>
      </c>
      <c r="K6" s="294" t="str">
        <f t="shared" si="0"/>
        <v>مطابق</v>
      </c>
      <c r="L6" s="332" t="s">
        <v>49</v>
      </c>
      <c r="M6" s="333">
        <v>46235</v>
      </c>
      <c r="N6" s="294" t="s">
        <v>83</v>
      </c>
    </row>
    <row r="7" spans="1:14" s="334" customFormat="1" ht="36.75" customHeight="1" x14ac:dyDescent="0.35">
      <c r="A7" s="857">
        <v>3</v>
      </c>
      <c r="B7" s="328" t="s">
        <v>2444</v>
      </c>
      <c r="C7" s="329"/>
      <c r="D7" s="329"/>
      <c r="E7" s="330"/>
      <c r="F7" s="331" t="s">
        <v>48</v>
      </c>
      <c r="G7" s="331" t="s">
        <v>19</v>
      </c>
      <c r="H7" s="331" t="s">
        <v>48</v>
      </c>
      <c r="I7" s="331" t="s">
        <v>48</v>
      </c>
      <c r="J7" s="331" t="s">
        <v>48</v>
      </c>
      <c r="K7" s="294" t="str">
        <f t="shared" si="0"/>
        <v>غير مطابق</v>
      </c>
      <c r="L7" s="332" t="s">
        <v>2447</v>
      </c>
      <c r="M7" s="333">
        <v>46235</v>
      </c>
      <c r="N7" s="294" t="s">
        <v>83</v>
      </c>
    </row>
    <row r="8" spans="1:14" s="334" customFormat="1" ht="36.75" customHeight="1" x14ac:dyDescent="0.35">
      <c r="A8" s="857">
        <v>4</v>
      </c>
      <c r="B8" s="335" t="s">
        <v>2443</v>
      </c>
      <c r="C8" s="336"/>
      <c r="D8" s="336"/>
      <c r="E8" s="337"/>
      <c r="F8" s="331" t="s">
        <v>48</v>
      </c>
      <c r="G8" s="331" t="s">
        <v>48</v>
      </c>
      <c r="H8" s="331" t="s">
        <v>48</v>
      </c>
      <c r="I8" s="331" t="s">
        <v>48</v>
      </c>
      <c r="J8" s="331" t="s">
        <v>48</v>
      </c>
      <c r="K8" s="294" t="str">
        <f t="shared" si="0"/>
        <v>مطابق</v>
      </c>
      <c r="L8" s="332" t="s">
        <v>49</v>
      </c>
      <c r="M8" s="333">
        <v>46235</v>
      </c>
      <c r="N8" s="294" t="s">
        <v>83</v>
      </c>
    </row>
    <row r="9" spans="1:14" s="334" customFormat="1" ht="36.75" customHeight="1" x14ac:dyDescent="0.35">
      <c r="A9" s="857">
        <v>5</v>
      </c>
      <c r="B9" s="328" t="s">
        <v>2433</v>
      </c>
      <c r="C9" s="329"/>
      <c r="D9" s="329"/>
      <c r="E9" s="330"/>
      <c r="F9" s="331" t="s">
        <v>48</v>
      </c>
      <c r="G9" s="331" t="s">
        <v>48</v>
      </c>
      <c r="H9" s="331" t="s">
        <v>48</v>
      </c>
      <c r="I9" s="331" t="s">
        <v>48</v>
      </c>
      <c r="J9" s="331" t="s">
        <v>48</v>
      </c>
      <c r="K9" s="294" t="str">
        <f t="shared" si="0"/>
        <v>مطابق</v>
      </c>
      <c r="L9" s="332" t="s">
        <v>49</v>
      </c>
      <c r="M9" s="333">
        <v>46235</v>
      </c>
      <c r="N9" s="294" t="s">
        <v>83</v>
      </c>
    </row>
    <row r="10" spans="1:14" s="334" customFormat="1" ht="36.75" customHeight="1" x14ac:dyDescent="0.35">
      <c r="A10" s="857">
        <v>6</v>
      </c>
      <c r="B10" s="328" t="s">
        <v>1778</v>
      </c>
      <c r="C10" s="329"/>
      <c r="D10" s="329"/>
      <c r="E10" s="330"/>
      <c r="F10" s="331" t="s">
        <v>48</v>
      </c>
      <c r="G10" s="331" t="s">
        <v>48</v>
      </c>
      <c r="H10" s="331" t="s">
        <v>48</v>
      </c>
      <c r="I10" s="331" t="s">
        <v>19</v>
      </c>
      <c r="J10" s="331" t="s">
        <v>48</v>
      </c>
      <c r="K10" s="294" t="str">
        <f t="shared" ref="K10" si="1">IF(COUNTIF(F10:J10, "غير مطابق")&gt;0, "غير مطابق", "مطابق")</f>
        <v>غير مطابق</v>
      </c>
      <c r="L10" s="332" t="s">
        <v>2449</v>
      </c>
      <c r="M10" s="333">
        <v>46235</v>
      </c>
      <c r="N10" s="294" t="s">
        <v>83</v>
      </c>
    </row>
    <row r="11" spans="1:14" s="334" customFormat="1" ht="36.75" customHeight="1" x14ac:dyDescent="0.35">
      <c r="A11" s="857">
        <v>6</v>
      </c>
      <c r="B11" s="328" t="s">
        <v>2434</v>
      </c>
      <c r="C11" s="329"/>
      <c r="D11" s="329"/>
      <c r="E11" s="330"/>
      <c r="F11" s="331" t="s">
        <v>48</v>
      </c>
      <c r="G11" s="331" t="s">
        <v>48</v>
      </c>
      <c r="H11" s="331" t="s">
        <v>48</v>
      </c>
      <c r="I11" s="331" t="s">
        <v>48</v>
      </c>
      <c r="J11" s="331" t="s">
        <v>48</v>
      </c>
      <c r="K11" s="294" t="str">
        <f t="shared" si="0"/>
        <v>مطابق</v>
      </c>
      <c r="L11" s="332" t="s">
        <v>49</v>
      </c>
      <c r="M11" s="333">
        <v>46235</v>
      </c>
      <c r="N11" s="294" t="s">
        <v>83</v>
      </c>
    </row>
    <row r="12" spans="1:14" s="334" customFormat="1" ht="36.75" customHeight="1" x14ac:dyDescent="0.35">
      <c r="A12" s="857">
        <v>7</v>
      </c>
      <c r="B12" s="328" t="s">
        <v>2435</v>
      </c>
      <c r="C12" s="329"/>
      <c r="D12" s="329"/>
      <c r="E12" s="330"/>
      <c r="F12" s="331" t="s">
        <v>48</v>
      </c>
      <c r="G12" s="331" t="s">
        <v>48</v>
      </c>
      <c r="H12" s="331" t="s">
        <v>48</v>
      </c>
      <c r="I12" s="331" t="s">
        <v>48</v>
      </c>
      <c r="J12" s="331" t="s">
        <v>48</v>
      </c>
      <c r="K12" s="294" t="str">
        <f t="shared" si="0"/>
        <v>مطابق</v>
      </c>
      <c r="L12" s="332" t="s">
        <v>49</v>
      </c>
      <c r="M12" s="333">
        <v>46235</v>
      </c>
      <c r="N12" s="294" t="s">
        <v>83</v>
      </c>
    </row>
    <row r="13" spans="1:14" s="334" customFormat="1" ht="36.75" customHeight="1" x14ac:dyDescent="0.35">
      <c r="A13" s="857">
        <v>8</v>
      </c>
      <c r="B13" s="328" t="s">
        <v>2436</v>
      </c>
      <c r="C13" s="329"/>
      <c r="D13" s="329"/>
      <c r="E13" s="330"/>
      <c r="F13" s="331" t="s">
        <v>48</v>
      </c>
      <c r="G13" s="331" t="s">
        <v>48</v>
      </c>
      <c r="H13" s="331" t="s">
        <v>48</v>
      </c>
      <c r="I13" s="331" t="s">
        <v>48</v>
      </c>
      <c r="J13" s="331" t="s">
        <v>48</v>
      </c>
      <c r="K13" s="294" t="str">
        <f t="shared" si="0"/>
        <v>مطابق</v>
      </c>
      <c r="L13" s="332" t="s">
        <v>49</v>
      </c>
      <c r="M13" s="333">
        <v>46235</v>
      </c>
      <c r="N13" s="294" t="s">
        <v>83</v>
      </c>
    </row>
    <row r="14" spans="1:14" s="334" customFormat="1" ht="36.75" customHeight="1" x14ac:dyDescent="0.35">
      <c r="A14" s="857">
        <v>9</v>
      </c>
      <c r="B14" s="328" t="s">
        <v>892</v>
      </c>
      <c r="C14" s="329"/>
      <c r="D14" s="329"/>
      <c r="E14" s="330"/>
      <c r="F14" s="331" t="s">
        <v>48</v>
      </c>
      <c r="G14" s="331" t="s">
        <v>48</v>
      </c>
      <c r="H14" s="331" t="s">
        <v>48</v>
      </c>
      <c r="I14" s="331" t="s">
        <v>48</v>
      </c>
      <c r="J14" s="331" t="s">
        <v>48</v>
      </c>
      <c r="K14" s="294" t="str">
        <f t="shared" si="0"/>
        <v>مطابق</v>
      </c>
      <c r="L14" s="332" t="s">
        <v>49</v>
      </c>
      <c r="M14" s="333">
        <v>46235</v>
      </c>
      <c r="N14" s="294" t="s">
        <v>83</v>
      </c>
    </row>
    <row r="15" spans="1:14" s="334" customFormat="1" ht="36.75" customHeight="1" x14ac:dyDescent="0.35">
      <c r="A15" s="857">
        <v>10</v>
      </c>
      <c r="B15" s="328" t="s">
        <v>2437</v>
      </c>
      <c r="C15" s="329"/>
      <c r="D15" s="329"/>
      <c r="E15" s="330"/>
      <c r="F15" s="331" t="s">
        <v>19</v>
      </c>
      <c r="G15" s="331" t="s">
        <v>19</v>
      </c>
      <c r="H15" s="331" t="s">
        <v>19</v>
      </c>
      <c r="I15" s="331" t="s">
        <v>19</v>
      </c>
      <c r="J15" s="331" t="s">
        <v>19</v>
      </c>
      <c r="K15" s="294" t="str">
        <f t="shared" si="0"/>
        <v>غير مطابق</v>
      </c>
      <c r="L15" s="332" t="s">
        <v>2445</v>
      </c>
      <c r="M15" s="333">
        <v>46235</v>
      </c>
      <c r="N15" s="294" t="s">
        <v>83</v>
      </c>
    </row>
    <row r="16" spans="1:14" s="334" customFormat="1" ht="36.75" customHeight="1" x14ac:dyDescent="0.35">
      <c r="A16" s="857">
        <v>11</v>
      </c>
      <c r="B16" s="328" t="s">
        <v>479</v>
      </c>
      <c r="C16" s="329"/>
      <c r="D16" s="329"/>
      <c r="E16" s="330"/>
      <c r="F16" s="331" t="s">
        <v>19</v>
      </c>
      <c r="G16" s="331" t="s">
        <v>19</v>
      </c>
      <c r="H16" s="331" t="s">
        <v>48</v>
      </c>
      <c r="I16" s="331" t="s">
        <v>48</v>
      </c>
      <c r="J16" s="331" t="s">
        <v>48</v>
      </c>
      <c r="K16" s="294" t="str">
        <f t="shared" si="0"/>
        <v>غير مطابق</v>
      </c>
      <c r="L16" s="332" t="s">
        <v>2446</v>
      </c>
      <c r="M16" s="333">
        <v>46235</v>
      </c>
      <c r="N16" s="294" t="s">
        <v>83</v>
      </c>
    </row>
  </sheetData>
  <sheetProtection algorithmName="SHA-512" hashValue="dQAvjv60UEmSbYExOuCVqGfz1puzXoEy1K8TPIlcJMMHWIvvT45joje6MYz2ANjJfSCMiA1C1vBE/F8W6IyLdw==" saltValue="cWTTEX3jT2WfSbkKNytH8A==" spinCount="100000" sheet="1" objects="1" scenarios="1"/>
  <mergeCells count="22">
    <mergeCell ref="B16:E16"/>
    <mergeCell ref="B4:E4"/>
    <mergeCell ref="B5:E5"/>
    <mergeCell ref="B6:E6"/>
    <mergeCell ref="B7:E7"/>
    <mergeCell ref="B8:E8"/>
    <mergeCell ref="B9:E9"/>
    <mergeCell ref="B11:E11"/>
    <mergeCell ref="B12:E12"/>
    <mergeCell ref="B13:E13"/>
    <mergeCell ref="B14:E14"/>
    <mergeCell ref="B15:E15"/>
    <mergeCell ref="B10:E10"/>
    <mergeCell ref="A1:N1"/>
    <mergeCell ref="A2:A3"/>
    <mergeCell ref="B2:C2"/>
    <mergeCell ref="D2:F2"/>
    <mergeCell ref="G2:H2"/>
    <mergeCell ref="J2:K3"/>
    <mergeCell ref="B3:C3"/>
    <mergeCell ref="D3:F3"/>
    <mergeCell ref="G3:H3"/>
  </mergeCells>
  <conditionalFormatting sqref="F2:F9 G5:J9 F10:J10 G11:J16 F11:F1048576">
    <cfRule type="containsText" dxfId="108" priority="9" operator="containsText" text="غير مطابق$Q$8">
      <formula>NOT(ISERROR(SEARCH("غير مطابق$Q$8",F2)))</formula>
    </cfRule>
    <cfRule type="containsText" dxfId="107" priority="10" operator="containsText" text="مطابق">
      <formula>NOT(ISERROR(SEARCH("مطابق",F2)))</formula>
    </cfRule>
  </conditionalFormatting>
  <conditionalFormatting sqref="F5:J16">
    <cfRule type="cellIs" dxfId="106" priority="11" operator="equal">
      <formula>$F$5</formula>
    </cfRule>
    <cfRule type="cellIs" dxfId="105" priority="12" operator="equal">
      <formula>$F$5</formula>
    </cfRule>
    <cfRule type="cellIs" dxfId="104" priority="13" operator="equal">
      <formula>$F$5</formula>
    </cfRule>
  </conditionalFormatting>
  <conditionalFormatting sqref="G5:K9 F2:F9 F10:K10 F11:F1048576 G11:K16">
    <cfRule type="containsText" dxfId="103" priority="8" operator="containsText" text="غير مطابق">
      <formula>NOT(ISERROR(SEARCH("غير مطابق",F2)))</formula>
    </cfRule>
  </conditionalFormatting>
  <conditionalFormatting sqref="K5:K16">
    <cfRule type="containsText" dxfId="102" priority="1" operator="containsText" text="غير مطابق">
      <formula>NOT(ISERROR(SEARCH("غير مطابق",K5)))</formula>
    </cfRule>
    <cfRule type="containsText" dxfId="101" priority="2" operator="containsText" text="مطابق">
      <formula>NOT(ISERROR(SEARCH("مطابق",K5)))</formula>
    </cfRule>
    <cfRule type="containsText" dxfId="100" priority="3" operator="containsText" text="غير مطابق">
      <formula>NOT(ISERROR(SEARCH("غير مطابق",K5)))</formula>
    </cfRule>
    <cfRule type="containsText" dxfId="99" priority="4" operator="containsText" text="مطابق">
      <formula>NOT(ISERROR(SEARCH("مطابق",K5)))</formula>
    </cfRule>
    <cfRule type="containsText" dxfId="98" priority="5" operator="containsText" text="غير مطابق">
      <formula>NOT(ISERROR(SEARCH("غير مطابق",K5)))</formula>
    </cfRule>
    <cfRule type="containsText" dxfId="97" priority="7" operator="containsText" text="مطابق">
      <formula>NOT(ISERROR(SEARCH("مطابق",K5)))</formula>
    </cfRule>
  </conditionalFormatting>
  <dataValidations count="2">
    <dataValidation type="list" allowBlank="1" sqref="K5:K16" xr:uid="{0E2144C8-E9E6-4A80-A32E-E9CD947E6B87}">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F5:J16" xr:uid="{CAD3C213-D73E-4A6E-9784-6EB084C043DC}">
      <formula1>"مطابق,غير مطابق"</formula1>
    </dataValidation>
  </dataValidations>
  <hyperlinks>
    <hyperlink ref="A2" location="'الرئيسية'!A1" display="🏠 الصفحة الرئيسية" xr:uid="{C18DB077-DF01-4728-952A-E81BB8D66C1B}"/>
    <hyperlink ref="A2:A3" location="'الرئيسية تاج '!A1" display="🏠 الصفحة الرئيسية" xr:uid="{5A9D5C42-82B8-4646-B93F-BF65ADA0C3CB}"/>
  </hyperlinks>
  <pageMargins left="0.25" right="0.25" top="0.75" bottom="0.75" header="0.3" footer="0.3"/>
  <pageSetup paperSize="9" orientation="landscape" horizontalDpi="0" verticalDpi="0" r:id="rId1"/>
  <drawing r:id="rId2"/>
  <extLst>
    <ext xmlns:x14="http://schemas.microsoft.com/office/spreadsheetml/2009/9/main" uri="{78C0D931-6437-407d-A8EE-F0AAD7539E65}">
      <x14:conditionalFormattings>
        <x14:conditionalFormatting xmlns:xm="http://schemas.microsoft.com/office/excel/2006/main">
          <x14:cfRule type="containsText" priority="61" operator="containsText" id="{66410FD2-5697-44EE-BE67-90CD8B71E496}">
            <xm:f>NOT(ISERROR(SEARCH($K$11,K4)))</xm:f>
            <xm:f>$K$11</xm:f>
            <x14:dxf>
              <font>
                <color rgb="FF9C0006"/>
              </font>
            </x14:dxf>
          </x14:cfRule>
          <xm:sqref>K4:K1048576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95EFB-8CBA-42A8-95C3-55F46ADAC632}">
  <sheetPr codeName="Sheet28"/>
  <dimension ref="A1:H40"/>
  <sheetViews>
    <sheetView showGridLines="0" showRowColHeaders="0" rightToLeft="1" zoomScale="70" zoomScaleNormal="70" workbookViewId="0">
      <extLst>
        <ext xmlns:xlsdti="http://schemas.microsoft.com/office/spreadsheetml/2023/showDataTypeIcons" uri="{77bfe23e-c014-4d31-8a63-9c772dbf06b6}">
          <xlsdti:showDataTypeIcons visible="0"/>
        </ext>
      </extLst>
    </sheetView>
  </sheetViews>
  <sheetFormatPr defaultRowHeight="15" x14ac:dyDescent="0.25"/>
  <cols>
    <col min="1" max="1" width="21.7109375" style="477" customWidth="1"/>
    <col min="2" max="4" width="20" style="477" customWidth="1"/>
    <col min="5" max="5" width="5" style="477" customWidth="1"/>
    <col min="6" max="8" width="20" style="477" customWidth="1"/>
    <col min="9" max="16384" width="9.140625" style="477"/>
  </cols>
  <sheetData>
    <row r="1" spans="1:8" ht="26.25" x14ac:dyDescent="0.4">
      <c r="A1" s="858"/>
    </row>
    <row r="2" spans="1:8" x14ac:dyDescent="0.25">
      <c r="A2" s="637"/>
      <c r="B2" s="859" t="s">
        <v>624</v>
      </c>
      <c r="C2" s="860"/>
      <c r="D2" s="860"/>
      <c r="E2" s="860"/>
      <c r="F2" s="860"/>
      <c r="G2" s="860"/>
      <c r="H2" s="860"/>
    </row>
    <row r="3" spans="1:8" ht="24" customHeight="1" x14ac:dyDescent="0.25">
      <c r="A3" s="637"/>
      <c r="B3" s="860"/>
      <c r="C3" s="860"/>
      <c r="D3" s="860"/>
      <c r="E3" s="860"/>
      <c r="F3" s="860"/>
      <c r="G3" s="860"/>
      <c r="H3" s="860"/>
    </row>
    <row r="4" spans="1:8" ht="45" customHeight="1" x14ac:dyDescent="0.25">
      <c r="A4" s="637"/>
      <c r="B4" s="861" t="s">
        <v>1</v>
      </c>
      <c r="C4" s="861"/>
      <c r="D4" s="861"/>
      <c r="E4" s="861"/>
      <c r="F4" s="861"/>
      <c r="G4" s="861"/>
      <c r="H4" s="861"/>
    </row>
    <row r="6" spans="1:8" ht="15" customHeight="1" x14ac:dyDescent="0.35">
      <c r="A6" s="807"/>
      <c r="B6" s="862" t="s">
        <v>2</v>
      </c>
      <c r="C6" s="863"/>
      <c r="D6" s="864"/>
      <c r="E6" s="807"/>
      <c r="F6" s="204" t="s">
        <v>2056</v>
      </c>
      <c r="G6" s="205"/>
      <c r="H6" s="206"/>
    </row>
    <row r="7" spans="1:8" ht="15" customHeight="1" x14ac:dyDescent="0.35">
      <c r="A7" s="807"/>
      <c r="B7" s="865"/>
      <c r="C7" s="866"/>
      <c r="D7" s="867"/>
      <c r="E7" s="807"/>
      <c r="F7" s="207"/>
      <c r="G7" s="208"/>
      <c r="H7" s="209"/>
    </row>
    <row r="8" spans="1:8" ht="21" x14ac:dyDescent="0.35">
      <c r="A8" s="807"/>
      <c r="B8" s="807"/>
      <c r="C8" s="807"/>
      <c r="D8" s="807"/>
      <c r="E8" s="807"/>
      <c r="F8" s="807"/>
      <c r="G8" s="807"/>
      <c r="H8" s="807"/>
    </row>
    <row r="9" spans="1:8" ht="15" customHeight="1" x14ac:dyDescent="0.35">
      <c r="A9" s="807"/>
      <c r="B9" s="868" t="s">
        <v>3</v>
      </c>
      <c r="C9" s="869"/>
      <c r="D9" s="869"/>
      <c r="E9" s="807"/>
      <c r="F9" s="868" t="s">
        <v>4</v>
      </c>
      <c r="G9" s="869"/>
      <c r="H9" s="869"/>
    </row>
    <row r="10" spans="1:8" ht="21" x14ac:dyDescent="0.35">
      <c r="A10" s="807"/>
      <c r="B10" s="869"/>
      <c r="C10" s="869"/>
      <c r="D10" s="869"/>
      <c r="E10" s="807"/>
      <c r="F10" s="869"/>
      <c r="G10" s="869"/>
      <c r="H10" s="869"/>
    </row>
    <row r="11" spans="1:8" ht="21" x14ac:dyDescent="0.35">
      <c r="A11" s="807"/>
      <c r="B11" s="807"/>
      <c r="C11" s="807"/>
      <c r="D11" s="807"/>
      <c r="E11" s="807"/>
      <c r="F11" s="807"/>
      <c r="G11" s="807"/>
      <c r="H11" s="807"/>
    </row>
    <row r="12" spans="1:8" ht="15" customHeight="1" x14ac:dyDescent="0.35">
      <c r="A12" s="807"/>
      <c r="B12" s="868" t="s">
        <v>5</v>
      </c>
      <c r="C12" s="869"/>
      <c r="D12" s="869"/>
      <c r="E12" s="807"/>
      <c r="F12" s="868" t="s">
        <v>6</v>
      </c>
      <c r="G12" s="869"/>
      <c r="H12" s="869"/>
    </row>
    <row r="13" spans="1:8" ht="21" x14ac:dyDescent="0.35">
      <c r="A13" s="807"/>
      <c r="B13" s="869"/>
      <c r="C13" s="869"/>
      <c r="D13" s="869"/>
      <c r="E13" s="807"/>
      <c r="F13" s="869"/>
      <c r="G13" s="869"/>
      <c r="H13" s="869"/>
    </row>
    <row r="14" spans="1:8" ht="21" x14ac:dyDescent="0.35">
      <c r="A14" s="807"/>
      <c r="B14" s="807"/>
      <c r="C14" s="807"/>
      <c r="D14" s="807"/>
      <c r="E14" s="807"/>
      <c r="F14" s="807"/>
      <c r="G14" s="807"/>
      <c r="H14" s="807"/>
    </row>
    <row r="15" spans="1:8" ht="15" customHeight="1" x14ac:dyDescent="0.35">
      <c r="A15" s="807"/>
      <c r="B15" s="868" t="s">
        <v>7</v>
      </c>
      <c r="C15" s="869"/>
      <c r="D15" s="869"/>
      <c r="E15" s="807"/>
      <c r="F15" s="868" t="s">
        <v>10</v>
      </c>
      <c r="G15" s="869"/>
      <c r="H15" s="869"/>
    </row>
    <row r="16" spans="1:8" ht="21" x14ac:dyDescent="0.35">
      <c r="A16" s="807"/>
      <c r="B16" s="869"/>
      <c r="C16" s="869"/>
      <c r="D16" s="869"/>
      <c r="E16" s="807"/>
      <c r="F16" s="869"/>
      <c r="G16" s="869"/>
      <c r="H16" s="869"/>
    </row>
    <row r="17" spans="1:8" ht="21" x14ac:dyDescent="0.35">
      <c r="A17" s="807"/>
      <c r="B17" s="807"/>
      <c r="C17" s="807"/>
      <c r="D17" s="807"/>
      <c r="E17" s="807"/>
      <c r="F17" s="807"/>
      <c r="G17" s="807"/>
      <c r="H17" s="807"/>
    </row>
    <row r="18" spans="1:8" ht="15" customHeight="1" x14ac:dyDescent="0.35">
      <c r="A18" s="807"/>
      <c r="B18" s="868" t="s">
        <v>9</v>
      </c>
      <c r="C18" s="869"/>
      <c r="D18" s="869"/>
      <c r="E18" s="807"/>
      <c r="F18" s="868" t="s">
        <v>737</v>
      </c>
      <c r="G18" s="869"/>
      <c r="H18" s="869"/>
    </row>
    <row r="19" spans="1:8" ht="21" x14ac:dyDescent="0.35">
      <c r="A19" s="807"/>
      <c r="B19" s="869"/>
      <c r="C19" s="869"/>
      <c r="D19" s="869"/>
      <c r="E19" s="807"/>
      <c r="F19" s="869"/>
      <c r="G19" s="869"/>
      <c r="H19" s="869"/>
    </row>
    <row r="20" spans="1:8" ht="21" x14ac:dyDescent="0.35">
      <c r="A20" s="807"/>
      <c r="B20" s="807"/>
      <c r="C20" s="807"/>
      <c r="D20" s="807"/>
      <c r="E20" s="807"/>
      <c r="F20" s="807"/>
      <c r="G20" s="807"/>
      <c r="H20" s="807"/>
    </row>
    <row r="21" spans="1:8" ht="15" customHeight="1" x14ac:dyDescent="0.35">
      <c r="A21" s="807"/>
      <c r="B21" s="200" t="s">
        <v>2409</v>
      </c>
      <c r="C21" s="201"/>
      <c r="D21" s="201"/>
      <c r="E21" s="807"/>
      <c r="F21" s="870" t="s">
        <v>546</v>
      </c>
      <c r="G21" s="871"/>
      <c r="H21" s="872"/>
    </row>
    <row r="22" spans="1:8" ht="21" x14ac:dyDescent="0.35">
      <c r="A22" s="807"/>
      <c r="B22" s="201"/>
      <c r="C22" s="201"/>
      <c r="D22" s="201"/>
      <c r="E22" s="807"/>
      <c r="F22" s="873"/>
      <c r="G22" s="874"/>
      <c r="H22" s="875"/>
    </row>
    <row r="23" spans="1:8" ht="21" x14ac:dyDescent="0.35">
      <c r="A23" s="807"/>
      <c r="B23" s="807"/>
      <c r="C23" s="807"/>
      <c r="D23" s="807"/>
      <c r="E23" s="807"/>
      <c r="F23" s="807"/>
      <c r="G23" s="807"/>
      <c r="H23" s="807"/>
    </row>
    <row r="24" spans="1:8" ht="21" x14ac:dyDescent="0.35">
      <c r="A24" s="807"/>
      <c r="B24" s="194" t="s">
        <v>915</v>
      </c>
      <c r="C24" s="195"/>
      <c r="D24" s="196"/>
      <c r="E24" s="807"/>
      <c r="F24" s="876" t="s">
        <v>11</v>
      </c>
      <c r="G24" s="877"/>
      <c r="H24" s="878"/>
    </row>
    <row r="25" spans="1:8" ht="14.25" customHeight="1" x14ac:dyDescent="0.35">
      <c r="A25" s="807"/>
      <c r="B25" s="197"/>
      <c r="C25" s="198"/>
      <c r="D25" s="199"/>
      <c r="E25" s="807"/>
      <c r="F25" s="879"/>
      <c r="G25" s="880"/>
      <c r="H25" s="881"/>
    </row>
    <row r="26" spans="1:8" ht="21" x14ac:dyDescent="0.35">
      <c r="A26" s="807"/>
      <c r="B26" s="807"/>
      <c r="C26" s="807"/>
      <c r="D26" s="807"/>
      <c r="E26" s="807"/>
      <c r="F26" s="807"/>
      <c r="G26" s="807"/>
      <c r="H26" s="807"/>
    </row>
    <row r="27" spans="1:8" ht="15" customHeight="1" x14ac:dyDescent="0.35">
      <c r="A27" s="807"/>
      <c r="B27" s="194" t="s">
        <v>547</v>
      </c>
      <c r="C27" s="195"/>
      <c r="D27" s="196"/>
      <c r="E27" s="807"/>
      <c r="F27" s="876" t="s">
        <v>12</v>
      </c>
      <c r="G27" s="877"/>
      <c r="H27" s="878"/>
    </row>
    <row r="28" spans="1:8" ht="21" x14ac:dyDescent="0.35">
      <c r="A28" s="807"/>
      <c r="B28" s="197"/>
      <c r="C28" s="198"/>
      <c r="D28" s="199"/>
      <c r="E28" s="807"/>
      <c r="F28" s="879"/>
      <c r="G28" s="880"/>
      <c r="H28" s="881"/>
    </row>
    <row r="29" spans="1:8" ht="21" x14ac:dyDescent="0.35">
      <c r="A29" s="807"/>
      <c r="B29" s="807"/>
      <c r="C29" s="807"/>
      <c r="D29" s="807"/>
      <c r="E29" s="807"/>
      <c r="F29" s="807"/>
      <c r="G29" s="807"/>
      <c r="H29" s="807"/>
    </row>
    <row r="30" spans="1:8" ht="21" x14ac:dyDescent="0.35">
      <c r="A30" s="807"/>
      <c r="B30" s="202" t="s">
        <v>2105</v>
      </c>
      <c r="C30" s="203"/>
      <c r="D30" s="203"/>
      <c r="E30" s="807"/>
      <c r="F30" s="216" t="s">
        <v>2452</v>
      </c>
      <c r="G30" s="217"/>
      <c r="H30" s="217"/>
    </row>
    <row r="31" spans="1:8" ht="14.25" customHeight="1" x14ac:dyDescent="0.35">
      <c r="A31" s="807"/>
      <c r="B31" s="203"/>
      <c r="C31" s="203"/>
      <c r="D31" s="203"/>
      <c r="E31" s="807"/>
      <c r="F31" s="217"/>
      <c r="G31" s="217"/>
      <c r="H31" s="217"/>
    </row>
    <row r="33" spans="2:8" x14ac:dyDescent="0.25">
      <c r="B33" s="218" t="s">
        <v>2454</v>
      </c>
      <c r="C33" s="219"/>
      <c r="D33" s="219"/>
      <c r="F33" s="226" t="s">
        <v>2450</v>
      </c>
      <c r="G33" s="227"/>
      <c r="H33" s="228"/>
    </row>
    <row r="34" spans="2:8" x14ac:dyDescent="0.25">
      <c r="B34" s="219"/>
      <c r="C34" s="219"/>
      <c r="D34" s="219"/>
      <c r="F34" s="229"/>
      <c r="G34" s="230"/>
      <c r="H34" s="231"/>
    </row>
    <row r="36" spans="2:8" x14ac:dyDescent="0.25">
      <c r="B36" s="210" t="s">
        <v>2451</v>
      </c>
      <c r="C36" s="211"/>
      <c r="D36" s="212"/>
      <c r="F36" s="210" t="s">
        <v>2453</v>
      </c>
      <c r="G36" s="211"/>
      <c r="H36" s="212"/>
    </row>
    <row r="37" spans="2:8" x14ac:dyDescent="0.25">
      <c r="B37" s="213"/>
      <c r="C37" s="214"/>
      <c r="D37" s="215"/>
      <c r="F37" s="213"/>
      <c r="G37" s="214"/>
      <c r="H37" s="215"/>
    </row>
    <row r="39" spans="2:8" x14ac:dyDescent="0.25">
      <c r="B39" s="220" t="s">
        <v>2458</v>
      </c>
      <c r="C39" s="221"/>
      <c r="D39" s="222"/>
    </row>
    <row r="40" spans="2:8" x14ac:dyDescent="0.25">
      <c r="B40" s="223"/>
      <c r="C40" s="224"/>
      <c r="D40" s="225"/>
    </row>
  </sheetData>
  <sheetProtection algorithmName="SHA-512" hashValue="wfREQY7a10pyTMPVfNXOK+TlRio3WSEPpC3PKiLx9s5FAfdUpvey/3/YdEZAKrxn2UxP01CcA/l+lh9AwqJVnQ==" saltValue="AlsbrZDnK2+RsMmzR2n+kQ==" spinCount="100000" sheet="1" objects="1" scenarios="1"/>
  <mergeCells count="26">
    <mergeCell ref="B36:D37"/>
    <mergeCell ref="F30:H31"/>
    <mergeCell ref="F36:H37"/>
    <mergeCell ref="B33:D34"/>
    <mergeCell ref="B39:D40"/>
    <mergeCell ref="F33:H34"/>
    <mergeCell ref="A2:A4"/>
    <mergeCell ref="B2:H3"/>
    <mergeCell ref="B4:H4"/>
    <mergeCell ref="B6:D7"/>
    <mergeCell ref="F21:H22"/>
    <mergeCell ref="F6:H7"/>
    <mergeCell ref="B9:D10"/>
    <mergeCell ref="F9:H10"/>
    <mergeCell ref="B12:D13"/>
    <mergeCell ref="F12:H13"/>
    <mergeCell ref="B15:D16"/>
    <mergeCell ref="B18:D19"/>
    <mergeCell ref="F15:H16"/>
    <mergeCell ref="F18:H19"/>
    <mergeCell ref="B27:D28"/>
    <mergeCell ref="B24:D25"/>
    <mergeCell ref="B21:D22"/>
    <mergeCell ref="B30:D31"/>
    <mergeCell ref="F24:H25"/>
    <mergeCell ref="F27:H28"/>
  </mergeCells>
  <hyperlinks>
    <hyperlink ref="B6" location="'لوحة التحليل والملخص'!A1" display="📊 لوحة التحليل والمؤشرات (Dashboard)" xr:uid="{2F995F5D-A4F0-4455-8FE1-5BECCB305203}"/>
    <hyperlink ref="F21" location="'طفايات الحريق'!A1" display="🧯 سجل طفايات الحريق (88 طفاية)" xr:uid="{833D17F9-8669-4273-800B-ECDD19B2150B}"/>
    <hyperlink ref="B9" location="'السلالم العمودية'!A1" display="🧗‍♂️ فحص السلالم العمودية" xr:uid="{70928E55-7CDB-46CF-A5A0-942377F27203}"/>
    <hyperlink ref="F9" location="'الاوناش العلوية'!A1" display="🏗️ فحص الأوناش العلوية" xr:uid="{19741003-08E8-4A2D-B0ED-3D0EA5C37AAE}"/>
    <hyperlink ref="B12" location="'شبكة الانذار'!A1" display="🔔 فحص شبكة الإنذار" xr:uid="{44632854-69EA-474C-B312-884578D2581F}"/>
    <hyperlink ref="F12" location="'شبكة الحريق والمضخات'!A1" display="💧 فحص شبكة الحريق والمضخات" xr:uid="{A1164A40-DB7E-4C97-A754-5FE4F9A60D1A}"/>
    <hyperlink ref="B15" location="'صناديق الحريق'!A1" display="🚒 فحص صناديق الحريق" xr:uid="{0B73BD0E-206B-4E02-ADDE-0BBD5DD2744C}"/>
    <hyperlink ref="B18" location="'لوح توزيع الكهرباء'!A1" display="⚡ فحص لوحات توزيع الكهرباء" xr:uid="{DC35DE59-120A-4772-9E78-667AD9159E8A}"/>
    <hyperlink ref="F15" location="'شبكة الغمر للمحولات'!A1" display="⚡ فحص شبكة الغمر للمحولات" xr:uid="{3A271F74-ADD6-4418-B71C-518BEDEEE98F}"/>
    <hyperlink ref="F24" location="'المخاطر الوشيكة'!A1" display="⚠️ سجل المخاطر الوشيكة (Near Miss)" xr:uid="{00759D3F-B3C1-4CE3-8C03-F926056B4648}"/>
    <hyperlink ref="F27" location="'اصابات العمل'!A1" display="🤕 سجل إصابات العمل (Incidents)" xr:uid="{43AD9408-4E7E-4340-B98C-A7BB9FAAC2E7}"/>
    <hyperlink ref="F18" location="'مهمات الوقاية الشخصية'!A1" display="🦺 فحص مهمات الوقاية الشخصية (PPE)" xr:uid="{A136388F-D1AF-4D3E-AF42-E605378B4217}"/>
    <hyperlink ref="B27" location="'مهمات الوقاية الشخصية'!A1" display="🦺 فحص مهمات الوقاية الشخصية (PPE)" xr:uid="{4E92F834-CD04-49C5-B458-5193691CC16A}"/>
    <hyperlink ref="B27:D28" location="'ارصدة الشئون الادارية  تاج'!A1" display="ارصدة الشئون الادارية " xr:uid="{6208642F-63A1-4122-9E76-8303CBCFD35A}"/>
    <hyperlink ref="B6:D7" location="'لوحة التحليل والملخص تاج'!A1" display="📊 لوحة التحليل والمؤشرات (Dashboard)" xr:uid="{CDDA4D11-4E57-497A-9288-BB6C74CE4B8A}"/>
    <hyperlink ref="F21:H22" location="'طفايات الحريق تاج'!A1" display="🧯 سجل طفايات الحريق " xr:uid="{C93ACC25-E5FE-4F6F-AA52-A51067FA645C}"/>
    <hyperlink ref="F9:H10" location="'الاوناش العلوية تاج'!A1" display="🏗️ فحص الأوناش العلوية" xr:uid="{33534A66-BBD9-4E18-AC4A-69278D6BD647}"/>
    <hyperlink ref="B9:D10" location="'السلالم العمودية تاج'!A1" display="🧗‍♂️ فحص السلالم العمودية" xr:uid="{23E0025C-7C95-4CCA-9A31-E5A9C7F6C9C6}"/>
    <hyperlink ref="B12:D13" location="'شبكة الانذار تاج'!A1" display="🔔 فحص شبكة الإنذار" xr:uid="{76F5E8FB-51A1-4D3B-AF73-F5E4F5933D0B}"/>
    <hyperlink ref="F12:H13" location="'شبكة الحريق والمضخات تاج'!A1" display="💧 فحص شبكة الحريق والمضخات" xr:uid="{D367F0EA-36C0-4308-9AB7-F5DA2880CCBB}"/>
    <hyperlink ref="B15:D16" location="'صناديق الحريق تاج'!A1" display="🚒 فحص صناديق الحريق" xr:uid="{05DF8A56-C467-4804-9D21-00E4BA7D8FC6}"/>
    <hyperlink ref="F15:H16" location="'شبكة الغمر للمحولات تاج'!A1" display="⚡ فحص شبكة الغمر للمحولات" xr:uid="{4A1CD82E-079E-4E37-9666-AD474E9B46E3}"/>
    <hyperlink ref="B18:D19" location="'لوح توزيع الكهرباء تاج'!A1" display="⚡ فحص لوحات توزيع الكهرباء" xr:uid="{E85D4AF7-0575-450E-8C32-CA67A3C79438}"/>
    <hyperlink ref="F27:H28" location="'اصابات العمل تاج'!A1" display="🤕 سجل إصابات العمل (Incidents)" xr:uid="{CB2DCBCC-2E58-4AF5-878D-9F011EC5B79C}"/>
    <hyperlink ref="F24:H25" location="'المخاطر الوشيكة تاج'!A1" display="⚠️ سجل المخاطر الوشيكة (Near Miss)" xr:uid="{F23B56E1-E16E-486C-B1E8-573030790C5A}"/>
    <hyperlink ref="F18:H19" location="'مهمات الوقاية الشخصية تاج'!A1" display="🦺 فحص مهمات الوقاية الشخصية (PPE)" xr:uid="{E58E6DF8-C901-4105-800A-EA02F3BE45AC}"/>
    <hyperlink ref="B24" location="'مهمات الوقاية الشخصية'!A1" display="🦺 فحص مهمات الوقاية الشخصية (PPE)" xr:uid="{DBCAB5F1-2359-455F-8DA8-D8EB0A65E330}"/>
    <hyperlink ref="B24:D25" location="'دواليب تاج'!A1" display="دواليب تاج " xr:uid="{EACB7B12-A5B6-4918-9A7F-B8D5A372307F}"/>
    <hyperlink ref="F6" location="'لوحة التحليل والملخص'!A1" display="📊 لوحة التحليل والمؤشرات (Dashboard)" xr:uid="{5E0472F1-FC35-4D57-8BB6-016CFD7F647E}"/>
    <hyperlink ref="F6:H7" location="'لوحة التحليل السنوى تاج '!A1" display="📊 لوحة التحليل والمؤشرات (Dashboard)" xr:uid="{34D07069-3C01-4146-8E51-A1A67FE05BDD}"/>
    <hyperlink ref="B21" location="'السلالم العمودية'!A1" display="🧗‍♂️ فحص السلالم العمودية" xr:uid="{0079A498-9382-4A94-81B2-291C41CA1293}"/>
    <hyperlink ref="B21:D22" location="'ابواب الطوارئ تاج'!A1" display="🧗‍♂️ ابواب وكشافات الطوارئ" xr:uid="{954DD72D-30BC-4C8F-BFC8-DA7EC420EEB5}"/>
    <hyperlink ref="B30" location="'السلالم العمودية'!A1" display="🧗‍♂️ فحص السلالم العمودية" xr:uid="{45087309-25D0-41D5-8959-C11860436DCA}"/>
    <hyperlink ref="B30:D31" location="'تقييم مخاطر تاج كابس'!A1" display="تقييم المخاطر" xr:uid="{E4A0A3BC-F07F-4DD8-A1A7-5F15289BC3F5}"/>
    <hyperlink ref="F33" location="'طفايات الحريق'!A1" display="🧯 سجل طفايات الحريق (88 طفاية)" xr:uid="{B47DA35C-8FA2-4932-8688-18FE28A7F570}"/>
    <hyperlink ref="F33:H34" location="'TBT تاج'!A1" display="T.B.T" xr:uid="{44BD85DD-A6E8-4673-9C1D-F208EF27714F}"/>
    <hyperlink ref="B36" location="'طفايات الحريق'!A1" display="🧯 سجل طفايات الحريق (88 طفاية)" xr:uid="{C7ADFC68-2D71-4B7E-93F4-6A57D391B77E}"/>
    <hyperlink ref="B36:D37" location="MSDSتاج!A1" display="MSDS" xr:uid="{BDF7F1CF-CFC9-4BA1-BF7C-2E69F0DB71D5}"/>
    <hyperlink ref="F30" location="'السلالم العمودية'!A1" display="🧗‍♂️ فحص السلالم العمودية" xr:uid="{F0C173AB-4A76-4E2C-9907-35030C07862C}"/>
    <hyperlink ref="F30:H31" location="'خطة طوارئ تاج'!A1" display="خطة الطوارئ" xr:uid="{52418301-2FBF-4571-B7D8-D9F0E0728084}"/>
    <hyperlink ref="F36" location="'طفايات الحريق'!A1" display="🧯 سجل طفايات الحريق (88 طفاية)" xr:uid="{945F84FE-D0D9-4023-A315-1AA4CE264DF4}"/>
    <hyperlink ref="F36:H37" location="'سجلات حكومية تاج'!A1" display="سجلات حكومية " xr:uid="{D9D9A1C4-022B-4BA1-9848-3AFE66C4A4D8}"/>
    <hyperlink ref="B33" location="'السلالم العمودية'!A1" display="🧗‍♂️ فحص السلالم العمودية" xr:uid="{97C4BE1D-A5E4-4D85-B42D-D59F97D68122}"/>
    <hyperlink ref="B33:D34" location="'خطة اخلاء تاج'!A1" display="خطة اخلاء" xr:uid="{A146B8C7-72E6-4FC3-8DBA-26EDDF762302}"/>
    <hyperlink ref="B39" location="'طفايات الحريق'!A1" display="🧯 سجل طفايات الحريق (88 طفاية)" xr:uid="{2926972F-AD7F-4D4A-9BFB-524E0B8D84D0}"/>
    <hyperlink ref="B39:D40" location="'تقرير عدم مطابقة تاج'!A1" display="N C R تقرير عدم مطابقة " xr:uid="{6CC8E699-894C-43AB-8AC9-832C85281797}"/>
  </hyperlinks>
  <pageMargins left="0.75" right="0.75" top="1" bottom="1" header="0.5" footer="0.5"/>
  <drawing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CE18D-AA83-4A52-9098-C1080193040E}">
  <sheetPr codeName="Sheet65"/>
  <dimension ref="A1:D5"/>
  <sheetViews>
    <sheetView rightToLeft="1" workbookViewId="0">
      <selection sqref="A1:D5"/>
    </sheetView>
  </sheetViews>
  <sheetFormatPr defaultRowHeight="15" x14ac:dyDescent="0.25"/>
  <cols>
    <col min="1" max="16384" width="9.140625" style="309"/>
  </cols>
  <sheetData>
    <row r="1" spans="1:4" ht="21.75" customHeight="1" x14ac:dyDescent="0.25">
      <c r="A1" s="232" t="str">
        <f>'تقييم مخاطر تاج كابس'!$A$4</f>
        <v>🏠 الصفحة الرئيسية</v>
      </c>
      <c r="B1" s="232"/>
      <c r="C1" s="232"/>
      <c r="D1" s="232"/>
    </row>
    <row r="2" spans="1:4" ht="15" customHeight="1" x14ac:dyDescent="0.25">
      <c r="A2" s="232"/>
      <c r="B2" s="232"/>
      <c r="C2" s="232"/>
      <c r="D2" s="232"/>
    </row>
    <row r="3" spans="1:4" ht="15.75" customHeight="1" x14ac:dyDescent="0.25">
      <c r="A3" s="232"/>
      <c r="B3" s="232"/>
      <c r="C3" s="232"/>
      <c r="D3" s="232"/>
    </row>
    <row r="4" spans="1:4" x14ac:dyDescent="0.25">
      <c r="A4" s="232"/>
      <c r="B4" s="232"/>
      <c r="C4" s="232"/>
      <c r="D4" s="232"/>
    </row>
    <row r="5" spans="1:4" x14ac:dyDescent="0.25">
      <c r="A5" s="232"/>
      <c r="B5" s="232"/>
      <c r="C5" s="232"/>
      <c r="D5" s="232"/>
    </row>
  </sheetData>
  <sheetProtection algorithmName="SHA-512" hashValue="IODv1sQuHYZdJM5+jtV9rro8X5UAlyoeNS9itC3EsUZ9fmCxHhEBP/Q3d1LQlOtyHK2MYYOBvfGGa5kTpzHb0Q==" saltValue="yOFShEJRlFXQA+cbn/ozfg==" spinCount="100000" sheet="1" objects="1" scenarios="1"/>
  <mergeCells count="1">
    <mergeCell ref="A1:D5"/>
  </mergeCells>
  <hyperlinks>
    <hyperlink ref="A1:D5" location="'الرئيسية تاج '!A1" display="'الرئيسية تاج '!A1" xr:uid="{66C2DF0F-9591-4471-8A19-7C7440F49D92}"/>
  </hyperlinks>
  <pageMargins left="0.25" right="0.25" top="0.75" bottom="0.75" header="0.3" footer="0.3"/>
  <pageSetup paperSize="9" orientation="portrait" horizontalDpi="0" verticalDpi="0" r:id="rId1"/>
  <drawing r:id="rId2"/>
  <legacyDrawing r:id="rId3"/>
  <oleObjects>
    <mc:AlternateContent xmlns:mc="http://schemas.openxmlformats.org/markup-compatibility/2006">
      <mc:Choice Requires="x14">
        <oleObject progId="Acrobat Document" dvAspect="DVASPECT_ICON" shapeId="58369" r:id="rId4">
          <objectPr defaultSize="0" autoPict="0" r:id="rId5">
            <anchor moveWithCells="1">
              <from>
                <xdr:col>5</xdr:col>
                <xdr:colOff>161925</xdr:colOff>
                <xdr:row>0</xdr:row>
                <xdr:rowOff>0</xdr:rowOff>
              </from>
              <to>
                <xdr:col>8</xdr:col>
                <xdr:colOff>314325</xdr:colOff>
                <xdr:row>7</xdr:row>
                <xdr:rowOff>57150</xdr:rowOff>
              </to>
            </anchor>
          </objectPr>
        </oleObject>
      </mc:Choice>
      <mc:Fallback>
        <oleObject progId="Acrobat Document" dvAspect="DVASPECT_ICON" shapeId="58369" r:id="rId4"/>
      </mc:Fallback>
    </mc:AlternateContent>
  </oleObjec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8EC7A-7532-4373-8BE4-D8A1C81582D5}">
  <sheetPr codeName="Sheet66"/>
  <dimension ref="A1:D5"/>
  <sheetViews>
    <sheetView rightToLeft="1" workbookViewId="0">
      <selection sqref="A1:D5"/>
    </sheetView>
  </sheetViews>
  <sheetFormatPr defaultRowHeight="15" x14ac:dyDescent="0.25"/>
  <cols>
    <col min="1" max="16384" width="9.140625" style="309"/>
  </cols>
  <sheetData>
    <row r="1" spans="1:4" x14ac:dyDescent="0.25">
      <c r="A1" s="232" t="str">
        <f>'تقييم مخاطر تاج كابس'!$A$4</f>
        <v>🏠 الصفحة الرئيسية</v>
      </c>
      <c r="B1" s="232"/>
      <c r="C1" s="232"/>
      <c r="D1" s="232"/>
    </row>
    <row r="2" spans="1:4" x14ac:dyDescent="0.25">
      <c r="A2" s="232"/>
      <c r="B2" s="232"/>
      <c r="C2" s="232"/>
      <c r="D2" s="232"/>
    </row>
    <row r="3" spans="1:4" x14ac:dyDescent="0.25">
      <c r="A3" s="232"/>
      <c r="B3" s="232"/>
      <c r="C3" s="232"/>
      <c r="D3" s="232"/>
    </row>
    <row r="4" spans="1:4" x14ac:dyDescent="0.25">
      <c r="A4" s="232"/>
      <c r="B4" s="232"/>
      <c r="C4" s="232"/>
      <c r="D4" s="232"/>
    </row>
    <row r="5" spans="1:4" x14ac:dyDescent="0.25">
      <c r="A5" s="232"/>
      <c r="B5" s="232"/>
      <c r="C5" s="232"/>
      <c r="D5" s="232"/>
    </row>
  </sheetData>
  <sheetProtection algorithmName="SHA-512" hashValue="fDTIZlW4tg4lkXweIknqH5rsDFYl43Qx4KlJ2+aSBXXHpoz5pzavYT3t8QJDf9zrDFZClofhS2jZuy65ky7/Lw==" saltValue="Ew1x/Xc++UkE6mLg9RfVIA==" spinCount="100000" sheet="1" objects="1" scenarios="1"/>
  <mergeCells count="1">
    <mergeCell ref="A1:D5"/>
  </mergeCells>
  <hyperlinks>
    <hyperlink ref="A1:D5" location="'الرئيسية تاج '!A1" display="'الرئيسية تاج '!A1" xr:uid="{DCBDC6E2-1261-48A6-B0A9-2880ECE09BF8}"/>
  </hyperlinks>
  <pageMargins left="0.7" right="0.7" top="0.75" bottom="0.75" header="0.3" footer="0.3"/>
  <drawing r:id="rId1"/>
  <legacyDrawing r:id="rId2"/>
  <oleObjects>
    <mc:AlternateContent xmlns:mc="http://schemas.openxmlformats.org/markup-compatibility/2006">
      <mc:Choice Requires="x14">
        <oleObject progId="Worksheet" dvAspect="DVASPECT_ICON" shapeId="59393" r:id="rId3">
          <objectPr defaultSize="0" autoPict="0" r:id="rId4">
            <anchor moveWithCells="1">
              <from>
                <xdr:col>4</xdr:col>
                <xdr:colOff>428625</xdr:colOff>
                <xdr:row>0</xdr:row>
                <xdr:rowOff>28575</xdr:rowOff>
              </from>
              <to>
                <xdr:col>7</xdr:col>
                <xdr:colOff>152400</xdr:colOff>
                <xdr:row>6</xdr:row>
                <xdr:rowOff>47625</xdr:rowOff>
              </to>
            </anchor>
          </objectPr>
        </oleObject>
      </mc:Choice>
      <mc:Fallback>
        <oleObject progId="Worksheet" dvAspect="DVASPECT_ICON" shapeId="59393" r:id="rId3"/>
      </mc:Fallback>
    </mc:AlternateContent>
  </oleObjec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97C24-D219-457C-A735-7EE96EFCA28D}">
  <sheetPr codeName="Sheet67"/>
  <dimension ref="A1"/>
  <sheetViews>
    <sheetView workbookViewId="0">
      <selection activeCell="F15" sqref="F15"/>
    </sheetView>
  </sheetViews>
  <sheetFormatPr defaultRowHeight="15" x14ac:dyDescent="0.25"/>
  <cols>
    <col min="1" max="16384" width="9.140625" style="309"/>
  </cols>
  <sheetData/>
  <sheetProtection algorithmName="SHA-512" hashValue="X6W1AcC1jhk43lMrFA10T3kDvs0xRYyo+RlAZdSYYR+Xtu/ZbKn5GnXcrS6WiSelPXYy3ScKiY/UMHyAPAZfsg==" saltValue="VzGKnYZcUmzviom38Azhkw==" spinCount="100000" sheet="1" objects="1" scenarios="1"/>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3F4E1-EEE9-41EA-BC09-1F339B983F24}">
  <sheetPr codeName="Sheet68"/>
  <dimension ref="A1"/>
  <sheetViews>
    <sheetView workbookViewId="0"/>
  </sheetViews>
  <sheetFormatPr defaultRowHeight="15" x14ac:dyDescent="0.25"/>
  <cols>
    <col min="1" max="16384" width="9.140625" style="309"/>
  </cols>
  <sheetData/>
  <sheetProtection algorithmName="SHA-512" hashValue="nh93Cn29rGyNF9Muw+MX/Yt+E3T0fBp5GywJHjPI4q1wyFKBGX7XoEnPbyDx79NhHcDiVOhyVnvLHDUDAYT2cA==" saltValue="/DAOw4gDZHL2FQwaNmbbBQ==" spinCount="100000" sheet="1" objects="1" scenario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A2B-28C2-478C-AE66-3007EB76BEE2}">
  <sheetPr codeName="Sheet69"/>
  <dimension ref="A1"/>
  <sheetViews>
    <sheetView workbookViewId="0"/>
  </sheetViews>
  <sheetFormatPr defaultRowHeight="15" x14ac:dyDescent="0.25"/>
  <cols>
    <col min="1" max="16384" width="9.140625" style="309"/>
  </cols>
  <sheetData/>
  <sheetProtection algorithmName="SHA-512" hashValue="BJ3n85XSmovhwQK6NfFFVnRaE4M5A89dbHIrfwf7oNoUX7PbYWQkeJOj9KdEOdLa/w37BQiqp+AnoYF7EBLLCg==" saltValue="WP9oPMv3xI1AZf0AGNYvhA==" spinCount="100000" sheet="1" objects="1" scenarios="1"/>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4993-318C-461F-B614-DA4D7CC2A031}">
  <sheetPr codeName="Sheet70"/>
  <dimension ref="A1"/>
  <sheetViews>
    <sheetView workbookViewId="0"/>
  </sheetViews>
  <sheetFormatPr defaultRowHeight="15" x14ac:dyDescent="0.25"/>
  <cols>
    <col min="1" max="16384" width="9.140625" style="309"/>
  </cols>
  <sheetData/>
  <sheetProtection algorithmName="SHA-512" hashValue="Wi2n+7z2hsHHoxC63Rjhlgj1BxUiVhbqnhQWh7/wvcYWDtAigvkgZY4K4f7pyU6SSAF/PxXyY2LSOcmgO7NZgw==" saltValue="VyVCCOUB2MQJZfm6X2PUjA==" spinCount="100000" sheet="1" objects="1" scenarios="1"/>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762E6-20F5-41B8-B020-4B125D225750}">
  <sheetPr codeName="Sheet55"/>
  <dimension ref="A1:P128"/>
  <sheetViews>
    <sheetView rightToLeft="1" workbookViewId="0">
      <selection activeCell="A4" sqref="A4:B4"/>
    </sheetView>
  </sheetViews>
  <sheetFormatPr defaultRowHeight="15" x14ac:dyDescent="0.25"/>
  <cols>
    <col min="1" max="1" width="11.7109375" style="309" customWidth="1"/>
    <col min="2" max="2" width="21" style="309" customWidth="1"/>
    <col min="3" max="3" width="42.5703125" style="309" customWidth="1"/>
    <col min="4" max="4" width="17.85546875" style="309" customWidth="1"/>
    <col min="5" max="5" width="9.28515625" style="309" bestFit="1" customWidth="1"/>
    <col min="6" max="6" width="5.5703125" style="309" bestFit="1" customWidth="1"/>
    <col min="7" max="7" width="11.5703125" style="309" bestFit="1" customWidth="1"/>
    <col min="8" max="8" width="15.140625" style="309" bestFit="1" customWidth="1"/>
    <col min="9" max="9" width="34" style="309" customWidth="1"/>
    <col min="10" max="10" width="11.140625" style="309" bestFit="1" customWidth="1"/>
    <col min="11" max="11" width="7" style="309" bestFit="1" customWidth="1"/>
    <col min="12" max="12" width="13.85546875" style="309" bestFit="1" customWidth="1"/>
    <col min="13" max="13" width="12" style="309" customWidth="1"/>
    <col min="14" max="16384" width="9.140625" style="309"/>
  </cols>
  <sheetData>
    <row r="1" spans="1:16" s="661" customFormat="1" ht="35.1" customHeight="1" x14ac:dyDescent="0.25">
      <c r="A1" s="882" t="s">
        <v>2415</v>
      </c>
      <c r="B1" s="882"/>
      <c r="C1" s="882"/>
      <c r="D1" s="883">
        <v>46023</v>
      </c>
      <c r="E1" s="884"/>
      <c r="F1" s="884"/>
      <c r="G1" s="884"/>
      <c r="H1" s="884"/>
      <c r="I1" s="884"/>
      <c r="J1" s="884"/>
      <c r="K1" s="884"/>
      <c r="L1" s="884"/>
      <c r="M1" s="884"/>
    </row>
    <row r="2" spans="1:16" s="661" customFormat="1" ht="35.1" customHeight="1" x14ac:dyDescent="0.25">
      <c r="A2" s="882" t="s">
        <v>2107</v>
      </c>
      <c r="B2" s="882"/>
      <c r="C2" s="882"/>
      <c r="D2" s="884"/>
      <c r="E2" s="884"/>
      <c r="F2" s="884"/>
      <c r="G2" s="884"/>
      <c r="H2" s="884"/>
      <c r="I2" s="884"/>
      <c r="J2" s="884"/>
      <c r="K2" s="884"/>
      <c r="L2" s="884"/>
      <c r="M2" s="884"/>
    </row>
    <row r="3" spans="1:16" ht="31.5" x14ac:dyDescent="0.5">
      <c r="A3" s="885" t="s">
        <v>2108</v>
      </c>
      <c r="B3" s="885"/>
      <c r="C3" s="885"/>
      <c r="D3" s="885"/>
      <c r="E3" s="885"/>
      <c r="F3" s="885"/>
      <c r="G3" s="885"/>
      <c r="H3" s="885"/>
      <c r="I3" s="885"/>
      <c r="J3" s="885"/>
      <c r="K3" s="885"/>
      <c r="L3" s="885"/>
      <c r="M3" s="885"/>
      <c r="P3" s="664" t="s">
        <v>2126</v>
      </c>
    </row>
    <row r="4" spans="1:16" ht="65.25" customHeight="1" thickBot="1" x14ac:dyDescent="0.3">
      <c r="A4" s="233" t="str">
        <f>'ابواب الطوارئ تاج'!$A$2</f>
        <v>🏠 الصفحة الرئيسية</v>
      </c>
      <c r="B4" s="233"/>
      <c r="C4" s="886"/>
      <c r="D4" s="886"/>
      <c r="E4" s="886"/>
      <c r="F4" s="886"/>
      <c r="G4" s="886"/>
      <c r="H4" s="886"/>
      <c r="I4" s="886"/>
      <c r="J4" s="886"/>
      <c r="K4" s="886"/>
      <c r="L4" s="886"/>
      <c r="M4" s="886"/>
      <c r="P4" s="664" t="s">
        <v>2124</v>
      </c>
    </row>
    <row r="5" spans="1:16" s="667" customFormat="1" ht="19.5" thickTop="1" x14ac:dyDescent="0.25">
      <c r="A5" s="887" t="s">
        <v>1852</v>
      </c>
      <c r="B5" s="887" t="s">
        <v>2109</v>
      </c>
      <c r="C5" s="887" t="s">
        <v>2110</v>
      </c>
      <c r="D5" s="888" t="s">
        <v>2111</v>
      </c>
      <c r="E5" s="887" t="s">
        <v>2112</v>
      </c>
      <c r="F5" s="887"/>
      <c r="G5" s="887"/>
      <c r="H5" s="887" t="s">
        <v>2113</v>
      </c>
      <c r="I5" s="887" t="s">
        <v>2114</v>
      </c>
      <c r="J5" s="887" t="s">
        <v>2115</v>
      </c>
      <c r="K5" s="887"/>
      <c r="L5" s="887"/>
      <c r="M5" s="888" t="s">
        <v>2116</v>
      </c>
      <c r="P5" s="668" t="s">
        <v>2129</v>
      </c>
    </row>
    <row r="6" spans="1:16" s="667" customFormat="1" ht="39.75" customHeight="1" thickBot="1" x14ac:dyDescent="0.3">
      <c r="A6" s="889"/>
      <c r="B6" s="889"/>
      <c r="C6" s="889"/>
      <c r="D6" s="890"/>
      <c r="E6" s="891" t="s">
        <v>2117</v>
      </c>
      <c r="F6" s="891" t="s">
        <v>2118</v>
      </c>
      <c r="G6" s="891" t="s">
        <v>2119</v>
      </c>
      <c r="H6" s="889"/>
      <c r="I6" s="889"/>
      <c r="J6" s="892" t="s">
        <v>2117</v>
      </c>
      <c r="K6" s="892" t="s">
        <v>2118</v>
      </c>
      <c r="L6" s="892" t="s">
        <v>2119</v>
      </c>
      <c r="M6" s="889"/>
    </row>
    <row r="7" spans="1:16" s="676" customFormat="1" ht="30.75" thickTop="1" x14ac:dyDescent="0.25">
      <c r="A7" s="673" t="s">
        <v>2120</v>
      </c>
      <c r="B7" s="674" t="s">
        <v>2121</v>
      </c>
      <c r="C7" s="674" t="s">
        <v>2122</v>
      </c>
      <c r="D7" s="674" t="s">
        <v>2123</v>
      </c>
      <c r="E7" s="674">
        <v>2</v>
      </c>
      <c r="F7" s="674">
        <v>4</v>
      </c>
      <c r="G7" s="674">
        <f>F7*E7</f>
        <v>8</v>
      </c>
      <c r="H7" s="674" t="s">
        <v>2124</v>
      </c>
      <c r="I7" s="674" t="s">
        <v>2125</v>
      </c>
      <c r="J7" s="675">
        <v>1</v>
      </c>
      <c r="K7" s="675">
        <v>4</v>
      </c>
      <c r="L7" s="675">
        <f>K7*J7</f>
        <v>4</v>
      </c>
      <c r="M7" s="675" t="s">
        <v>2126</v>
      </c>
    </row>
    <row r="8" spans="1:16" s="676" customFormat="1" ht="45" x14ac:dyDescent="0.25">
      <c r="A8" s="677"/>
      <c r="B8" s="674" t="s">
        <v>2127</v>
      </c>
      <c r="C8" s="674" t="s">
        <v>2128</v>
      </c>
      <c r="D8" s="674" t="s">
        <v>2123</v>
      </c>
      <c r="E8" s="674">
        <v>4</v>
      </c>
      <c r="F8" s="674">
        <v>4</v>
      </c>
      <c r="G8" s="674">
        <f t="shared" ref="G8" si="0">F8*E8</f>
        <v>16</v>
      </c>
      <c r="H8" s="674" t="s">
        <v>2129</v>
      </c>
      <c r="I8" s="674" t="s">
        <v>2130</v>
      </c>
      <c r="J8" s="678">
        <v>2</v>
      </c>
      <c r="K8" s="678">
        <v>3</v>
      </c>
      <c r="L8" s="678">
        <f t="shared" ref="L8:L71" si="1">K8*J8</f>
        <v>6</v>
      </c>
      <c r="M8" s="675" t="s">
        <v>2126</v>
      </c>
    </row>
    <row r="9" spans="1:16" s="676" customFormat="1" ht="45" x14ac:dyDescent="0.25">
      <c r="A9" s="677"/>
      <c r="B9" s="674" t="s">
        <v>2131</v>
      </c>
      <c r="C9" s="674" t="s">
        <v>2132</v>
      </c>
      <c r="D9" s="674" t="s">
        <v>2133</v>
      </c>
      <c r="E9" s="674">
        <v>3</v>
      </c>
      <c r="F9" s="674">
        <v>4</v>
      </c>
      <c r="G9" s="674" t="s">
        <v>2416</v>
      </c>
      <c r="H9" s="674" t="s">
        <v>2124</v>
      </c>
      <c r="I9" s="674" t="s">
        <v>2134</v>
      </c>
      <c r="J9" s="678">
        <v>1</v>
      </c>
      <c r="K9" s="678">
        <v>4</v>
      </c>
      <c r="L9" s="678">
        <f t="shared" si="1"/>
        <v>4</v>
      </c>
      <c r="M9" s="675" t="s">
        <v>2126</v>
      </c>
    </row>
    <row r="10" spans="1:16" s="676" customFormat="1" ht="45" x14ac:dyDescent="0.25">
      <c r="A10" s="677"/>
      <c r="B10" s="674" t="s">
        <v>2135</v>
      </c>
      <c r="C10" s="674" t="s">
        <v>2136</v>
      </c>
      <c r="D10" s="674" t="s">
        <v>2123</v>
      </c>
      <c r="E10" s="674">
        <v>3</v>
      </c>
      <c r="F10" s="674">
        <v>4</v>
      </c>
      <c r="G10" s="674">
        <f t="shared" ref="G10:G73" si="2">F10*E10</f>
        <v>12</v>
      </c>
      <c r="H10" s="674" t="s">
        <v>2124</v>
      </c>
      <c r="I10" s="674" t="s">
        <v>2137</v>
      </c>
      <c r="J10" s="678">
        <v>1</v>
      </c>
      <c r="K10" s="678">
        <v>4</v>
      </c>
      <c r="L10" s="678">
        <v>4</v>
      </c>
      <c r="M10" s="675" t="s">
        <v>2126</v>
      </c>
    </row>
    <row r="11" spans="1:16" s="676" customFormat="1" ht="30" x14ac:dyDescent="0.25">
      <c r="A11" s="677"/>
      <c r="B11" s="674" t="s">
        <v>2138</v>
      </c>
      <c r="C11" s="674" t="s">
        <v>2139</v>
      </c>
      <c r="D11" s="674" t="s">
        <v>2123</v>
      </c>
      <c r="E11" s="674">
        <v>2</v>
      </c>
      <c r="F11" s="674">
        <v>4</v>
      </c>
      <c r="G11" s="674">
        <f t="shared" si="2"/>
        <v>8</v>
      </c>
      <c r="H11" s="674" t="s">
        <v>2124</v>
      </c>
      <c r="I11" s="674" t="s">
        <v>2140</v>
      </c>
      <c r="J11" s="678">
        <v>1</v>
      </c>
      <c r="K11" s="678">
        <v>4</v>
      </c>
      <c r="L11" s="678">
        <f t="shared" si="1"/>
        <v>4</v>
      </c>
      <c r="M11" s="675" t="s">
        <v>2126</v>
      </c>
    </row>
    <row r="12" spans="1:16" s="676" customFormat="1" ht="35.1" customHeight="1" x14ac:dyDescent="0.25">
      <c r="A12" s="677"/>
      <c r="B12" s="674" t="s">
        <v>2141</v>
      </c>
      <c r="C12" s="674" t="s">
        <v>2142</v>
      </c>
      <c r="D12" s="674" t="s">
        <v>2143</v>
      </c>
      <c r="E12" s="674">
        <v>3</v>
      </c>
      <c r="F12" s="674">
        <v>4</v>
      </c>
      <c r="G12" s="674">
        <f t="shared" si="2"/>
        <v>12</v>
      </c>
      <c r="H12" s="674" t="s">
        <v>2124</v>
      </c>
      <c r="I12" s="674" t="s">
        <v>2144</v>
      </c>
      <c r="J12" s="678">
        <v>1</v>
      </c>
      <c r="K12" s="678">
        <v>4</v>
      </c>
      <c r="L12" s="678">
        <f t="shared" si="1"/>
        <v>4</v>
      </c>
      <c r="M12" s="675" t="s">
        <v>2126</v>
      </c>
    </row>
    <row r="13" spans="1:16" s="676" customFormat="1" ht="30" x14ac:dyDescent="0.25">
      <c r="A13" s="677"/>
      <c r="B13" s="674" t="s">
        <v>2145</v>
      </c>
      <c r="C13" s="674" t="s">
        <v>2146</v>
      </c>
      <c r="D13" s="674" t="s">
        <v>2123</v>
      </c>
      <c r="E13" s="674">
        <v>3</v>
      </c>
      <c r="F13" s="674">
        <v>3</v>
      </c>
      <c r="G13" s="674">
        <f t="shared" si="2"/>
        <v>9</v>
      </c>
      <c r="H13" s="674" t="s">
        <v>2124</v>
      </c>
      <c r="I13" s="674" t="s">
        <v>2147</v>
      </c>
      <c r="J13" s="678">
        <v>1</v>
      </c>
      <c r="K13" s="678">
        <v>3</v>
      </c>
      <c r="L13" s="678">
        <f t="shared" si="1"/>
        <v>3</v>
      </c>
      <c r="M13" s="675" t="s">
        <v>2126</v>
      </c>
    </row>
    <row r="14" spans="1:16" s="676" customFormat="1" ht="45" x14ac:dyDescent="0.25">
      <c r="A14" s="677"/>
      <c r="B14" s="674" t="s">
        <v>2148</v>
      </c>
      <c r="C14" s="674" t="s">
        <v>2149</v>
      </c>
      <c r="D14" s="674" t="s">
        <v>2133</v>
      </c>
      <c r="E14" s="674">
        <v>3</v>
      </c>
      <c r="F14" s="674">
        <v>5</v>
      </c>
      <c r="G14" s="674">
        <f t="shared" si="2"/>
        <v>15</v>
      </c>
      <c r="H14" s="674" t="s">
        <v>2129</v>
      </c>
      <c r="I14" s="674" t="s">
        <v>2150</v>
      </c>
      <c r="J14" s="678">
        <v>1</v>
      </c>
      <c r="K14" s="678">
        <v>5</v>
      </c>
      <c r="L14" s="678">
        <f t="shared" si="1"/>
        <v>5</v>
      </c>
      <c r="M14" s="675" t="s">
        <v>2126</v>
      </c>
    </row>
    <row r="15" spans="1:16" s="676" customFormat="1" ht="30" x14ac:dyDescent="0.25">
      <c r="A15" s="679"/>
      <c r="B15" s="674" t="s">
        <v>2151</v>
      </c>
      <c r="C15" s="674" t="s">
        <v>2152</v>
      </c>
      <c r="D15" s="674" t="s">
        <v>2123</v>
      </c>
      <c r="E15" s="674">
        <v>3</v>
      </c>
      <c r="F15" s="674">
        <v>5</v>
      </c>
      <c r="G15" s="674">
        <f t="shared" si="2"/>
        <v>15</v>
      </c>
      <c r="H15" s="674" t="s">
        <v>2129</v>
      </c>
      <c r="I15" s="674" t="s">
        <v>2153</v>
      </c>
      <c r="J15" s="678">
        <v>1</v>
      </c>
      <c r="K15" s="678">
        <v>5</v>
      </c>
      <c r="L15" s="678">
        <f t="shared" si="1"/>
        <v>5</v>
      </c>
      <c r="M15" s="675" t="s">
        <v>2126</v>
      </c>
    </row>
    <row r="16" spans="1:16" s="676" customFormat="1" ht="30" x14ac:dyDescent="0.25">
      <c r="A16" s="680" t="s">
        <v>2154</v>
      </c>
      <c r="B16" s="674" t="s">
        <v>2141</v>
      </c>
      <c r="C16" s="674" t="s">
        <v>2142</v>
      </c>
      <c r="D16" s="674" t="s">
        <v>2143</v>
      </c>
      <c r="E16" s="674">
        <v>3</v>
      </c>
      <c r="F16" s="674">
        <v>4</v>
      </c>
      <c r="G16" s="674">
        <f t="shared" si="2"/>
        <v>12</v>
      </c>
      <c r="H16" s="674" t="s">
        <v>2124</v>
      </c>
      <c r="I16" s="674" t="s">
        <v>2144</v>
      </c>
      <c r="J16" s="678">
        <v>1</v>
      </c>
      <c r="K16" s="678">
        <v>4</v>
      </c>
      <c r="L16" s="678">
        <f t="shared" si="1"/>
        <v>4</v>
      </c>
      <c r="M16" s="675" t="s">
        <v>2126</v>
      </c>
    </row>
    <row r="17" spans="1:13" s="676" customFormat="1" ht="45" x14ac:dyDescent="0.25">
      <c r="A17" s="681"/>
      <c r="B17" s="674" t="s">
        <v>2417</v>
      </c>
      <c r="C17" s="674" t="s">
        <v>2128</v>
      </c>
      <c r="D17" s="674" t="s">
        <v>2123</v>
      </c>
      <c r="E17" s="674">
        <v>4</v>
      </c>
      <c r="F17" s="674">
        <v>4</v>
      </c>
      <c r="G17" s="674">
        <f t="shared" si="2"/>
        <v>16</v>
      </c>
      <c r="H17" s="674" t="s">
        <v>2129</v>
      </c>
      <c r="I17" s="674" t="s">
        <v>2130</v>
      </c>
      <c r="J17" s="678">
        <v>2</v>
      </c>
      <c r="K17" s="678">
        <v>3</v>
      </c>
      <c r="L17" s="678">
        <f t="shared" si="1"/>
        <v>6</v>
      </c>
      <c r="M17" s="675" t="s">
        <v>2126</v>
      </c>
    </row>
    <row r="18" spans="1:13" s="676" customFormat="1" ht="45" x14ac:dyDescent="0.25">
      <c r="A18" s="681"/>
      <c r="B18" s="674" t="s">
        <v>2155</v>
      </c>
      <c r="C18" s="674" t="s">
        <v>2156</v>
      </c>
      <c r="D18" s="674" t="s">
        <v>2157</v>
      </c>
      <c r="E18" s="674">
        <v>3</v>
      </c>
      <c r="F18" s="674">
        <v>4</v>
      </c>
      <c r="G18" s="674">
        <f t="shared" si="2"/>
        <v>12</v>
      </c>
      <c r="H18" s="674" t="s">
        <v>2124</v>
      </c>
      <c r="I18" s="674" t="s">
        <v>2158</v>
      </c>
      <c r="J18" s="678">
        <v>2</v>
      </c>
      <c r="K18" s="678">
        <v>4</v>
      </c>
      <c r="L18" s="678">
        <f t="shared" si="1"/>
        <v>8</v>
      </c>
      <c r="M18" s="675" t="s">
        <v>2124</v>
      </c>
    </row>
    <row r="19" spans="1:13" s="676" customFormat="1" ht="45" x14ac:dyDescent="0.25">
      <c r="A19" s="681"/>
      <c r="B19" s="674" t="s">
        <v>2135</v>
      </c>
      <c r="C19" s="674" t="s">
        <v>2136</v>
      </c>
      <c r="D19" s="674" t="s">
        <v>2123</v>
      </c>
      <c r="E19" s="674">
        <v>3</v>
      </c>
      <c r="F19" s="674">
        <v>4</v>
      </c>
      <c r="G19" s="674">
        <f t="shared" si="2"/>
        <v>12</v>
      </c>
      <c r="H19" s="674" t="s">
        <v>2124</v>
      </c>
      <c r="I19" s="674" t="s">
        <v>2137</v>
      </c>
      <c r="J19" s="678">
        <v>1</v>
      </c>
      <c r="K19" s="678">
        <v>4</v>
      </c>
      <c r="L19" s="678">
        <v>4</v>
      </c>
      <c r="M19" s="675" t="s">
        <v>2126</v>
      </c>
    </row>
    <row r="20" spans="1:13" s="676" customFormat="1" ht="45" x14ac:dyDescent="0.25">
      <c r="A20" s="681"/>
      <c r="B20" s="674" t="s">
        <v>2159</v>
      </c>
      <c r="C20" s="674" t="s">
        <v>2160</v>
      </c>
      <c r="D20" s="674" t="s">
        <v>2161</v>
      </c>
      <c r="E20" s="674">
        <v>4</v>
      </c>
      <c r="F20" s="674">
        <v>4</v>
      </c>
      <c r="G20" s="674">
        <f t="shared" si="2"/>
        <v>16</v>
      </c>
      <c r="H20" s="674" t="s">
        <v>2129</v>
      </c>
      <c r="I20" s="674" t="s">
        <v>2162</v>
      </c>
      <c r="J20" s="678">
        <v>2</v>
      </c>
      <c r="K20" s="678">
        <v>4</v>
      </c>
      <c r="L20" s="678">
        <v>8</v>
      </c>
      <c r="M20" s="675" t="s">
        <v>2124</v>
      </c>
    </row>
    <row r="21" spans="1:13" s="676" customFormat="1" ht="45" x14ac:dyDescent="0.25">
      <c r="A21" s="681"/>
      <c r="B21" s="674" t="s">
        <v>2163</v>
      </c>
      <c r="C21" s="674" t="s">
        <v>2164</v>
      </c>
      <c r="D21" s="674" t="s">
        <v>2157</v>
      </c>
      <c r="E21" s="674">
        <v>2</v>
      </c>
      <c r="F21" s="674">
        <v>3</v>
      </c>
      <c r="G21" s="674">
        <f t="shared" si="2"/>
        <v>6</v>
      </c>
      <c r="H21" s="674" t="s">
        <v>2126</v>
      </c>
      <c r="I21" s="674" t="s">
        <v>2165</v>
      </c>
      <c r="J21" s="678">
        <v>2</v>
      </c>
      <c r="K21" s="678">
        <v>2</v>
      </c>
      <c r="L21" s="678">
        <f t="shared" si="1"/>
        <v>4</v>
      </c>
      <c r="M21" s="675" t="s">
        <v>2126</v>
      </c>
    </row>
    <row r="22" spans="1:13" s="676" customFormat="1" ht="45" x14ac:dyDescent="0.25">
      <c r="A22" s="681"/>
      <c r="B22" s="674" t="s">
        <v>2166</v>
      </c>
      <c r="C22" s="674" t="s">
        <v>2167</v>
      </c>
      <c r="D22" s="674" t="s">
        <v>2157</v>
      </c>
      <c r="E22" s="674">
        <v>4</v>
      </c>
      <c r="F22" s="674">
        <v>3</v>
      </c>
      <c r="G22" s="674">
        <f t="shared" si="2"/>
        <v>12</v>
      </c>
      <c r="H22" s="674" t="s">
        <v>2124</v>
      </c>
      <c r="I22" s="674" t="s">
        <v>2168</v>
      </c>
      <c r="J22" s="678">
        <v>2</v>
      </c>
      <c r="K22" s="678">
        <v>4</v>
      </c>
      <c r="L22" s="678">
        <f t="shared" si="1"/>
        <v>8</v>
      </c>
      <c r="M22" s="675" t="s">
        <v>2124</v>
      </c>
    </row>
    <row r="23" spans="1:13" s="676" customFormat="1" ht="45" x14ac:dyDescent="0.25">
      <c r="A23" s="681"/>
      <c r="B23" s="674" t="s">
        <v>2169</v>
      </c>
      <c r="C23" s="674" t="s">
        <v>2170</v>
      </c>
      <c r="D23" s="674" t="s">
        <v>2157</v>
      </c>
      <c r="E23" s="674">
        <v>4</v>
      </c>
      <c r="F23" s="674">
        <v>4</v>
      </c>
      <c r="G23" s="674">
        <f t="shared" si="2"/>
        <v>16</v>
      </c>
      <c r="H23" s="674" t="s">
        <v>2129</v>
      </c>
      <c r="I23" s="674" t="s">
        <v>2171</v>
      </c>
      <c r="J23" s="678">
        <v>2</v>
      </c>
      <c r="K23" s="678">
        <v>4</v>
      </c>
      <c r="L23" s="678">
        <f t="shared" si="1"/>
        <v>8</v>
      </c>
      <c r="M23" s="675" t="s">
        <v>2124</v>
      </c>
    </row>
    <row r="24" spans="1:13" s="676" customFormat="1" ht="35.1" customHeight="1" x14ac:dyDescent="0.25">
      <c r="A24" s="681"/>
      <c r="B24" s="674" t="s">
        <v>2172</v>
      </c>
      <c r="C24" s="674" t="s">
        <v>2173</v>
      </c>
      <c r="D24" s="674" t="s">
        <v>2157</v>
      </c>
      <c r="E24" s="674">
        <v>2</v>
      </c>
      <c r="F24" s="674">
        <v>4</v>
      </c>
      <c r="G24" s="674">
        <f t="shared" si="2"/>
        <v>8</v>
      </c>
      <c r="H24" s="674" t="s">
        <v>2124</v>
      </c>
      <c r="I24" s="674" t="s">
        <v>2174</v>
      </c>
      <c r="J24" s="678">
        <v>1</v>
      </c>
      <c r="K24" s="678">
        <v>4</v>
      </c>
      <c r="L24" s="678">
        <f t="shared" si="1"/>
        <v>4</v>
      </c>
      <c r="M24" s="675" t="s">
        <v>2126</v>
      </c>
    </row>
    <row r="25" spans="1:13" s="676" customFormat="1" ht="36" customHeight="1" x14ac:dyDescent="0.25">
      <c r="A25" s="682"/>
      <c r="B25" s="674" t="s">
        <v>2175</v>
      </c>
      <c r="C25" s="674" t="s">
        <v>2176</v>
      </c>
      <c r="D25" s="674" t="s">
        <v>2157</v>
      </c>
      <c r="E25" s="674">
        <v>3</v>
      </c>
      <c r="F25" s="674">
        <v>3</v>
      </c>
      <c r="G25" s="674">
        <f t="shared" si="2"/>
        <v>9</v>
      </c>
      <c r="H25" s="674" t="s">
        <v>2124</v>
      </c>
      <c r="I25" s="674" t="s">
        <v>2177</v>
      </c>
      <c r="J25" s="678">
        <v>1</v>
      </c>
      <c r="K25" s="678">
        <v>3</v>
      </c>
      <c r="L25" s="678">
        <f t="shared" si="1"/>
        <v>3</v>
      </c>
      <c r="M25" s="675" t="s">
        <v>2126</v>
      </c>
    </row>
    <row r="26" spans="1:13" s="676" customFormat="1" ht="36" customHeight="1" x14ac:dyDescent="0.25">
      <c r="A26" s="683" t="s">
        <v>2178</v>
      </c>
      <c r="B26" s="674" t="s">
        <v>2141</v>
      </c>
      <c r="C26" s="674" t="s">
        <v>2142</v>
      </c>
      <c r="D26" s="674" t="s">
        <v>2143</v>
      </c>
      <c r="E26" s="674">
        <v>3</v>
      </c>
      <c r="F26" s="674">
        <v>4</v>
      </c>
      <c r="G26" s="674">
        <f t="shared" si="2"/>
        <v>12</v>
      </c>
      <c r="H26" s="674" t="s">
        <v>2124</v>
      </c>
      <c r="I26" s="674" t="s">
        <v>2144</v>
      </c>
      <c r="J26" s="678">
        <v>1</v>
      </c>
      <c r="K26" s="678">
        <v>4</v>
      </c>
      <c r="L26" s="678">
        <f t="shared" si="1"/>
        <v>4</v>
      </c>
      <c r="M26" s="675" t="s">
        <v>2126</v>
      </c>
    </row>
    <row r="27" spans="1:13" s="676" customFormat="1" ht="36" customHeight="1" x14ac:dyDescent="0.25">
      <c r="A27" s="684"/>
      <c r="B27" s="674" t="s">
        <v>2417</v>
      </c>
      <c r="C27" s="674" t="s">
        <v>2128</v>
      </c>
      <c r="D27" s="674" t="s">
        <v>2123</v>
      </c>
      <c r="E27" s="674">
        <v>4</v>
      </c>
      <c r="F27" s="674">
        <v>4</v>
      </c>
      <c r="G27" s="674">
        <f t="shared" si="2"/>
        <v>16</v>
      </c>
      <c r="H27" s="674" t="s">
        <v>2129</v>
      </c>
      <c r="I27" s="674" t="s">
        <v>2130</v>
      </c>
      <c r="J27" s="678">
        <v>2</v>
      </c>
      <c r="K27" s="678">
        <v>3</v>
      </c>
      <c r="L27" s="678">
        <f t="shared" si="1"/>
        <v>6</v>
      </c>
      <c r="M27" s="675" t="s">
        <v>2126</v>
      </c>
    </row>
    <row r="28" spans="1:13" s="676" customFormat="1" ht="30" customHeight="1" x14ac:dyDescent="0.25">
      <c r="A28" s="684"/>
      <c r="B28" s="674" t="s">
        <v>2135</v>
      </c>
      <c r="C28" s="674" t="s">
        <v>2179</v>
      </c>
      <c r="D28" s="674" t="s">
        <v>2123</v>
      </c>
      <c r="E28" s="674">
        <v>3</v>
      </c>
      <c r="F28" s="674">
        <v>4</v>
      </c>
      <c r="G28" s="674">
        <f t="shared" si="2"/>
        <v>12</v>
      </c>
      <c r="H28" s="674" t="s">
        <v>2124</v>
      </c>
      <c r="I28" s="674" t="s">
        <v>2137</v>
      </c>
      <c r="J28" s="678">
        <v>1</v>
      </c>
      <c r="K28" s="678">
        <v>4</v>
      </c>
      <c r="L28" s="678">
        <f t="shared" si="1"/>
        <v>4</v>
      </c>
      <c r="M28" s="675" t="s">
        <v>2126</v>
      </c>
    </row>
    <row r="29" spans="1:13" s="676" customFormat="1" ht="30" x14ac:dyDescent="0.25">
      <c r="A29" s="684"/>
      <c r="B29" s="674" t="s">
        <v>2180</v>
      </c>
      <c r="C29" s="674" t="s">
        <v>2181</v>
      </c>
      <c r="D29" s="674" t="s">
        <v>2182</v>
      </c>
      <c r="E29" s="674">
        <v>2</v>
      </c>
      <c r="F29" s="674">
        <v>3</v>
      </c>
      <c r="G29" s="674">
        <f t="shared" si="2"/>
        <v>6</v>
      </c>
      <c r="H29" s="674" t="s">
        <v>2126</v>
      </c>
      <c r="I29" s="674" t="s">
        <v>2183</v>
      </c>
      <c r="J29" s="678">
        <v>2</v>
      </c>
      <c r="K29" s="678">
        <v>2</v>
      </c>
      <c r="L29" s="678">
        <f t="shared" si="1"/>
        <v>4</v>
      </c>
      <c r="M29" s="675" t="s">
        <v>2126</v>
      </c>
    </row>
    <row r="30" spans="1:13" s="676" customFormat="1" ht="45" x14ac:dyDescent="0.25">
      <c r="A30" s="684"/>
      <c r="B30" s="674" t="s">
        <v>2184</v>
      </c>
      <c r="C30" s="674" t="s">
        <v>2160</v>
      </c>
      <c r="D30" s="674" t="s">
        <v>2182</v>
      </c>
      <c r="E30" s="674">
        <v>4</v>
      </c>
      <c r="F30" s="674">
        <v>4</v>
      </c>
      <c r="G30" s="674">
        <f t="shared" si="2"/>
        <v>16</v>
      </c>
      <c r="H30" s="674" t="s">
        <v>2129</v>
      </c>
      <c r="I30" s="674" t="s">
        <v>2162</v>
      </c>
      <c r="J30" s="678">
        <v>2</v>
      </c>
      <c r="K30" s="678">
        <v>4</v>
      </c>
      <c r="L30" s="678">
        <f t="shared" si="1"/>
        <v>8</v>
      </c>
      <c r="M30" s="675" t="s">
        <v>2124</v>
      </c>
    </row>
    <row r="31" spans="1:13" s="676" customFormat="1" ht="60" x14ac:dyDescent="0.25">
      <c r="A31" s="684"/>
      <c r="B31" s="674" t="s">
        <v>2185</v>
      </c>
      <c r="C31" s="674" t="s">
        <v>2186</v>
      </c>
      <c r="D31" s="674" t="s">
        <v>2123</v>
      </c>
      <c r="E31" s="674">
        <v>4</v>
      </c>
      <c r="F31" s="674">
        <v>2</v>
      </c>
      <c r="G31" s="674">
        <f t="shared" si="2"/>
        <v>8</v>
      </c>
      <c r="H31" s="674" t="s">
        <v>2124</v>
      </c>
      <c r="I31" s="674" t="s">
        <v>2187</v>
      </c>
      <c r="J31" s="678">
        <v>2</v>
      </c>
      <c r="K31" s="678">
        <v>2</v>
      </c>
      <c r="L31" s="678">
        <f t="shared" si="1"/>
        <v>4</v>
      </c>
      <c r="M31" s="675" t="s">
        <v>2126</v>
      </c>
    </row>
    <row r="32" spans="1:13" s="676" customFormat="1" ht="45" x14ac:dyDescent="0.25">
      <c r="A32" s="684"/>
      <c r="B32" s="674" t="s">
        <v>2166</v>
      </c>
      <c r="C32" s="674" t="s">
        <v>2188</v>
      </c>
      <c r="D32" s="674" t="s">
        <v>2182</v>
      </c>
      <c r="E32" s="674">
        <v>2</v>
      </c>
      <c r="F32" s="674">
        <v>3</v>
      </c>
      <c r="G32" s="674">
        <f t="shared" si="2"/>
        <v>6</v>
      </c>
      <c r="H32" s="674" t="s">
        <v>2126</v>
      </c>
      <c r="I32" s="674" t="s">
        <v>2189</v>
      </c>
      <c r="J32" s="678">
        <v>2</v>
      </c>
      <c r="K32" s="678">
        <v>2</v>
      </c>
      <c r="L32" s="678">
        <f t="shared" si="1"/>
        <v>4</v>
      </c>
      <c r="M32" s="675" t="s">
        <v>2126</v>
      </c>
    </row>
    <row r="33" spans="1:13" s="676" customFormat="1" ht="45" x14ac:dyDescent="0.25">
      <c r="A33" s="684"/>
      <c r="B33" s="674" t="s">
        <v>2190</v>
      </c>
      <c r="C33" s="674" t="s">
        <v>2191</v>
      </c>
      <c r="D33" s="674" t="s">
        <v>2123</v>
      </c>
      <c r="E33" s="674">
        <v>3</v>
      </c>
      <c r="F33" s="674">
        <v>3</v>
      </c>
      <c r="G33" s="674">
        <f t="shared" si="2"/>
        <v>9</v>
      </c>
      <c r="H33" s="674" t="s">
        <v>2124</v>
      </c>
      <c r="I33" s="674" t="s">
        <v>2192</v>
      </c>
      <c r="J33" s="678">
        <v>1</v>
      </c>
      <c r="K33" s="678">
        <v>3</v>
      </c>
      <c r="L33" s="678">
        <f t="shared" si="1"/>
        <v>3</v>
      </c>
      <c r="M33" s="675" t="s">
        <v>2126</v>
      </c>
    </row>
    <row r="34" spans="1:13" s="676" customFormat="1" ht="60" x14ac:dyDescent="0.25">
      <c r="A34" s="685"/>
      <c r="B34" s="674" t="s">
        <v>2193</v>
      </c>
      <c r="C34" s="674" t="s">
        <v>2194</v>
      </c>
      <c r="D34" s="674" t="s">
        <v>2182</v>
      </c>
      <c r="E34" s="674">
        <v>3</v>
      </c>
      <c r="F34" s="674">
        <v>3</v>
      </c>
      <c r="G34" s="674">
        <f t="shared" si="2"/>
        <v>9</v>
      </c>
      <c r="H34" s="674" t="s">
        <v>2124</v>
      </c>
      <c r="I34" s="674" t="s">
        <v>2195</v>
      </c>
      <c r="J34" s="678">
        <v>1</v>
      </c>
      <c r="K34" s="678">
        <v>3</v>
      </c>
      <c r="L34" s="678">
        <f t="shared" si="1"/>
        <v>3</v>
      </c>
      <c r="M34" s="675" t="s">
        <v>2126</v>
      </c>
    </row>
    <row r="35" spans="1:13" s="676" customFormat="1" ht="30" x14ac:dyDescent="0.25">
      <c r="A35" s="680" t="s">
        <v>2196</v>
      </c>
      <c r="B35" s="674" t="s">
        <v>2197</v>
      </c>
      <c r="C35" s="674" t="s">
        <v>2198</v>
      </c>
      <c r="D35" s="674" t="s">
        <v>2123</v>
      </c>
      <c r="E35" s="674">
        <v>4</v>
      </c>
      <c r="F35" s="674">
        <v>4</v>
      </c>
      <c r="G35" s="674">
        <f t="shared" si="2"/>
        <v>16</v>
      </c>
      <c r="H35" s="674" t="s">
        <v>2129</v>
      </c>
      <c r="I35" s="674" t="s">
        <v>2199</v>
      </c>
      <c r="J35" s="678">
        <v>2</v>
      </c>
      <c r="K35" s="678">
        <v>4</v>
      </c>
      <c r="L35" s="678">
        <f t="shared" si="1"/>
        <v>8</v>
      </c>
      <c r="M35" s="675" t="s">
        <v>2124</v>
      </c>
    </row>
    <row r="36" spans="1:13" s="676" customFormat="1" ht="45" x14ac:dyDescent="0.25">
      <c r="A36" s="681"/>
      <c r="B36" s="674" t="s">
        <v>2200</v>
      </c>
      <c r="C36" s="674" t="s">
        <v>2128</v>
      </c>
      <c r="D36" s="674" t="s">
        <v>2123</v>
      </c>
      <c r="E36" s="674">
        <v>4</v>
      </c>
      <c r="F36" s="674">
        <v>4</v>
      </c>
      <c r="G36" s="674">
        <f t="shared" si="2"/>
        <v>16</v>
      </c>
      <c r="H36" s="674" t="s">
        <v>2129</v>
      </c>
      <c r="I36" s="674" t="s">
        <v>2130</v>
      </c>
      <c r="J36" s="678">
        <v>2</v>
      </c>
      <c r="K36" s="678">
        <v>3</v>
      </c>
      <c r="L36" s="678">
        <f t="shared" si="1"/>
        <v>6</v>
      </c>
      <c r="M36" s="675" t="s">
        <v>2126</v>
      </c>
    </row>
    <row r="37" spans="1:13" s="676" customFormat="1" ht="45" x14ac:dyDescent="0.25">
      <c r="A37" s="681"/>
      <c r="B37" s="674" t="s">
        <v>2159</v>
      </c>
      <c r="C37" s="674" t="s">
        <v>2160</v>
      </c>
      <c r="D37" s="674" t="s">
        <v>2161</v>
      </c>
      <c r="E37" s="674">
        <v>4</v>
      </c>
      <c r="F37" s="674">
        <v>4</v>
      </c>
      <c r="G37" s="674">
        <f t="shared" si="2"/>
        <v>16</v>
      </c>
      <c r="H37" s="674" t="s">
        <v>2129</v>
      </c>
      <c r="I37" s="674" t="s">
        <v>2162</v>
      </c>
      <c r="J37" s="678">
        <v>2</v>
      </c>
      <c r="K37" s="678">
        <v>4</v>
      </c>
      <c r="L37" s="678">
        <v>8</v>
      </c>
      <c r="M37" s="675" t="s">
        <v>2124</v>
      </c>
    </row>
    <row r="38" spans="1:13" s="676" customFormat="1" ht="45" x14ac:dyDescent="0.25">
      <c r="A38" s="681"/>
      <c r="B38" s="674" t="s">
        <v>2135</v>
      </c>
      <c r="C38" s="674" t="s">
        <v>2201</v>
      </c>
      <c r="D38" s="674" t="s">
        <v>2123</v>
      </c>
      <c r="E38" s="674">
        <v>3</v>
      </c>
      <c r="F38" s="674">
        <v>4</v>
      </c>
      <c r="G38" s="674">
        <f t="shared" si="2"/>
        <v>12</v>
      </c>
      <c r="H38" s="674" t="s">
        <v>2124</v>
      </c>
      <c r="I38" s="674" t="s">
        <v>2202</v>
      </c>
      <c r="J38" s="678">
        <v>1</v>
      </c>
      <c r="K38" s="678">
        <v>4</v>
      </c>
      <c r="L38" s="678">
        <v>4</v>
      </c>
      <c r="M38" s="675" t="s">
        <v>2126</v>
      </c>
    </row>
    <row r="39" spans="1:13" s="676" customFormat="1" ht="45" x14ac:dyDescent="0.25">
      <c r="A39" s="681"/>
      <c r="B39" s="674" t="s">
        <v>2203</v>
      </c>
      <c r="C39" s="674" t="s">
        <v>2204</v>
      </c>
      <c r="D39" s="674" t="s">
        <v>2123</v>
      </c>
      <c r="E39" s="674">
        <v>4</v>
      </c>
      <c r="F39" s="674">
        <v>4</v>
      </c>
      <c r="G39" s="674">
        <f t="shared" si="2"/>
        <v>16</v>
      </c>
      <c r="H39" s="674" t="s">
        <v>2129</v>
      </c>
      <c r="I39" s="674" t="s">
        <v>2205</v>
      </c>
      <c r="J39" s="678">
        <v>2</v>
      </c>
      <c r="K39" s="678">
        <v>4</v>
      </c>
      <c r="L39" s="678">
        <f t="shared" si="1"/>
        <v>8</v>
      </c>
      <c r="M39" s="675" t="s">
        <v>2124</v>
      </c>
    </row>
    <row r="40" spans="1:13" s="676" customFormat="1" ht="30" x14ac:dyDescent="0.25">
      <c r="A40" s="682"/>
      <c r="B40" s="674" t="s">
        <v>2206</v>
      </c>
      <c r="C40" s="674" t="s">
        <v>2207</v>
      </c>
      <c r="D40" s="674" t="s">
        <v>2123</v>
      </c>
      <c r="E40" s="674">
        <v>2</v>
      </c>
      <c r="F40" s="674">
        <v>3</v>
      </c>
      <c r="G40" s="674">
        <f t="shared" si="2"/>
        <v>6</v>
      </c>
      <c r="H40" s="674" t="s">
        <v>2126</v>
      </c>
      <c r="I40" s="674" t="s">
        <v>2208</v>
      </c>
      <c r="J40" s="678">
        <v>1</v>
      </c>
      <c r="K40" s="678">
        <v>3</v>
      </c>
      <c r="L40" s="678">
        <f t="shared" si="1"/>
        <v>3</v>
      </c>
      <c r="M40" s="675" t="s">
        <v>2126</v>
      </c>
    </row>
    <row r="41" spans="1:13" s="676" customFormat="1" ht="30" x14ac:dyDescent="0.25">
      <c r="A41" s="680" t="s">
        <v>2209</v>
      </c>
      <c r="B41" s="674" t="s">
        <v>2141</v>
      </c>
      <c r="C41" s="674" t="s">
        <v>2142</v>
      </c>
      <c r="D41" s="674" t="s">
        <v>2143</v>
      </c>
      <c r="E41" s="674">
        <v>3</v>
      </c>
      <c r="F41" s="674">
        <v>4</v>
      </c>
      <c r="G41" s="674">
        <f t="shared" si="2"/>
        <v>12</v>
      </c>
      <c r="H41" s="674" t="s">
        <v>2124</v>
      </c>
      <c r="I41" s="674" t="s">
        <v>2144</v>
      </c>
      <c r="J41" s="678">
        <v>1</v>
      </c>
      <c r="K41" s="678">
        <v>4</v>
      </c>
      <c r="L41" s="678">
        <f t="shared" si="1"/>
        <v>4</v>
      </c>
      <c r="M41" s="675" t="s">
        <v>2126</v>
      </c>
    </row>
    <row r="42" spans="1:13" s="676" customFormat="1" ht="45" x14ac:dyDescent="0.25">
      <c r="A42" s="681"/>
      <c r="B42" s="674" t="s">
        <v>2210</v>
      </c>
      <c r="C42" s="674" t="s">
        <v>2211</v>
      </c>
      <c r="D42" s="674" t="s">
        <v>2123</v>
      </c>
      <c r="E42" s="674">
        <v>4</v>
      </c>
      <c r="F42" s="674">
        <v>4</v>
      </c>
      <c r="G42" s="674">
        <f t="shared" si="2"/>
        <v>16</v>
      </c>
      <c r="H42" s="674" t="s">
        <v>2129</v>
      </c>
      <c r="I42" s="674" t="s">
        <v>2212</v>
      </c>
      <c r="J42" s="678">
        <v>2</v>
      </c>
      <c r="K42" s="678">
        <v>4</v>
      </c>
      <c r="L42" s="678">
        <f t="shared" si="1"/>
        <v>8</v>
      </c>
      <c r="M42" s="675" t="s">
        <v>2124</v>
      </c>
    </row>
    <row r="43" spans="1:13" s="676" customFormat="1" ht="30" x14ac:dyDescent="0.25">
      <c r="A43" s="681"/>
      <c r="B43" s="674" t="s">
        <v>2213</v>
      </c>
      <c r="C43" s="674" t="s">
        <v>2214</v>
      </c>
      <c r="D43" s="674" t="s">
        <v>2123</v>
      </c>
      <c r="E43" s="674">
        <v>3</v>
      </c>
      <c r="F43" s="674">
        <v>4</v>
      </c>
      <c r="G43" s="674">
        <f t="shared" si="2"/>
        <v>12</v>
      </c>
      <c r="H43" s="674" t="s">
        <v>2124</v>
      </c>
      <c r="I43" s="674" t="s">
        <v>2215</v>
      </c>
      <c r="J43" s="678">
        <v>1</v>
      </c>
      <c r="K43" s="678">
        <v>4</v>
      </c>
      <c r="L43" s="678">
        <f t="shared" si="1"/>
        <v>4</v>
      </c>
      <c r="M43" s="675" t="s">
        <v>2126</v>
      </c>
    </row>
    <row r="44" spans="1:13" s="676" customFormat="1" ht="24" customHeight="1" x14ac:dyDescent="0.25">
      <c r="A44" s="681"/>
      <c r="B44" s="674" t="s">
        <v>2216</v>
      </c>
      <c r="C44" s="674" t="s">
        <v>2217</v>
      </c>
      <c r="D44" s="674" t="s">
        <v>2123</v>
      </c>
      <c r="E44" s="674">
        <v>4</v>
      </c>
      <c r="F44" s="674">
        <v>4</v>
      </c>
      <c r="G44" s="674">
        <f t="shared" si="2"/>
        <v>16</v>
      </c>
      <c r="H44" s="674" t="s">
        <v>2129</v>
      </c>
      <c r="I44" s="674" t="s">
        <v>2218</v>
      </c>
      <c r="J44" s="678">
        <v>2</v>
      </c>
      <c r="K44" s="678">
        <v>4</v>
      </c>
      <c r="L44" s="678">
        <f t="shared" si="1"/>
        <v>8</v>
      </c>
      <c r="M44" s="675"/>
    </row>
    <row r="45" spans="1:13" s="676" customFormat="1" ht="45" x14ac:dyDescent="0.25">
      <c r="A45" s="681"/>
      <c r="B45" s="674" t="s">
        <v>2135</v>
      </c>
      <c r="C45" s="674" t="s">
        <v>2136</v>
      </c>
      <c r="D45" s="674" t="s">
        <v>2123</v>
      </c>
      <c r="E45" s="674">
        <v>3</v>
      </c>
      <c r="F45" s="674">
        <v>4</v>
      </c>
      <c r="G45" s="674">
        <f t="shared" si="2"/>
        <v>12</v>
      </c>
      <c r="H45" s="674" t="s">
        <v>2124</v>
      </c>
      <c r="I45" s="674" t="s">
        <v>2137</v>
      </c>
      <c r="J45" s="678">
        <v>1</v>
      </c>
      <c r="K45" s="678">
        <v>4</v>
      </c>
      <c r="L45" s="678">
        <v>4</v>
      </c>
      <c r="M45" s="675" t="s">
        <v>2126</v>
      </c>
    </row>
    <row r="46" spans="1:13" s="676" customFormat="1" ht="45" x14ac:dyDescent="0.25">
      <c r="A46" s="681"/>
      <c r="B46" s="674" t="s">
        <v>2200</v>
      </c>
      <c r="C46" s="674" t="s">
        <v>2128</v>
      </c>
      <c r="D46" s="674" t="s">
        <v>2123</v>
      </c>
      <c r="E46" s="674">
        <v>4</v>
      </c>
      <c r="F46" s="674">
        <v>4</v>
      </c>
      <c r="G46" s="674">
        <f t="shared" si="2"/>
        <v>16</v>
      </c>
      <c r="H46" s="674" t="s">
        <v>2129</v>
      </c>
      <c r="I46" s="674" t="s">
        <v>2130</v>
      </c>
      <c r="J46" s="678">
        <v>2</v>
      </c>
      <c r="K46" s="678">
        <v>3</v>
      </c>
      <c r="L46" s="678">
        <f t="shared" ref="L46" si="3">K46*J46</f>
        <v>6</v>
      </c>
      <c r="M46" s="675" t="s">
        <v>2126</v>
      </c>
    </row>
    <row r="47" spans="1:13" s="676" customFormat="1" ht="45" x14ac:dyDescent="0.25">
      <c r="A47" s="681"/>
      <c r="B47" s="674" t="s">
        <v>2219</v>
      </c>
      <c r="C47" s="674" t="s">
        <v>2220</v>
      </c>
      <c r="D47" s="674" t="s">
        <v>2221</v>
      </c>
      <c r="E47" s="674">
        <v>3</v>
      </c>
      <c r="F47" s="674">
        <v>5</v>
      </c>
      <c r="G47" s="674">
        <f t="shared" si="2"/>
        <v>15</v>
      </c>
      <c r="H47" s="674" t="s">
        <v>2129</v>
      </c>
      <c r="I47" s="674" t="s">
        <v>2222</v>
      </c>
      <c r="J47" s="678">
        <v>2</v>
      </c>
      <c r="K47" s="678">
        <v>5</v>
      </c>
      <c r="L47" s="678">
        <f t="shared" si="1"/>
        <v>10</v>
      </c>
      <c r="M47" s="675"/>
    </row>
    <row r="48" spans="1:13" s="676" customFormat="1" ht="30" x14ac:dyDescent="0.25">
      <c r="A48" s="681"/>
      <c r="B48" s="674" t="s">
        <v>2223</v>
      </c>
      <c r="C48" s="674" t="s">
        <v>2224</v>
      </c>
      <c r="D48" s="674" t="s">
        <v>2221</v>
      </c>
      <c r="E48" s="674">
        <v>3</v>
      </c>
      <c r="F48" s="674">
        <v>3</v>
      </c>
      <c r="G48" s="674">
        <f t="shared" si="2"/>
        <v>9</v>
      </c>
      <c r="H48" s="674" t="s">
        <v>2124</v>
      </c>
      <c r="I48" s="674" t="s">
        <v>2225</v>
      </c>
      <c r="J48" s="678">
        <v>1</v>
      </c>
      <c r="K48" s="678">
        <v>3</v>
      </c>
      <c r="L48" s="678">
        <f t="shared" si="1"/>
        <v>3</v>
      </c>
      <c r="M48" s="675" t="s">
        <v>2126</v>
      </c>
    </row>
    <row r="49" spans="1:13" s="676" customFormat="1" ht="45" x14ac:dyDescent="0.25">
      <c r="A49" s="681"/>
      <c r="B49" s="674" t="s">
        <v>2226</v>
      </c>
      <c r="C49" s="674" t="s">
        <v>2227</v>
      </c>
      <c r="D49" s="674" t="s">
        <v>2123</v>
      </c>
      <c r="E49" s="674">
        <v>4</v>
      </c>
      <c r="F49" s="674">
        <v>4</v>
      </c>
      <c r="G49" s="674">
        <f t="shared" si="2"/>
        <v>16</v>
      </c>
      <c r="H49" s="674" t="s">
        <v>2129</v>
      </c>
      <c r="I49" s="674" t="s">
        <v>2228</v>
      </c>
      <c r="J49" s="678">
        <v>2</v>
      </c>
      <c r="K49" s="678">
        <v>4</v>
      </c>
      <c r="L49" s="678">
        <f t="shared" si="1"/>
        <v>8</v>
      </c>
      <c r="M49" s="675" t="s">
        <v>2124</v>
      </c>
    </row>
    <row r="50" spans="1:13" s="676" customFormat="1" ht="45" x14ac:dyDescent="0.25">
      <c r="A50" s="681"/>
      <c r="B50" s="674" t="s">
        <v>2229</v>
      </c>
      <c r="C50" s="674" t="s">
        <v>2230</v>
      </c>
      <c r="D50" s="674" t="s">
        <v>2221</v>
      </c>
      <c r="E50" s="674">
        <v>4</v>
      </c>
      <c r="F50" s="674">
        <v>5</v>
      </c>
      <c r="G50" s="674">
        <f t="shared" si="2"/>
        <v>20</v>
      </c>
      <c r="H50" s="674" t="s">
        <v>2129</v>
      </c>
      <c r="I50" s="674" t="s">
        <v>2231</v>
      </c>
      <c r="J50" s="678">
        <v>2</v>
      </c>
      <c r="K50" s="678">
        <v>5</v>
      </c>
      <c r="L50" s="678">
        <f t="shared" si="1"/>
        <v>10</v>
      </c>
      <c r="M50" s="675" t="s">
        <v>2124</v>
      </c>
    </row>
    <row r="51" spans="1:13" s="676" customFormat="1" ht="45" x14ac:dyDescent="0.25">
      <c r="A51" s="682"/>
      <c r="B51" s="674" t="s">
        <v>2232</v>
      </c>
      <c r="C51" s="674" t="s">
        <v>2233</v>
      </c>
      <c r="D51" s="674" t="s">
        <v>2221</v>
      </c>
      <c r="E51" s="674">
        <v>3</v>
      </c>
      <c r="F51" s="674">
        <v>3</v>
      </c>
      <c r="G51" s="674">
        <f t="shared" si="2"/>
        <v>9</v>
      </c>
      <c r="H51" s="674" t="s">
        <v>2124</v>
      </c>
      <c r="I51" s="674" t="s">
        <v>2234</v>
      </c>
      <c r="J51" s="678">
        <v>1</v>
      </c>
      <c r="K51" s="678">
        <v>3</v>
      </c>
      <c r="L51" s="678">
        <f t="shared" si="1"/>
        <v>3</v>
      </c>
      <c r="M51" s="675" t="s">
        <v>2126</v>
      </c>
    </row>
    <row r="52" spans="1:13" s="676" customFormat="1" ht="45" x14ac:dyDescent="0.25">
      <c r="A52" s="680" t="s">
        <v>2235</v>
      </c>
      <c r="B52" s="674" t="s">
        <v>2236</v>
      </c>
      <c r="C52" s="674" t="s">
        <v>2237</v>
      </c>
      <c r="D52" s="674" t="s">
        <v>2123</v>
      </c>
      <c r="E52" s="674">
        <v>2</v>
      </c>
      <c r="F52" s="674">
        <v>3</v>
      </c>
      <c r="G52" s="674">
        <f t="shared" si="2"/>
        <v>6</v>
      </c>
      <c r="H52" s="674" t="s">
        <v>2126</v>
      </c>
      <c r="I52" s="674" t="s">
        <v>2238</v>
      </c>
      <c r="J52" s="678">
        <v>1</v>
      </c>
      <c r="K52" s="678">
        <v>3</v>
      </c>
      <c r="L52" s="678">
        <f t="shared" si="1"/>
        <v>3</v>
      </c>
      <c r="M52" s="675" t="s">
        <v>2126</v>
      </c>
    </row>
    <row r="53" spans="1:13" s="676" customFormat="1" ht="45" x14ac:dyDescent="0.25">
      <c r="A53" s="681"/>
      <c r="B53" s="674" t="s">
        <v>2166</v>
      </c>
      <c r="C53" s="674" t="s">
        <v>2239</v>
      </c>
      <c r="D53" s="674" t="s">
        <v>2123</v>
      </c>
      <c r="E53" s="674">
        <v>3</v>
      </c>
      <c r="F53" s="674">
        <v>3</v>
      </c>
      <c r="G53" s="674">
        <f t="shared" si="2"/>
        <v>9</v>
      </c>
      <c r="H53" s="674" t="s">
        <v>2124</v>
      </c>
      <c r="I53" s="674" t="s">
        <v>2240</v>
      </c>
      <c r="J53" s="678">
        <v>1</v>
      </c>
      <c r="K53" s="678">
        <v>3</v>
      </c>
      <c r="L53" s="678">
        <f t="shared" si="1"/>
        <v>3</v>
      </c>
      <c r="M53" s="675" t="s">
        <v>2126</v>
      </c>
    </row>
    <row r="54" spans="1:13" s="676" customFormat="1" ht="33.75" customHeight="1" x14ac:dyDescent="0.25">
      <c r="A54" s="681"/>
      <c r="B54" s="674" t="s">
        <v>2241</v>
      </c>
      <c r="C54" s="674" t="s">
        <v>2242</v>
      </c>
      <c r="D54" s="674" t="s">
        <v>2123</v>
      </c>
      <c r="E54" s="674">
        <v>2</v>
      </c>
      <c r="F54" s="674">
        <v>3</v>
      </c>
      <c r="G54" s="674">
        <f t="shared" si="2"/>
        <v>6</v>
      </c>
      <c r="H54" s="674" t="s">
        <v>2126</v>
      </c>
      <c r="I54" s="674" t="s">
        <v>2243</v>
      </c>
      <c r="J54" s="678">
        <v>1</v>
      </c>
      <c r="K54" s="678">
        <v>3</v>
      </c>
      <c r="L54" s="678">
        <f t="shared" si="1"/>
        <v>3</v>
      </c>
      <c r="M54" s="675" t="s">
        <v>2126</v>
      </c>
    </row>
    <row r="55" spans="1:13" s="676" customFormat="1" ht="45" x14ac:dyDescent="0.25">
      <c r="A55" s="681"/>
      <c r="B55" s="686" t="s">
        <v>2127</v>
      </c>
      <c r="C55" s="674" t="s">
        <v>2128</v>
      </c>
      <c r="D55" s="674" t="s">
        <v>2123</v>
      </c>
      <c r="E55" s="674">
        <v>4</v>
      </c>
      <c r="F55" s="674">
        <v>4</v>
      </c>
      <c r="G55" s="674">
        <f t="shared" si="2"/>
        <v>16</v>
      </c>
      <c r="H55" s="674" t="s">
        <v>2129</v>
      </c>
      <c r="I55" s="674" t="s">
        <v>2130</v>
      </c>
      <c r="J55" s="678">
        <v>2</v>
      </c>
      <c r="K55" s="678">
        <v>3</v>
      </c>
      <c r="L55" s="678">
        <f t="shared" si="1"/>
        <v>6</v>
      </c>
      <c r="M55" s="675" t="s">
        <v>2126</v>
      </c>
    </row>
    <row r="56" spans="1:13" s="676" customFormat="1" ht="35.25" customHeight="1" x14ac:dyDescent="0.25">
      <c r="A56" s="681"/>
      <c r="B56" s="674" t="s">
        <v>2244</v>
      </c>
      <c r="C56" s="674" t="s">
        <v>2245</v>
      </c>
      <c r="D56" s="674" t="s">
        <v>2123</v>
      </c>
      <c r="E56" s="674">
        <v>2</v>
      </c>
      <c r="F56" s="674">
        <v>3</v>
      </c>
      <c r="G56" s="674">
        <f t="shared" si="2"/>
        <v>6</v>
      </c>
      <c r="H56" s="674" t="s">
        <v>2126</v>
      </c>
      <c r="I56" s="674" t="s">
        <v>2246</v>
      </c>
      <c r="J56" s="678">
        <v>1</v>
      </c>
      <c r="K56" s="678">
        <v>3</v>
      </c>
      <c r="L56" s="678">
        <f t="shared" si="1"/>
        <v>3</v>
      </c>
      <c r="M56" s="675" t="s">
        <v>2126</v>
      </c>
    </row>
    <row r="57" spans="1:13" s="676" customFormat="1" ht="60" x14ac:dyDescent="0.25">
      <c r="A57" s="681"/>
      <c r="B57" s="674" t="s">
        <v>2247</v>
      </c>
      <c r="C57" s="674" t="s">
        <v>2248</v>
      </c>
      <c r="D57" s="674" t="s">
        <v>2123</v>
      </c>
      <c r="E57" s="674">
        <v>2</v>
      </c>
      <c r="F57" s="674">
        <v>3</v>
      </c>
      <c r="G57" s="674">
        <f t="shared" si="2"/>
        <v>6</v>
      </c>
      <c r="H57" s="674" t="s">
        <v>2126</v>
      </c>
      <c r="I57" s="674" t="s">
        <v>2249</v>
      </c>
      <c r="J57" s="678">
        <v>2</v>
      </c>
      <c r="K57" s="678">
        <v>2</v>
      </c>
      <c r="L57" s="678">
        <f t="shared" si="1"/>
        <v>4</v>
      </c>
      <c r="M57" s="675" t="s">
        <v>2126</v>
      </c>
    </row>
    <row r="58" spans="1:13" s="676" customFormat="1" ht="45" x14ac:dyDescent="0.25">
      <c r="A58" s="681"/>
      <c r="B58" s="674" t="s">
        <v>2250</v>
      </c>
      <c r="C58" s="674" t="s">
        <v>2251</v>
      </c>
      <c r="D58" s="674" t="s">
        <v>2123</v>
      </c>
      <c r="E58" s="674">
        <v>4</v>
      </c>
      <c r="F58" s="674">
        <v>3</v>
      </c>
      <c r="G58" s="674">
        <f t="shared" si="2"/>
        <v>12</v>
      </c>
      <c r="H58" s="674" t="s">
        <v>2124</v>
      </c>
      <c r="I58" s="674" t="s">
        <v>2252</v>
      </c>
      <c r="J58" s="678">
        <v>2</v>
      </c>
      <c r="K58" s="678">
        <v>3</v>
      </c>
      <c r="L58" s="678">
        <f t="shared" si="1"/>
        <v>6</v>
      </c>
      <c r="M58" s="675" t="s">
        <v>2126</v>
      </c>
    </row>
    <row r="59" spans="1:13" s="676" customFormat="1" ht="30" x14ac:dyDescent="0.25">
      <c r="A59" s="682"/>
      <c r="B59" s="674" t="s">
        <v>2253</v>
      </c>
      <c r="C59" s="674" t="s">
        <v>2254</v>
      </c>
      <c r="D59" s="674" t="s">
        <v>2123</v>
      </c>
      <c r="E59" s="674">
        <v>2</v>
      </c>
      <c r="F59" s="674">
        <v>3</v>
      </c>
      <c r="G59" s="674">
        <f t="shared" si="2"/>
        <v>6</v>
      </c>
      <c r="H59" s="674" t="s">
        <v>2126</v>
      </c>
      <c r="I59" s="674" t="s">
        <v>2255</v>
      </c>
      <c r="J59" s="678">
        <v>2</v>
      </c>
      <c r="K59" s="678">
        <v>2</v>
      </c>
      <c r="L59" s="678">
        <f t="shared" si="1"/>
        <v>4</v>
      </c>
      <c r="M59" s="675" t="s">
        <v>2126</v>
      </c>
    </row>
    <row r="60" spans="1:13" s="676" customFormat="1" ht="45" x14ac:dyDescent="0.25">
      <c r="A60" s="680" t="s">
        <v>2256</v>
      </c>
      <c r="B60" s="674" t="s">
        <v>2257</v>
      </c>
      <c r="C60" s="674" t="s">
        <v>2258</v>
      </c>
      <c r="D60" s="674" t="s">
        <v>2259</v>
      </c>
      <c r="E60" s="674">
        <v>2</v>
      </c>
      <c r="F60" s="674">
        <v>3</v>
      </c>
      <c r="G60" s="674">
        <f t="shared" si="2"/>
        <v>6</v>
      </c>
      <c r="H60" s="674" t="s">
        <v>2126</v>
      </c>
      <c r="I60" s="674" t="s">
        <v>2260</v>
      </c>
      <c r="J60" s="678">
        <v>2</v>
      </c>
      <c r="K60" s="678">
        <v>2</v>
      </c>
      <c r="L60" s="678">
        <f t="shared" si="1"/>
        <v>4</v>
      </c>
      <c r="M60" s="675" t="s">
        <v>2126</v>
      </c>
    </row>
    <row r="61" spans="1:13" s="676" customFormat="1" ht="30" x14ac:dyDescent="0.25">
      <c r="A61" s="681"/>
      <c r="B61" s="674" t="s">
        <v>2213</v>
      </c>
      <c r="C61" s="674" t="s">
        <v>2214</v>
      </c>
      <c r="D61" s="674" t="s">
        <v>2123</v>
      </c>
      <c r="E61" s="674">
        <v>3</v>
      </c>
      <c r="F61" s="674">
        <v>4</v>
      </c>
      <c r="G61" s="674">
        <f t="shared" si="2"/>
        <v>12</v>
      </c>
      <c r="H61" s="674" t="s">
        <v>2124</v>
      </c>
      <c r="I61" s="674" t="s">
        <v>2215</v>
      </c>
      <c r="J61" s="678">
        <v>1</v>
      </c>
      <c r="K61" s="678">
        <v>4</v>
      </c>
      <c r="L61" s="678">
        <f t="shared" si="1"/>
        <v>4</v>
      </c>
      <c r="M61" s="675" t="s">
        <v>2126</v>
      </c>
    </row>
    <row r="62" spans="1:13" s="676" customFormat="1" ht="45" x14ac:dyDescent="0.25">
      <c r="A62" s="681"/>
      <c r="B62" s="686" t="s">
        <v>2200</v>
      </c>
      <c r="C62" s="674" t="s">
        <v>2128</v>
      </c>
      <c r="D62" s="674" t="s">
        <v>2123</v>
      </c>
      <c r="E62" s="674">
        <v>4</v>
      </c>
      <c r="F62" s="674">
        <v>4</v>
      </c>
      <c r="G62" s="674">
        <f t="shared" si="2"/>
        <v>16</v>
      </c>
      <c r="H62" s="674" t="s">
        <v>2129</v>
      </c>
      <c r="I62" s="674" t="s">
        <v>2130</v>
      </c>
      <c r="J62" s="678">
        <v>2</v>
      </c>
      <c r="K62" s="678">
        <v>3</v>
      </c>
      <c r="L62" s="678">
        <f t="shared" si="1"/>
        <v>6</v>
      </c>
      <c r="M62" s="675" t="s">
        <v>2126</v>
      </c>
    </row>
    <row r="63" spans="1:13" s="676" customFormat="1" ht="45" x14ac:dyDescent="0.25">
      <c r="A63" s="681"/>
      <c r="B63" s="674" t="s">
        <v>2159</v>
      </c>
      <c r="C63" s="674" t="s">
        <v>2160</v>
      </c>
      <c r="D63" s="674" t="s">
        <v>2161</v>
      </c>
      <c r="E63" s="674">
        <v>4</v>
      </c>
      <c r="F63" s="674">
        <v>4</v>
      </c>
      <c r="G63" s="674">
        <f t="shared" si="2"/>
        <v>16</v>
      </c>
      <c r="H63" s="674" t="s">
        <v>2129</v>
      </c>
      <c r="I63" s="674" t="s">
        <v>2162</v>
      </c>
      <c r="J63" s="678">
        <v>2</v>
      </c>
      <c r="K63" s="678">
        <v>4</v>
      </c>
      <c r="L63" s="678">
        <v>8</v>
      </c>
      <c r="M63" s="675" t="s">
        <v>2124</v>
      </c>
    </row>
    <row r="64" spans="1:13" s="676" customFormat="1" ht="45" x14ac:dyDescent="0.25">
      <c r="A64" s="681"/>
      <c r="B64" s="674" t="s">
        <v>2250</v>
      </c>
      <c r="C64" s="674" t="s">
        <v>2251</v>
      </c>
      <c r="D64" s="674" t="s">
        <v>2123</v>
      </c>
      <c r="E64" s="674">
        <v>4</v>
      </c>
      <c r="F64" s="674">
        <v>3</v>
      </c>
      <c r="G64" s="674">
        <f t="shared" si="2"/>
        <v>12</v>
      </c>
      <c r="H64" s="674" t="s">
        <v>2124</v>
      </c>
      <c r="I64" s="674" t="s">
        <v>2252</v>
      </c>
      <c r="J64" s="678">
        <v>2</v>
      </c>
      <c r="K64" s="678">
        <v>3</v>
      </c>
      <c r="L64" s="678">
        <f t="shared" ref="L64" si="4">K64*J64</f>
        <v>6</v>
      </c>
      <c r="M64" s="675" t="s">
        <v>2126</v>
      </c>
    </row>
    <row r="65" spans="1:13" s="676" customFormat="1" ht="60" x14ac:dyDescent="0.25">
      <c r="A65" s="681"/>
      <c r="B65" s="674" t="s">
        <v>2418</v>
      </c>
      <c r="C65" s="674" t="s">
        <v>2419</v>
      </c>
      <c r="D65" s="674" t="s">
        <v>2420</v>
      </c>
      <c r="E65" s="674">
        <v>3</v>
      </c>
      <c r="F65" s="674">
        <v>3</v>
      </c>
      <c r="G65" s="674">
        <f t="shared" si="2"/>
        <v>9</v>
      </c>
      <c r="H65" s="674" t="s">
        <v>2124</v>
      </c>
      <c r="I65" s="674" t="s">
        <v>2421</v>
      </c>
      <c r="J65" s="678">
        <v>2</v>
      </c>
      <c r="K65" s="678">
        <v>3</v>
      </c>
      <c r="L65" s="678">
        <f t="shared" si="1"/>
        <v>6</v>
      </c>
      <c r="M65" s="675" t="s">
        <v>2126</v>
      </c>
    </row>
    <row r="66" spans="1:13" s="676" customFormat="1" ht="45" x14ac:dyDescent="0.25">
      <c r="A66" s="681"/>
      <c r="B66" s="674" t="s">
        <v>2135</v>
      </c>
      <c r="C66" s="674" t="s">
        <v>2136</v>
      </c>
      <c r="D66" s="674" t="s">
        <v>2123</v>
      </c>
      <c r="E66" s="674">
        <v>3</v>
      </c>
      <c r="F66" s="674">
        <v>4</v>
      </c>
      <c r="G66" s="674">
        <f t="shared" si="2"/>
        <v>12</v>
      </c>
      <c r="H66" s="674" t="s">
        <v>2124</v>
      </c>
      <c r="I66" s="674" t="s">
        <v>2137</v>
      </c>
      <c r="J66" s="678">
        <v>1</v>
      </c>
      <c r="K66" s="678">
        <v>4</v>
      </c>
      <c r="L66" s="678">
        <v>4</v>
      </c>
      <c r="M66" s="675" t="s">
        <v>2126</v>
      </c>
    </row>
    <row r="67" spans="1:13" s="676" customFormat="1" ht="30" x14ac:dyDescent="0.25">
      <c r="A67" s="681"/>
      <c r="B67" s="674" t="s">
        <v>2264</v>
      </c>
      <c r="C67" s="674" t="s">
        <v>2265</v>
      </c>
      <c r="D67" s="674" t="s">
        <v>2259</v>
      </c>
      <c r="E67" s="674">
        <v>2</v>
      </c>
      <c r="F67" s="674">
        <v>3</v>
      </c>
      <c r="G67" s="674">
        <f t="shared" si="2"/>
        <v>6</v>
      </c>
      <c r="H67" s="674" t="s">
        <v>2126</v>
      </c>
      <c r="I67" s="674" t="s">
        <v>2266</v>
      </c>
      <c r="J67" s="678">
        <v>1</v>
      </c>
      <c r="K67" s="678">
        <v>3</v>
      </c>
      <c r="L67" s="678">
        <f t="shared" si="1"/>
        <v>3</v>
      </c>
      <c r="M67" s="675" t="s">
        <v>2126</v>
      </c>
    </row>
    <row r="68" spans="1:13" s="676" customFormat="1" ht="30" x14ac:dyDescent="0.25">
      <c r="A68" s="682"/>
      <c r="B68" s="674" t="s">
        <v>2166</v>
      </c>
      <c r="C68" s="674" t="s">
        <v>2267</v>
      </c>
      <c r="D68" s="674" t="s">
        <v>2259</v>
      </c>
      <c r="E68" s="674">
        <v>2</v>
      </c>
      <c r="F68" s="674">
        <v>3</v>
      </c>
      <c r="G68" s="674">
        <f t="shared" si="2"/>
        <v>6</v>
      </c>
      <c r="H68" s="674" t="s">
        <v>2126</v>
      </c>
      <c r="I68" s="674" t="s">
        <v>2268</v>
      </c>
      <c r="J68" s="678">
        <v>2</v>
      </c>
      <c r="K68" s="678">
        <v>2</v>
      </c>
      <c r="L68" s="678">
        <f t="shared" si="1"/>
        <v>4</v>
      </c>
      <c r="M68" s="675" t="s">
        <v>2126</v>
      </c>
    </row>
    <row r="69" spans="1:13" s="676" customFormat="1" ht="30" customHeight="1" x14ac:dyDescent="0.25">
      <c r="A69" s="680" t="s">
        <v>2269</v>
      </c>
      <c r="B69" s="674" t="s">
        <v>2141</v>
      </c>
      <c r="C69" s="674" t="s">
        <v>2142</v>
      </c>
      <c r="D69" s="674" t="s">
        <v>2143</v>
      </c>
      <c r="E69" s="674">
        <v>3</v>
      </c>
      <c r="F69" s="674">
        <v>4</v>
      </c>
      <c r="G69" s="674">
        <f t="shared" si="2"/>
        <v>12</v>
      </c>
      <c r="H69" s="674" t="s">
        <v>2124</v>
      </c>
      <c r="I69" s="674" t="s">
        <v>2144</v>
      </c>
      <c r="J69" s="678">
        <v>1</v>
      </c>
      <c r="K69" s="678">
        <v>4</v>
      </c>
      <c r="L69" s="678">
        <f t="shared" si="1"/>
        <v>4</v>
      </c>
      <c r="M69" s="675" t="s">
        <v>2126</v>
      </c>
    </row>
    <row r="70" spans="1:13" s="676" customFormat="1" ht="32.1" customHeight="1" x14ac:dyDescent="0.25">
      <c r="A70" s="681"/>
      <c r="B70" s="674" t="s">
        <v>2270</v>
      </c>
      <c r="C70" s="674" t="s">
        <v>2271</v>
      </c>
      <c r="D70" s="674" t="s">
        <v>2272</v>
      </c>
      <c r="E70" s="674">
        <v>4</v>
      </c>
      <c r="F70" s="674">
        <v>4</v>
      </c>
      <c r="G70" s="674">
        <f t="shared" si="2"/>
        <v>16</v>
      </c>
      <c r="H70" s="674" t="s">
        <v>2129</v>
      </c>
      <c r="I70" s="674" t="s">
        <v>2273</v>
      </c>
      <c r="J70" s="678">
        <v>2</v>
      </c>
      <c r="K70" s="678">
        <v>4</v>
      </c>
      <c r="L70" s="678">
        <f t="shared" si="1"/>
        <v>8</v>
      </c>
      <c r="M70" s="675" t="s">
        <v>2124</v>
      </c>
    </row>
    <row r="71" spans="1:13" s="676" customFormat="1" ht="45" x14ac:dyDescent="0.25">
      <c r="A71" s="681"/>
      <c r="B71" s="686" t="s">
        <v>2200</v>
      </c>
      <c r="C71" s="674" t="s">
        <v>2128</v>
      </c>
      <c r="D71" s="674" t="s">
        <v>2123</v>
      </c>
      <c r="E71" s="674">
        <v>4</v>
      </c>
      <c r="F71" s="674">
        <v>4</v>
      </c>
      <c r="G71" s="674">
        <f t="shared" si="2"/>
        <v>16</v>
      </c>
      <c r="H71" s="674" t="s">
        <v>2129</v>
      </c>
      <c r="I71" s="674" t="s">
        <v>2130</v>
      </c>
      <c r="J71" s="678">
        <v>2</v>
      </c>
      <c r="K71" s="678">
        <v>3</v>
      </c>
      <c r="L71" s="678">
        <f t="shared" si="1"/>
        <v>6</v>
      </c>
      <c r="M71" s="675" t="s">
        <v>2126</v>
      </c>
    </row>
    <row r="72" spans="1:13" s="676" customFormat="1" ht="45" x14ac:dyDescent="0.25">
      <c r="A72" s="681"/>
      <c r="B72" s="674" t="s">
        <v>2159</v>
      </c>
      <c r="C72" s="674" t="s">
        <v>2160</v>
      </c>
      <c r="D72" s="674" t="s">
        <v>2161</v>
      </c>
      <c r="E72" s="674">
        <v>4</v>
      </c>
      <c r="F72" s="674">
        <v>4</v>
      </c>
      <c r="G72" s="674">
        <f t="shared" si="2"/>
        <v>16</v>
      </c>
      <c r="H72" s="674" t="s">
        <v>2129</v>
      </c>
      <c r="I72" s="674" t="s">
        <v>2162</v>
      </c>
      <c r="J72" s="678">
        <v>2</v>
      </c>
      <c r="K72" s="678">
        <v>4</v>
      </c>
      <c r="L72" s="678">
        <v>8</v>
      </c>
      <c r="M72" s="675" t="s">
        <v>2124</v>
      </c>
    </row>
    <row r="73" spans="1:13" s="676" customFormat="1" ht="30" x14ac:dyDescent="0.25">
      <c r="A73" s="681"/>
      <c r="B73" s="674" t="s">
        <v>2274</v>
      </c>
      <c r="C73" s="674" t="s">
        <v>2275</v>
      </c>
      <c r="D73" s="674" t="s">
        <v>2272</v>
      </c>
      <c r="E73" s="674">
        <v>3</v>
      </c>
      <c r="F73" s="674">
        <v>4</v>
      </c>
      <c r="G73" s="674">
        <f t="shared" si="2"/>
        <v>12</v>
      </c>
      <c r="H73" s="674" t="s">
        <v>2124</v>
      </c>
      <c r="I73" s="674" t="s">
        <v>2276</v>
      </c>
      <c r="J73" s="678">
        <v>1</v>
      </c>
      <c r="K73" s="678">
        <v>4</v>
      </c>
      <c r="L73" s="678">
        <f t="shared" ref="L73:L114" si="5">K73*J73</f>
        <v>4</v>
      </c>
      <c r="M73" s="675" t="s">
        <v>2126</v>
      </c>
    </row>
    <row r="74" spans="1:13" s="676" customFormat="1" ht="45" x14ac:dyDescent="0.25">
      <c r="A74" s="681"/>
      <c r="B74" s="674" t="s">
        <v>2135</v>
      </c>
      <c r="C74" s="674" t="s">
        <v>2136</v>
      </c>
      <c r="D74" s="674" t="s">
        <v>2123</v>
      </c>
      <c r="E74" s="674">
        <v>3</v>
      </c>
      <c r="F74" s="674">
        <v>4</v>
      </c>
      <c r="G74" s="674">
        <f t="shared" ref="G74:G124" si="6">F74*E74</f>
        <v>12</v>
      </c>
      <c r="H74" s="674" t="s">
        <v>2124</v>
      </c>
      <c r="I74" s="674" t="s">
        <v>2137</v>
      </c>
      <c r="J74" s="678">
        <v>1</v>
      </c>
      <c r="K74" s="678">
        <v>4</v>
      </c>
      <c r="L74" s="678">
        <v>4</v>
      </c>
      <c r="M74" s="675" t="s">
        <v>2126</v>
      </c>
    </row>
    <row r="75" spans="1:13" s="676" customFormat="1" ht="45" x14ac:dyDescent="0.25">
      <c r="A75" s="681"/>
      <c r="B75" s="686" t="s">
        <v>2277</v>
      </c>
      <c r="C75" s="674" t="s">
        <v>2278</v>
      </c>
      <c r="D75" s="674" t="s">
        <v>2272</v>
      </c>
      <c r="E75" s="674">
        <v>4</v>
      </c>
      <c r="F75" s="674">
        <v>3</v>
      </c>
      <c r="G75" s="674">
        <f t="shared" si="6"/>
        <v>12</v>
      </c>
      <c r="H75" s="674" t="s">
        <v>2124</v>
      </c>
      <c r="I75" s="674" t="s">
        <v>2279</v>
      </c>
      <c r="J75" s="678">
        <v>2</v>
      </c>
      <c r="K75" s="678">
        <v>3</v>
      </c>
      <c r="L75" s="678">
        <v>6</v>
      </c>
      <c r="M75" s="675" t="s">
        <v>2126</v>
      </c>
    </row>
    <row r="76" spans="1:13" s="676" customFormat="1" ht="45" x14ac:dyDescent="0.25">
      <c r="A76" s="681"/>
      <c r="B76" s="674" t="s">
        <v>2280</v>
      </c>
      <c r="C76" s="674" t="s">
        <v>2281</v>
      </c>
      <c r="D76" s="674" t="s">
        <v>2123</v>
      </c>
      <c r="E76" s="674">
        <v>4</v>
      </c>
      <c r="F76" s="674">
        <v>4</v>
      </c>
      <c r="G76" s="674">
        <f t="shared" si="6"/>
        <v>16</v>
      </c>
      <c r="H76" s="674" t="s">
        <v>2129</v>
      </c>
      <c r="I76" s="674" t="s">
        <v>2282</v>
      </c>
      <c r="J76" s="678">
        <v>2</v>
      </c>
      <c r="K76" s="678">
        <v>3</v>
      </c>
      <c r="L76" s="678">
        <v>6</v>
      </c>
      <c r="M76" s="675" t="s">
        <v>2126</v>
      </c>
    </row>
    <row r="77" spans="1:13" s="676" customFormat="1" ht="60" x14ac:dyDescent="0.25">
      <c r="A77" s="681"/>
      <c r="B77" s="674" t="s">
        <v>2283</v>
      </c>
      <c r="C77" s="674" t="s">
        <v>2284</v>
      </c>
      <c r="D77" s="674" t="s">
        <v>2123</v>
      </c>
      <c r="E77" s="674">
        <v>4</v>
      </c>
      <c r="F77" s="674">
        <v>4</v>
      </c>
      <c r="G77" s="674">
        <f t="shared" si="6"/>
        <v>16</v>
      </c>
      <c r="H77" s="674" t="s">
        <v>2129</v>
      </c>
      <c r="I77" s="674" t="s">
        <v>2285</v>
      </c>
      <c r="J77" s="678">
        <v>2</v>
      </c>
      <c r="K77" s="678">
        <v>3</v>
      </c>
      <c r="L77" s="678">
        <v>6</v>
      </c>
      <c r="M77" s="675" t="s">
        <v>2126</v>
      </c>
    </row>
    <row r="78" spans="1:13" s="676" customFormat="1" ht="60" x14ac:dyDescent="0.25">
      <c r="A78" s="681"/>
      <c r="B78" s="674" t="s">
        <v>2185</v>
      </c>
      <c r="C78" s="674" t="s">
        <v>2186</v>
      </c>
      <c r="D78" s="674" t="s">
        <v>2123</v>
      </c>
      <c r="E78" s="674">
        <v>4</v>
      </c>
      <c r="F78" s="674">
        <v>2</v>
      </c>
      <c r="G78" s="674">
        <f t="shared" si="6"/>
        <v>8</v>
      </c>
      <c r="H78" s="674" t="s">
        <v>2124</v>
      </c>
      <c r="I78" s="674" t="s">
        <v>2187</v>
      </c>
      <c r="J78" s="678">
        <v>2</v>
      </c>
      <c r="K78" s="678">
        <v>2</v>
      </c>
      <c r="L78" s="678">
        <f t="shared" ref="L78" si="7">K78*J78</f>
        <v>4</v>
      </c>
      <c r="M78" s="675" t="s">
        <v>2126</v>
      </c>
    </row>
    <row r="79" spans="1:13" s="676" customFormat="1" ht="45" x14ac:dyDescent="0.25">
      <c r="A79" s="681"/>
      <c r="B79" s="674" t="s">
        <v>2286</v>
      </c>
      <c r="C79" s="674" t="s">
        <v>2287</v>
      </c>
      <c r="D79" s="674" t="s">
        <v>2272</v>
      </c>
      <c r="E79" s="674">
        <v>2</v>
      </c>
      <c r="F79" s="674">
        <v>4</v>
      </c>
      <c r="G79" s="674">
        <f t="shared" si="6"/>
        <v>8</v>
      </c>
      <c r="H79" s="674" t="s">
        <v>2124</v>
      </c>
      <c r="I79" s="674" t="s">
        <v>2288</v>
      </c>
      <c r="J79" s="678">
        <v>1</v>
      </c>
      <c r="K79" s="678">
        <v>4</v>
      </c>
      <c r="L79" s="678">
        <f t="shared" si="5"/>
        <v>4</v>
      </c>
      <c r="M79" s="675" t="s">
        <v>2126</v>
      </c>
    </row>
    <row r="80" spans="1:13" s="676" customFormat="1" ht="45" x14ac:dyDescent="0.25">
      <c r="A80" s="681"/>
      <c r="B80" s="674" t="s">
        <v>2289</v>
      </c>
      <c r="C80" s="674" t="s">
        <v>2290</v>
      </c>
      <c r="D80" s="674" t="s">
        <v>2123</v>
      </c>
      <c r="E80" s="674">
        <v>3</v>
      </c>
      <c r="F80" s="674">
        <v>4</v>
      </c>
      <c r="G80" s="674">
        <v>12</v>
      </c>
      <c r="H80" s="674" t="s">
        <v>2124</v>
      </c>
      <c r="I80" s="674" t="s">
        <v>2291</v>
      </c>
      <c r="J80" s="678">
        <v>3</v>
      </c>
      <c r="K80" s="678">
        <v>2</v>
      </c>
      <c r="L80" s="678">
        <v>6</v>
      </c>
      <c r="M80" s="675" t="s">
        <v>2126</v>
      </c>
    </row>
    <row r="81" spans="1:13" s="676" customFormat="1" ht="45" x14ac:dyDescent="0.25">
      <c r="A81" s="681"/>
      <c r="B81" s="674" t="s">
        <v>2292</v>
      </c>
      <c r="C81" s="674" t="s">
        <v>2293</v>
      </c>
      <c r="D81" s="674" t="s">
        <v>2123</v>
      </c>
      <c r="E81" s="674">
        <v>4</v>
      </c>
      <c r="F81" s="674">
        <v>4</v>
      </c>
      <c r="G81" s="674">
        <f t="shared" si="6"/>
        <v>16</v>
      </c>
      <c r="H81" s="674" t="s">
        <v>2129</v>
      </c>
      <c r="I81" s="674" t="s">
        <v>2294</v>
      </c>
      <c r="J81" s="678">
        <v>3</v>
      </c>
      <c r="K81" s="678">
        <v>2</v>
      </c>
      <c r="L81" s="678">
        <f t="shared" si="5"/>
        <v>6</v>
      </c>
      <c r="M81" s="675" t="s">
        <v>2126</v>
      </c>
    </row>
    <row r="82" spans="1:13" s="676" customFormat="1" ht="30" x14ac:dyDescent="0.25">
      <c r="A82" s="681"/>
      <c r="B82" s="674" t="s">
        <v>2295</v>
      </c>
      <c r="C82" s="674" t="s">
        <v>2296</v>
      </c>
      <c r="D82" s="674" t="s">
        <v>2272</v>
      </c>
      <c r="E82" s="674">
        <v>3</v>
      </c>
      <c r="F82" s="674">
        <v>5</v>
      </c>
      <c r="G82" s="674">
        <f t="shared" si="6"/>
        <v>15</v>
      </c>
      <c r="H82" s="674" t="s">
        <v>2129</v>
      </c>
      <c r="I82" s="674" t="s">
        <v>2297</v>
      </c>
      <c r="J82" s="678">
        <v>1</v>
      </c>
      <c r="K82" s="678">
        <v>5</v>
      </c>
      <c r="L82" s="678">
        <f t="shared" si="5"/>
        <v>5</v>
      </c>
      <c r="M82" s="675" t="s">
        <v>2126</v>
      </c>
    </row>
    <row r="83" spans="1:13" s="676" customFormat="1" ht="45" x14ac:dyDescent="0.25">
      <c r="A83" s="681"/>
      <c r="B83" s="674" t="s">
        <v>2229</v>
      </c>
      <c r="C83" s="674" t="s">
        <v>2230</v>
      </c>
      <c r="D83" s="674" t="s">
        <v>2298</v>
      </c>
      <c r="E83" s="674">
        <v>4</v>
      </c>
      <c r="F83" s="674">
        <v>5</v>
      </c>
      <c r="G83" s="674">
        <f t="shared" si="6"/>
        <v>20</v>
      </c>
      <c r="H83" s="674" t="s">
        <v>2129</v>
      </c>
      <c r="I83" s="674" t="s">
        <v>2231</v>
      </c>
      <c r="J83" s="678">
        <v>2</v>
      </c>
      <c r="K83" s="678">
        <v>5</v>
      </c>
      <c r="L83" s="678">
        <f t="shared" si="5"/>
        <v>10</v>
      </c>
      <c r="M83" s="675" t="s">
        <v>2124</v>
      </c>
    </row>
    <row r="84" spans="1:13" s="676" customFormat="1" ht="30" x14ac:dyDescent="0.25">
      <c r="A84" s="682"/>
      <c r="B84" s="674" t="s">
        <v>2299</v>
      </c>
      <c r="C84" s="674" t="s">
        <v>2300</v>
      </c>
      <c r="D84" s="674" t="s">
        <v>2123</v>
      </c>
      <c r="E84" s="674">
        <v>3</v>
      </c>
      <c r="F84" s="674">
        <v>4</v>
      </c>
      <c r="G84" s="674">
        <f t="shared" si="6"/>
        <v>12</v>
      </c>
      <c r="H84" s="674" t="s">
        <v>2124</v>
      </c>
      <c r="I84" s="674" t="s">
        <v>2301</v>
      </c>
      <c r="J84" s="678">
        <v>2</v>
      </c>
      <c r="K84" s="678">
        <v>4</v>
      </c>
      <c r="L84" s="678">
        <f t="shared" si="5"/>
        <v>8</v>
      </c>
      <c r="M84" s="675" t="s">
        <v>2124</v>
      </c>
    </row>
    <row r="85" spans="1:13" s="676" customFormat="1" ht="30" x14ac:dyDescent="0.25">
      <c r="A85" s="680" t="s">
        <v>2302</v>
      </c>
      <c r="B85" s="674" t="s">
        <v>2141</v>
      </c>
      <c r="C85" s="674" t="s">
        <v>2142</v>
      </c>
      <c r="D85" s="674" t="s">
        <v>2143</v>
      </c>
      <c r="E85" s="674">
        <v>3</v>
      </c>
      <c r="F85" s="674">
        <v>4</v>
      </c>
      <c r="G85" s="674">
        <f t="shared" si="6"/>
        <v>12</v>
      </c>
      <c r="H85" s="674" t="s">
        <v>2124</v>
      </c>
      <c r="I85" s="674" t="s">
        <v>2144</v>
      </c>
      <c r="J85" s="678">
        <v>1</v>
      </c>
      <c r="K85" s="678">
        <v>4</v>
      </c>
      <c r="L85" s="678">
        <f t="shared" si="5"/>
        <v>4</v>
      </c>
      <c r="M85" s="675" t="s">
        <v>2126</v>
      </c>
    </row>
    <row r="86" spans="1:13" s="676" customFormat="1" ht="45" x14ac:dyDescent="0.25">
      <c r="A86" s="681"/>
      <c r="B86" s="686" t="s">
        <v>2200</v>
      </c>
      <c r="C86" s="674" t="s">
        <v>2128</v>
      </c>
      <c r="D86" s="674" t="s">
        <v>2123</v>
      </c>
      <c r="E86" s="674">
        <v>4</v>
      </c>
      <c r="F86" s="674">
        <v>4</v>
      </c>
      <c r="G86" s="674">
        <f t="shared" si="6"/>
        <v>16</v>
      </c>
      <c r="H86" s="674" t="s">
        <v>2129</v>
      </c>
      <c r="I86" s="674" t="s">
        <v>2130</v>
      </c>
      <c r="J86" s="678">
        <v>2</v>
      </c>
      <c r="K86" s="678">
        <v>3</v>
      </c>
      <c r="L86" s="678">
        <f t="shared" si="5"/>
        <v>6</v>
      </c>
      <c r="M86" s="675" t="s">
        <v>2126</v>
      </c>
    </row>
    <row r="87" spans="1:13" s="676" customFormat="1" ht="45" customHeight="1" x14ac:dyDescent="0.25">
      <c r="A87" s="681"/>
      <c r="B87" s="674" t="s">
        <v>2303</v>
      </c>
      <c r="C87" s="674" t="s">
        <v>2304</v>
      </c>
      <c r="D87" s="674" t="s">
        <v>2305</v>
      </c>
      <c r="E87" s="674">
        <v>4</v>
      </c>
      <c r="F87" s="674">
        <v>4</v>
      </c>
      <c r="G87" s="674">
        <f t="shared" si="6"/>
        <v>16</v>
      </c>
      <c r="H87" s="674" t="s">
        <v>2129</v>
      </c>
      <c r="I87" s="674" t="s">
        <v>2306</v>
      </c>
      <c r="J87" s="678">
        <v>2</v>
      </c>
      <c r="K87" s="678">
        <v>4</v>
      </c>
      <c r="L87" s="678">
        <f t="shared" si="5"/>
        <v>8</v>
      </c>
      <c r="M87" s="675" t="s">
        <v>2124</v>
      </c>
    </row>
    <row r="88" spans="1:13" s="676" customFormat="1" ht="45" customHeight="1" x14ac:dyDescent="0.25">
      <c r="A88" s="681"/>
      <c r="B88" s="674" t="s">
        <v>2135</v>
      </c>
      <c r="C88" s="674" t="s">
        <v>2136</v>
      </c>
      <c r="D88" s="674" t="s">
        <v>2123</v>
      </c>
      <c r="E88" s="674">
        <v>3</v>
      </c>
      <c r="F88" s="674">
        <v>4</v>
      </c>
      <c r="G88" s="674">
        <f t="shared" si="6"/>
        <v>12</v>
      </c>
      <c r="H88" s="674" t="s">
        <v>2124</v>
      </c>
      <c r="I88" s="674" t="s">
        <v>2137</v>
      </c>
      <c r="J88" s="678">
        <v>1</v>
      </c>
      <c r="K88" s="678">
        <v>4</v>
      </c>
      <c r="L88" s="678">
        <v>4</v>
      </c>
      <c r="M88" s="675" t="s">
        <v>2126</v>
      </c>
    </row>
    <row r="89" spans="1:13" s="676" customFormat="1" ht="45" customHeight="1" x14ac:dyDescent="0.25">
      <c r="A89" s="681"/>
      <c r="B89" s="686" t="s">
        <v>2277</v>
      </c>
      <c r="C89" s="674" t="s">
        <v>2278</v>
      </c>
      <c r="D89" s="674" t="s">
        <v>2272</v>
      </c>
      <c r="E89" s="674">
        <v>4</v>
      </c>
      <c r="F89" s="674">
        <v>3</v>
      </c>
      <c r="G89" s="674">
        <f t="shared" si="6"/>
        <v>12</v>
      </c>
      <c r="H89" s="674" t="s">
        <v>2124</v>
      </c>
      <c r="I89" s="674" t="s">
        <v>2279</v>
      </c>
      <c r="J89" s="678">
        <v>2</v>
      </c>
      <c r="K89" s="678">
        <v>3</v>
      </c>
      <c r="L89" s="678">
        <v>6</v>
      </c>
      <c r="M89" s="675" t="s">
        <v>2126</v>
      </c>
    </row>
    <row r="90" spans="1:13" s="676" customFormat="1" ht="60" x14ac:dyDescent="0.25">
      <c r="A90" s="681"/>
      <c r="B90" s="674" t="s">
        <v>2307</v>
      </c>
      <c r="C90" s="674" t="s">
        <v>2308</v>
      </c>
      <c r="D90" s="674" t="s">
        <v>2123</v>
      </c>
      <c r="E90" s="674">
        <v>2</v>
      </c>
      <c r="F90" s="674">
        <v>4</v>
      </c>
      <c r="G90" s="674">
        <f t="shared" si="6"/>
        <v>8</v>
      </c>
      <c r="H90" s="674" t="s">
        <v>2124</v>
      </c>
      <c r="I90" s="674" t="s">
        <v>2309</v>
      </c>
      <c r="J90" s="678">
        <v>1</v>
      </c>
      <c r="K90" s="678">
        <v>4</v>
      </c>
      <c r="L90" s="678">
        <f t="shared" si="5"/>
        <v>4</v>
      </c>
      <c r="M90" s="675" t="s">
        <v>2126</v>
      </c>
    </row>
    <row r="91" spans="1:13" s="676" customFormat="1" ht="30.6" customHeight="1" x14ac:dyDescent="0.25">
      <c r="A91" s="681"/>
      <c r="B91" s="674" t="s">
        <v>2310</v>
      </c>
      <c r="C91" s="674" t="s">
        <v>2311</v>
      </c>
      <c r="D91" s="674" t="s">
        <v>2123</v>
      </c>
      <c r="E91" s="674">
        <v>4</v>
      </c>
      <c r="F91" s="674">
        <v>4</v>
      </c>
      <c r="G91" s="674">
        <f t="shared" si="6"/>
        <v>16</v>
      </c>
      <c r="H91" s="674" t="s">
        <v>2129</v>
      </c>
      <c r="I91" s="674" t="s">
        <v>2312</v>
      </c>
      <c r="J91" s="678">
        <v>2</v>
      </c>
      <c r="K91" s="678">
        <v>4</v>
      </c>
      <c r="L91" s="678">
        <f t="shared" si="5"/>
        <v>8</v>
      </c>
      <c r="M91" s="675" t="s">
        <v>2124</v>
      </c>
    </row>
    <row r="92" spans="1:13" s="676" customFormat="1" ht="45" x14ac:dyDescent="0.25">
      <c r="A92" s="681"/>
      <c r="B92" s="674" t="s">
        <v>2313</v>
      </c>
      <c r="C92" s="674" t="s">
        <v>2314</v>
      </c>
      <c r="D92" s="674" t="s">
        <v>2123</v>
      </c>
      <c r="E92" s="674">
        <v>2</v>
      </c>
      <c r="F92" s="674">
        <v>4</v>
      </c>
      <c r="G92" s="674">
        <f t="shared" si="6"/>
        <v>8</v>
      </c>
      <c r="H92" s="674" t="s">
        <v>2124</v>
      </c>
      <c r="I92" s="674" t="s">
        <v>2315</v>
      </c>
      <c r="J92" s="678">
        <v>1</v>
      </c>
      <c r="K92" s="678">
        <v>4</v>
      </c>
      <c r="L92" s="678">
        <f t="shared" si="5"/>
        <v>4</v>
      </c>
      <c r="M92" s="675" t="s">
        <v>2126</v>
      </c>
    </row>
    <row r="93" spans="1:13" s="676" customFormat="1" ht="150" x14ac:dyDescent="0.25">
      <c r="A93" s="681"/>
      <c r="B93" s="674" t="s">
        <v>2422</v>
      </c>
      <c r="C93" s="674" t="s">
        <v>2423</v>
      </c>
      <c r="D93" s="674" t="s">
        <v>2143</v>
      </c>
      <c r="E93" s="674">
        <v>3</v>
      </c>
      <c r="F93" s="674">
        <v>5</v>
      </c>
      <c r="G93" s="674">
        <f t="shared" si="6"/>
        <v>15</v>
      </c>
      <c r="H93" s="674" t="s">
        <v>2129</v>
      </c>
      <c r="I93" s="674" t="s">
        <v>2424</v>
      </c>
      <c r="J93" s="678">
        <v>3</v>
      </c>
      <c r="K93" s="678">
        <v>3</v>
      </c>
      <c r="L93" s="678">
        <v>9</v>
      </c>
      <c r="M93" s="675" t="s">
        <v>2124</v>
      </c>
    </row>
    <row r="94" spans="1:13" s="676" customFormat="1" ht="45" x14ac:dyDescent="0.25">
      <c r="A94" s="681"/>
      <c r="B94" s="674" t="s">
        <v>2316</v>
      </c>
      <c r="C94" s="674" t="s">
        <v>2317</v>
      </c>
      <c r="D94" s="674" t="s">
        <v>2123</v>
      </c>
      <c r="E94" s="674">
        <v>3</v>
      </c>
      <c r="F94" s="674">
        <v>3</v>
      </c>
      <c r="G94" s="674">
        <f t="shared" si="6"/>
        <v>9</v>
      </c>
      <c r="H94" s="674" t="s">
        <v>2124</v>
      </c>
      <c r="I94" s="674" t="s">
        <v>2318</v>
      </c>
      <c r="J94" s="678">
        <v>1</v>
      </c>
      <c r="K94" s="678">
        <v>3</v>
      </c>
      <c r="L94" s="678">
        <f t="shared" si="5"/>
        <v>3</v>
      </c>
      <c r="M94" s="675" t="s">
        <v>2126</v>
      </c>
    </row>
    <row r="95" spans="1:13" s="676" customFormat="1" ht="81" customHeight="1" x14ac:dyDescent="0.25">
      <c r="A95" s="681"/>
      <c r="B95" s="674" t="s">
        <v>2425</v>
      </c>
      <c r="C95" s="893" t="s">
        <v>2426</v>
      </c>
      <c r="D95" s="674" t="s">
        <v>2427</v>
      </c>
      <c r="E95" s="674">
        <v>4</v>
      </c>
      <c r="F95" s="674">
        <v>4</v>
      </c>
      <c r="G95" s="674">
        <f>F95*E95</f>
        <v>16</v>
      </c>
      <c r="H95" s="674" t="s">
        <v>2129</v>
      </c>
      <c r="I95" s="674" t="s">
        <v>2428</v>
      </c>
      <c r="J95" s="678">
        <v>3</v>
      </c>
      <c r="K95" s="678">
        <v>3</v>
      </c>
      <c r="L95" s="678">
        <f t="shared" si="5"/>
        <v>9</v>
      </c>
      <c r="M95" s="675" t="s">
        <v>2124</v>
      </c>
    </row>
    <row r="96" spans="1:13" s="676" customFormat="1" ht="45" x14ac:dyDescent="0.25">
      <c r="A96" s="681"/>
      <c r="B96" s="674" t="s">
        <v>2166</v>
      </c>
      <c r="C96" s="674" t="s">
        <v>2319</v>
      </c>
      <c r="D96" s="674" t="s">
        <v>2320</v>
      </c>
      <c r="E96" s="674">
        <v>3</v>
      </c>
      <c r="F96" s="674">
        <v>3</v>
      </c>
      <c r="G96" s="674">
        <f t="shared" si="6"/>
        <v>9</v>
      </c>
      <c r="H96" s="674" t="s">
        <v>2124</v>
      </c>
      <c r="I96" s="674" t="s">
        <v>2321</v>
      </c>
      <c r="J96" s="678">
        <v>1</v>
      </c>
      <c r="K96" s="678">
        <v>3</v>
      </c>
      <c r="L96" s="678">
        <f t="shared" si="5"/>
        <v>3</v>
      </c>
      <c r="M96" s="675" t="s">
        <v>2126</v>
      </c>
    </row>
    <row r="97" spans="1:13" s="676" customFormat="1" ht="45" x14ac:dyDescent="0.25">
      <c r="A97" s="682"/>
      <c r="B97" s="674" t="s">
        <v>2322</v>
      </c>
      <c r="C97" s="674" t="s">
        <v>2323</v>
      </c>
      <c r="D97" s="674" t="s">
        <v>2320</v>
      </c>
      <c r="E97" s="674">
        <v>3</v>
      </c>
      <c r="F97" s="674">
        <v>3</v>
      </c>
      <c r="G97" s="674">
        <f t="shared" si="6"/>
        <v>9</v>
      </c>
      <c r="H97" s="674" t="s">
        <v>2124</v>
      </c>
      <c r="I97" s="674" t="s">
        <v>2324</v>
      </c>
      <c r="J97" s="678">
        <v>1</v>
      </c>
      <c r="K97" s="678">
        <v>3</v>
      </c>
      <c r="L97" s="678">
        <f t="shared" si="5"/>
        <v>3</v>
      </c>
      <c r="M97" s="675" t="s">
        <v>2126</v>
      </c>
    </row>
    <row r="98" spans="1:13" s="676" customFormat="1" ht="45" x14ac:dyDescent="0.25">
      <c r="A98" s="680" t="s">
        <v>2325</v>
      </c>
      <c r="B98" s="686" t="s">
        <v>2417</v>
      </c>
      <c r="C98" s="674" t="s">
        <v>2128</v>
      </c>
      <c r="D98" s="674" t="s">
        <v>2123</v>
      </c>
      <c r="E98" s="674">
        <v>4</v>
      </c>
      <c r="F98" s="674">
        <v>4</v>
      </c>
      <c r="G98" s="674">
        <f t="shared" si="6"/>
        <v>16</v>
      </c>
      <c r="H98" s="674" t="s">
        <v>2129</v>
      </c>
      <c r="I98" s="674" t="s">
        <v>2130</v>
      </c>
      <c r="J98" s="678">
        <v>2</v>
      </c>
      <c r="K98" s="678">
        <v>3</v>
      </c>
      <c r="L98" s="678">
        <f t="shared" si="5"/>
        <v>6</v>
      </c>
      <c r="M98" s="675" t="s">
        <v>2126</v>
      </c>
    </row>
    <row r="99" spans="1:13" s="676" customFormat="1" ht="45" x14ac:dyDescent="0.25">
      <c r="A99" s="681"/>
      <c r="B99" s="674" t="s">
        <v>2326</v>
      </c>
      <c r="C99" s="674" t="s">
        <v>2327</v>
      </c>
      <c r="D99" s="674" t="s">
        <v>2123</v>
      </c>
      <c r="E99" s="674">
        <v>3</v>
      </c>
      <c r="F99" s="674">
        <v>3</v>
      </c>
      <c r="G99" s="674">
        <f t="shared" si="6"/>
        <v>9</v>
      </c>
      <c r="H99" s="674" t="s">
        <v>2124</v>
      </c>
      <c r="I99" s="674" t="s">
        <v>2328</v>
      </c>
      <c r="J99" s="678">
        <v>1</v>
      </c>
      <c r="K99" s="678">
        <v>3</v>
      </c>
      <c r="L99" s="678">
        <f t="shared" si="5"/>
        <v>3</v>
      </c>
      <c r="M99" s="675" t="s">
        <v>2126</v>
      </c>
    </row>
    <row r="100" spans="1:13" s="676" customFormat="1" ht="30" x14ac:dyDescent="0.25">
      <c r="A100" s="681"/>
      <c r="B100" s="674" t="s">
        <v>2329</v>
      </c>
      <c r="C100" s="674" t="s">
        <v>2330</v>
      </c>
      <c r="D100" s="674" t="s">
        <v>2123</v>
      </c>
      <c r="E100" s="674">
        <v>3</v>
      </c>
      <c r="F100" s="674">
        <v>4</v>
      </c>
      <c r="G100" s="674">
        <f t="shared" si="6"/>
        <v>12</v>
      </c>
      <c r="H100" s="674" t="s">
        <v>2124</v>
      </c>
      <c r="I100" s="674" t="s">
        <v>2331</v>
      </c>
      <c r="J100" s="678">
        <v>2</v>
      </c>
      <c r="K100" s="678">
        <v>4</v>
      </c>
      <c r="L100" s="678">
        <f t="shared" si="5"/>
        <v>8</v>
      </c>
      <c r="M100" s="675" t="s">
        <v>2124</v>
      </c>
    </row>
    <row r="101" spans="1:13" s="676" customFormat="1" ht="30" x14ac:dyDescent="0.25">
      <c r="A101" s="681"/>
      <c r="B101" s="674" t="s">
        <v>2332</v>
      </c>
      <c r="C101" s="674" t="s">
        <v>2333</v>
      </c>
      <c r="D101" s="674" t="s">
        <v>2123</v>
      </c>
      <c r="E101" s="674">
        <v>3</v>
      </c>
      <c r="F101" s="674">
        <v>3</v>
      </c>
      <c r="G101" s="674">
        <f t="shared" si="6"/>
        <v>9</v>
      </c>
      <c r="H101" s="674" t="s">
        <v>2124</v>
      </c>
      <c r="I101" s="674" t="s">
        <v>2334</v>
      </c>
      <c r="J101" s="678">
        <v>1</v>
      </c>
      <c r="K101" s="678">
        <v>3</v>
      </c>
      <c r="L101" s="678">
        <f t="shared" si="5"/>
        <v>3</v>
      </c>
      <c r="M101" s="675" t="s">
        <v>2126</v>
      </c>
    </row>
    <row r="102" spans="1:13" s="676" customFormat="1" ht="45" x14ac:dyDescent="0.25">
      <c r="A102" s="681"/>
      <c r="B102" s="674" t="s">
        <v>2335</v>
      </c>
      <c r="C102" s="674" t="s">
        <v>2336</v>
      </c>
      <c r="D102" s="674" t="s">
        <v>2123</v>
      </c>
      <c r="E102" s="674">
        <v>2</v>
      </c>
      <c r="F102" s="674">
        <v>5</v>
      </c>
      <c r="G102" s="674">
        <f t="shared" si="6"/>
        <v>10</v>
      </c>
      <c r="H102" s="674" t="s">
        <v>2124</v>
      </c>
      <c r="I102" s="674" t="s">
        <v>2337</v>
      </c>
      <c r="J102" s="678">
        <v>1</v>
      </c>
      <c r="K102" s="678">
        <v>5</v>
      </c>
      <c r="L102" s="678">
        <f t="shared" si="5"/>
        <v>5</v>
      </c>
      <c r="M102" s="675" t="s">
        <v>2126</v>
      </c>
    </row>
    <row r="103" spans="1:13" s="676" customFormat="1" ht="30" x14ac:dyDescent="0.25">
      <c r="A103" s="681"/>
      <c r="B103" s="686" t="s">
        <v>2338</v>
      </c>
      <c r="C103" s="674" t="s">
        <v>2339</v>
      </c>
      <c r="D103" s="674" t="s">
        <v>2123</v>
      </c>
      <c r="E103" s="674">
        <v>3</v>
      </c>
      <c r="F103" s="674">
        <v>3</v>
      </c>
      <c r="G103" s="674">
        <f t="shared" si="6"/>
        <v>9</v>
      </c>
      <c r="H103" s="674" t="s">
        <v>2124</v>
      </c>
      <c r="I103" s="674" t="s">
        <v>2340</v>
      </c>
      <c r="J103" s="678">
        <v>2</v>
      </c>
      <c r="K103" s="678">
        <v>3</v>
      </c>
      <c r="L103" s="678">
        <f t="shared" si="5"/>
        <v>6</v>
      </c>
      <c r="M103" s="675" t="s">
        <v>2126</v>
      </c>
    </row>
    <row r="104" spans="1:13" s="676" customFormat="1" ht="45" x14ac:dyDescent="0.25">
      <c r="A104" s="681"/>
      <c r="B104" s="674" t="s">
        <v>2341</v>
      </c>
      <c r="C104" s="674" t="s">
        <v>2342</v>
      </c>
      <c r="D104" s="674" t="s">
        <v>2123</v>
      </c>
      <c r="E104" s="674">
        <v>3</v>
      </c>
      <c r="F104" s="674">
        <v>4</v>
      </c>
      <c r="G104" s="674">
        <f t="shared" si="6"/>
        <v>12</v>
      </c>
      <c r="H104" s="674" t="s">
        <v>2124</v>
      </c>
      <c r="I104" s="674" t="s">
        <v>2343</v>
      </c>
      <c r="J104" s="678">
        <v>1</v>
      </c>
      <c r="K104" s="678">
        <v>4</v>
      </c>
      <c r="L104" s="678">
        <f t="shared" si="5"/>
        <v>4</v>
      </c>
      <c r="M104" s="675" t="s">
        <v>2126</v>
      </c>
    </row>
    <row r="105" spans="1:13" s="676" customFormat="1" ht="45" x14ac:dyDescent="0.25">
      <c r="A105" s="681"/>
      <c r="B105" s="686" t="s">
        <v>2344</v>
      </c>
      <c r="C105" s="674" t="s">
        <v>2345</v>
      </c>
      <c r="D105" s="674" t="s">
        <v>2123</v>
      </c>
      <c r="E105" s="674">
        <v>3</v>
      </c>
      <c r="F105" s="674">
        <v>3</v>
      </c>
      <c r="G105" s="674">
        <f t="shared" si="6"/>
        <v>9</v>
      </c>
      <c r="H105" s="674" t="s">
        <v>2124</v>
      </c>
      <c r="I105" s="674" t="s">
        <v>2346</v>
      </c>
      <c r="J105" s="678">
        <v>2</v>
      </c>
      <c r="K105" s="678">
        <v>3</v>
      </c>
      <c r="L105" s="678">
        <f t="shared" si="5"/>
        <v>6</v>
      </c>
      <c r="M105" s="675" t="s">
        <v>2126</v>
      </c>
    </row>
    <row r="106" spans="1:13" s="676" customFormat="1" ht="30" x14ac:dyDescent="0.25">
      <c r="A106" s="681"/>
      <c r="B106" s="674" t="s">
        <v>2166</v>
      </c>
      <c r="C106" s="674" t="s">
        <v>2347</v>
      </c>
      <c r="D106" s="674" t="s">
        <v>2348</v>
      </c>
      <c r="E106" s="674">
        <v>3</v>
      </c>
      <c r="F106" s="674">
        <v>3</v>
      </c>
      <c r="G106" s="674">
        <f t="shared" si="6"/>
        <v>9</v>
      </c>
      <c r="H106" s="674" t="s">
        <v>2124</v>
      </c>
      <c r="I106" s="674" t="s">
        <v>2349</v>
      </c>
      <c r="J106" s="678">
        <v>1</v>
      </c>
      <c r="K106" s="678">
        <v>3</v>
      </c>
      <c r="L106" s="678">
        <f t="shared" si="5"/>
        <v>3</v>
      </c>
      <c r="M106" s="675" t="s">
        <v>2126</v>
      </c>
    </row>
    <row r="107" spans="1:13" s="676" customFormat="1" ht="60" x14ac:dyDescent="0.25">
      <c r="A107" s="682"/>
      <c r="B107" s="674" t="s">
        <v>2350</v>
      </c>
      <c r="C107" s="674" t="s">
        <v>2351</v>
      </c>
      <c r="D107" s="674" t="s">
        <v>2123</v>
      </c>
      <c r="E107" s="674">
        <v>3</v>
      </c>
      <c r="F107" s="674">
        <v>4</v>
      </c>
      <c r="G107" s="674">
        <f t="shared" si="6"/>
        <v>12</v>
      </c>
      <c r="H107" s="674" t="s">
        <v>2124</v>
      </c>
      <c r="I107" s="674" t="s">
        <v>2352</v>
      </c>
      <c r="J107" s="678">
        <v>2</v>
      </c>
      <c r="K107" s="678">
        <v>3</v>
      </c>
      <c r="L107" s="678">
        <f t="shared" si="5"/>
        <v>6</v>
      </c>
      <c r="M107" s="675" t="s">
        <v>2126</v>
      </c>
    </row>
    <row r="108" spans="1:13" s="676" customFormat="1" ht="0.75" customHeight="1" x14ac:dyDescent="0.25">
      <c r="A108" s="680" t="s">
        <v>2414</v>
      </c>
      <c r="B108" s="686"/>
      <c r="C108" s="674"/>
      <c r="D108" s="674"/>
      <c r="E108" s="674"/>
      <c r="F108" s="674"/>
      <c r="G108" s="674">
        <f t="shared" si="6"/>
        <v>0</v>
      </c>
      <c r="H108" s="674"/>
      <c r="I108" s="674"/>
      <c r="J108" s="678"/>
      <c r="K108" s="678"/>
      <c r="L108" s="678">
        <f t="shared" si="5"/>
        <v>0</v>
      </c>
      <c r="M108" s="675"/>
    </row>
    <row r="109" spans="1:13" s="676" customFormat="1" ht="30" customHeight="1" x14ac:dyDescent="0.25">
      <c r="A109" s="681"/>
      <c r="B109" s="674" t="s">
        <v>2135</v>
      </c>
      <c r="C109" s="674" t="s">
        <v>2136</v>
      </c>
      <c r="D109" s="674" t="s">
        <v>2123</v>
      </c>
      <c r="E109" s="674">
        <v>3</v>
      </c>
      <c r="F109" s="674">
        <v>4</v>
      </c>
      <c r="G109" s="674">
        <f t="shared" si="6"/>
        <v>12</v>
      </c>
      <c r="H109" s="674" t="s">
        <v>2124</v>
      </c>
      <c r="I109" s="674" t="s">
        <v>2137</v>
      </c>
      <c r="J109" s="678">
        <v>1</v>
      </c>
      <c r="K109" s="678">
        <v>4</v>
      </c>
      <c r="L109" s="678">
        <v>4</v>
      </c>
      <c r="M109" s="675" t="s">
        <v>2126</v>
      </c>
    </row>
    <row r="110" spans="1:13" s="676" customFormat="1" ht="30" customHeight="1" x14ac:dyDescent="0.25">
      <c r="A110" s="681"/>
      <c r="B110" s="674" t="s">
        <v>2141</v>
      </c>
      <c r="C110" s="674" t="s">
        <v>2142</v>
      </c>
      <c r="D110" s="674" t="s">
        <v>2143</v>
      </c>
      <c r="E110" s="674">
        <v>3</v>
      </c>
      <c r="F110" s="674">
        <v>4</v>
      </c>
      <c r="G110" s="674">
        <f t="shared" si="6"/>
        <v>12</v>
      </c>
      <c r="H110" s="674" t="s">
        <v>2124</v>
      </c>
      <c r="I110" s="674" t="s">
        <v>2144</v>
      </c>
      <c r="J110" s="678">
        <v>1</v>
      </c>
      <c r="K110" s="678">
        <v>4</v>
      </c>
      <c r="L110" s="678">
        <f t="shared" ref="L110" si="8">K110*J110</f>
        <v>4</v>
      </c>
      <c r="M110" s="675" t="s">
        <v>2126</v>
      </c>
    </row>
    <row r="111" spans="1:13" s="676" customFormat="1" ht="35.1" customHeight="1" x14ac:dyDescent="0.25">
      <c r="A111" s="681"/>
      <c r="B111" s="674" t="s">
        <v>2353</v>
      </c>
      <c r="C111" s="674" t="s">
        <v>2354</v>
      </c>
      <c r="D111" s="686" t="s">
        <v>2355</v>
      </c>
      <c r="E111" s="674">
        <v>2</v>
      </c>
      <c r="F111" s="674">
        <v>3</v>
      </c>
      <c r="G111" s="674">
        <f t="shared" si="6"/>
        <v>6</v>
      </c>
      <c r="H111" s="674" t="s">
        <v>2126</v>
      </c>
      <c r="I111" s="674"/>
      <c r="J111" s="678"/>
      <c r="K111" s="678"/>
      <c r="L111" s="678">
        <f t="shared" si="5"/>
        <v>0</v>
      </c>
      <c r="M111" s="675"/>
    </row>
    <row r="112" spans="1:13" s="676" customFormat="1" ht="35.1" customHeight="1" x14ac:dyDescent="0.25">
      <c r="A112" s="681"/>
      <c r="B112" s="674" t="s">
        <v>2356</v>
      </c>
      <c r="C112" s="674" t="s">
        <v>2357</v>
      </c>
      <c r="D112" s="674" t="s">
        <v>2358</v>
      </c>
      <c r="E112" s="674">
        <v>1</v>
      </c>
      <c r="F112" s="674">
        <v>4</v>
      </c>
      <c r="G112" s="674">
        <f t="shared" si="6"/>
        <v>4</v>
      </c>
      <c r="H112" s="674" t="s">
        <v>2126</v>
      </c>
      <c r="I112" s="674"/>
      <c r="J112" s="678"/>
      <c r="K112" s="678"/>
      <c r="L112" s="678">
        <f t="shared" si="5"/>
        <v>0</v>
      </c>
      <c r="M112" s="675"/>
    </row>
    <row r="113" spans="1:13" s="676" customFormat="1" ht="35.1" customHeight="1" x14ac:dyDescent="0.25">
      <c r="A113" s="681"/>
      <c r="B113" s="674" t="s">
        <v>2359</v>
      </c>
      <c r="C113" s="674" t="s">
        <v>2360</v>
      </c>
      <c r="D113" s="674" t="s">
        <v>2123</v>
      </c>
      <c r="E113" s="674">
        <v>2</v>
      </c>
      <c r="F113" s="674">
        <v>3</v>
      </c>
      <c r="G113" s="674">
        <f t="shared" si="6"/>
        <v>6</v>
      </c>
      <c r="H113" s="674" t="s">
        <v>2126</v>
      </c>
      <c r="I113" s="674" t="s">
        <v>2361</v>
      </c>
      <c r="J113" s="678">
        <v>2</v>
      </c>
      <c r="K113" s="678">
        <v>2</v>
      </c>
      <c r="L113" s="678">
        <f t="shared" si="5"/>
        <v>4</v>
      </c>
      <c r="M113" s="675" t="s">
        <v>2126</v>
      </c>
    </row>
    <row r="114" spans="1:13" s="676" customFormat="1" ht="45" x14ac:dyDescent="0.25">
      <c r="A114" s="682"/>
      <c r="B114" s="674" t="s">
        <v>2362</v>
      </c>
      <c r="C114" s="674" t="s">
        <v>2363</v>
      </c>
      <c r="D114" s="686" t="s">
        <v>2355</v>
      </c>
      <c r="E114" s="674">
        <v>3</v>
      </c>
      <c r="F114" s="674">
        <v>3</v>
      </c>
      <c r="G114" s="674">
        <f t="shared" si="6"/>
        <v>9</v>
      </c>
      <c r="H114" s="674" t="s">
        <v>2124</v>
      </c>
      <c r="I114" s="674" t="s">
        <v>2364</v>
      </c>
      <c r="J114" s="678">
        <v>1</v>
      </c>
      <c r="K114" s="678">
        <v>3</v>
      </c>
      <c r="L114" s="678">
        <f t="shared" si="5"/>
        <v>3</v>
      </c>
      <c r="M114" s="675" t="s">
        <v>2126</v>
      </c>
    </row>
    <row r="115" spans="1:13" s="676" customFormat="1" ht="45" x14ac:dyDescent="0.25">
      <c r="A115" s="680" t="s">
        <v>2365</v>
      </c>
      <c r="B115" s="674" t="s">
        <v>2366</v>
      </c>
      <c r="C115" s="674" t="s">
        <v>2367</v>
      </c>
      <c r="D115" s="674" t="s">
        <v>2368</v>
      </c>
      <c r="E115" s="674">
        <v>3</v>
      </c>
      <c r="F115" s="674">
        <v>2</v>
      </c>
      <c r="G115" s="674">
        <f t="shared" si="6"/>
        <v>6</v>
      </c>
      <c r="H115" s="674" t="s">
        <v>2126</v>
      </c>
      <c r="I115" s="674"/>
      <c r="J115" s="678"/>
      <c r="K115" s="678"/>
      <c r="L115" s="678"/>
      <c r="M115" s="675"/>
    </row>
    <row r="116" spans="1:13" s="676" customFormat="1" ht="60" x14ac:dyDescent="0.25">
      <c r="A116" s="681"/>
      <c r="B116" s="674" t="s">
        <v>2185</v>
      </c>
      <c r="C116" s="674" t="s">
        <v>2186</v>
      </c>
      <c r="D116" s="674" t="s">
        <v>2123</v>
      </c>
      <c r="E116" s="674">
        <v>4</v>
      </c>
      <c r="F116" s="674">
        <v>2</v>
      </c>
      <c r="G116" s="674">
        <f t="shared" si="6"/>
        <v>8</v>
      </c>
      <c r="H116" s="674" t="s">
        <v>2124</v>
      </c>
      <c r="I116" s="674" t="s">
        <v>2187</v>
      </c>
      <c r="J116" s="678">
        <v>2</v>
      </c>
      <c r="K116" s="678">
        <v>2</v>
      </c>
      <c r="L116" s="678">
        <f t="shared" ref="L116" si="9">K116*J116</f>
        <v>4</v>
      </c>
      <c r="M116" s="675" t="s">
        <v>2126</v>
      </c>
    </row>
    <row r="117" spans="1:13" s="676" customFormat="1" ht="45" x14ac:dyDescent="0.25">
      <c r="A117" s="681"/>
      <c r="B117" s="674" t="s">
        <v>2369</v>
      </c>
      <c r="C117" s="674" t="s">
        <v>2370</v>
      </c>
      <c r="D117" s="674" t="s">
        <v>2368</v>
      </c>
      <c r="E117" s="674">
        <v>3</v>
      </c>
      <c r="F117" s="674">
        <v>3</v>
      </c>
      <c r="G117" s="674">
        <f t="shared" si="6"/>
        <v>9</v>
      </c>
      <c r="H117" s="674" t="s">
        <v>2124</v>
      </c>
      <c r="I117" s="674" t="s">
        <v>2371</v>
      </c>
      <c r="J117" s="678">
        <v>2</v>
      </c>
      <c r="K117" s="678">
        <v>3</v>
      </c>
      <c r="L117" s="678">
        <v>6</v>
      </c>
      <c r="M117" s="675" t="s">
        <v>2126</v>
      </c>
    </row>
    <row r="118" spans="1:13" s="676" customFormat="1" ht="45" x14ac:dyDescent="0.25">
      <c r="A118" s="681"/>
      <c r="B118" s="674" t="s">
        <v>2372</v>
      </c>
      <c r="C118" s="674" t="s">
        <v>2373</v>
      </c>
      <c r="D118" s="674" t="s">
        <v>2368</v>
      </c>
      <c r="E118" s="674">
        <v>4</v>
      </c>
      <c r="F118" s="674">
        <v>4</v>
      </c>
      <c r="G118" s="674">
        <f t="shared" si="6"/>
        <v>16</v>
      </c>
      <c r="H118" s="674" t="s">
        <v>2129</v>
      </c>
      <c r="I118" s="674" t="s">
        <v>2374</v>
      </c>
      <c r="J118" s="678">
        <v>3</v>
      </c>
      <c r="K118" s="678">
        <v>3</v>
      </c>
      <c r="L118" s="678">
        <v>9</v>
      </c>
      <c r="M118" s="675" t="s">
        <v>2124</v>
      </c>
    </row>
    <row r="119" spans="1:13" s="676" customFormat="1" ht="45" x14ac:dyDescent="0.25">
      <c r="A119" s="682"/>
      <c r="B119" s="674" t="s">
        <v>2375</v>
      </c>
      <c r="C119" s="674" t="s">
        <v>2376</v>
      </c>
      <c r="D119" s="674" t="s">
        <v>2368</v>
      </c>
      <c r="E119" s="674">
        <v>3</v>
      </c>
      <c r="F119" s="674">
        <v>4</v>
      </c>
      <c r="G119" s="674">
        <f t="shared" si="6"/>
        <v>12</v>
      </c>
      <c r="H119" s="674" t="s">
        <v>2124</v>
      </c>
      <c r="I119" s="674" t="s">
        <v>2377</v>
      </c>
      <c r="J119" s="678">
        <v>2</v>
      </c>
      <c r="K119" s="678">
        <v>3</v>
      </c>
      <c r="L119" s="678">
        <v>6</v>
      </c>
      <c r="M119" s="675" t="s">
        <v>2126</v>
      </c>
    </row>
    <row r="120" spans="1:13" s="676" customFormat="1" ht="60" x14ac:dyDescent="0.25">
      <c r="A120" s="680" t="s">
        <v>2378</v>
      </c>
      <c r="B120" s="674" t="s">
        <v>2379</v>
      </c>
      <c r="C120" s="674" t="s">
        <v>2380</v>
      </c>
      <c r="D120" s="674" t="s">
        <v>2123</v>
      </c>
      <c r="E120" s="674">
        <v>4</v>
      </c>
      <c r="F120" s="674">
        <v>4</v>
      </c>
      <c r="G120" s="674">
        <f t="shared" si="6"/>
        <v>16</v>
      </c>
      <c r="H120" s="674" t="s">
        <v>2129</v>
      </c>
      <c r="I120" s="674" t="s">
        <v>2381</v>
      </c>
      <c r="J120" s="678">
        <v>3</v>
      </c>
      <c r="K120" s="678">
        <v>3</v>
      </c>
      <c r="L120" s="678">
        <v>9</v>
      </c>
      <c r="M120" s="675" t="s">
        <v>2124</v>
      </c>
    </row>
    <row r="121" spans="1:13" s="676" customFormat="1" ht="45" x14ac:dyDescent="0.25">
      <c r="A121" s="681"/>
      <c r="B121" s="674" t="s">
        <v>2382</v>
      </c>
      <c r="C121" s="674" t="s">
        <v>2383</v>
      </c>
      <c r="D121" s="674" t="s">
        <v>2123</v>
      </c>
      <c r="E121" s="674">
        <v>4</v>
      </c>
      <c r="F121" s="674">
        <v>4</v>
      </c>
      <c r="G121" s="674">
        <f t="shared" si="6"/>
        <v>16</v>
      </c>
      <c r="H121" s="674" t="s">
        <v>2129</v>
      </c>
      <c r="I121" s="674" t="s">
        <v>2384</v>
      </c>
      <c r="J121" s="678">
        <v>3</v>
      </c>
      <c r="K121" s="678">
        <v>3</v>
      </c>
      <c r="L121" s="678">
        <v>9</v>
      </c>
      <c r="M121" s="675" t="s">
        <v>2124</v>
      </c>
    </row>
    <row r="122" spans="1:13" s="676" customFormat="1" ht="45" x14ac:dyDescent="0.25">
      <c r="A122" s="681"/>
      <c r="B122" s="674" t="s">
        <v>2385</v>
      </c>
      <c r="C122" s="674" t="s">
        <v>2386</v>
      </c>
      <c r="D122" s="674" t="s">
        <v>2123</v>
      </c>
      <c r="E122" s="674">
        <v>3</v>
      </c>
      <c r="F122" s="674">
        <v>3</v>
      </c>
      <c r="G122" s="674">
        <f t="shared" si="6"/>
        <v>9</v>
      </c>
      <c r="H122" s="674" t="s">
        <v>2124</v>
      </c>
      <c r="I122" s="674" t="s">
        <v>2387</v>
      </c>
      <c r="J122" s="678">
        <v>2</v>
      </c>
      <c r="K122" s="678">
        <v>3</v>
      </c>
      <c r="L122" s="678">
        <v>6</v>
      </c>
      <c r="M122" s="675" t="s">
        <v>2126</v>
      </c>
    </row>
    <row r="123" spans="1:13" s="676" customFormat="1" ht="45" x14ac:dyDescent="0.25">
      <c r="A123" s="681"/>
      <c r="B123" s="674" t="s">
        <v>2388</v>
      </c>
      <c r="C123" s="674" t="s">
        <v>2389</v>
      </c>
      <c r="D123" s="674" t="s">
        <v>2123</v>
      </c>
      <c r="E123" s="674">
        <v>3</v>
      </c>
      <c r="F123" s="674">
        <v>3</v>
      </c>
      <c r="G123" s="674">
        <f t="shared" si="6"/>
        <v>9</v>
      </c>
      <c r="H123" s="674" t="s">
        <v>2124</v>
      </c>
      <c r="I123" s="674" t="s">
        <v>2390</v>
      </c>
      <c r="J123" s="678">
        <v>2</v>
      </c>
      <c r="K123" s="678">
        <v>3</v>
      </c>
      <c r="L123" s="678">
        <v>6</v>
      </c>
      <c r="M123" s="675" t="s">
        <v>2126</v>
      </c>
    </row>
    <row r="124" spans="1:13" s="676" customFormat="1" ht="45" x14ac:dyDescent="0.25">
      <c r="A124" s="682"/>
      <c r="B124" s="674" t="s">
        <v>2391</v>
      </c>
      <c r="C124" s="674" t="s">
        <v>2392</v>
      </c>
      <c r="D124" s="674" t="s">
        <v>2123</v>
      </c>
      <c r="E124" s="674">
        <v>4</v>
      </c>
      <c r="F124" s="674">
        <v>4</v>
      </c>
      <c r="G124" s="674">
        <f t="shared" si="6"/>
        <v>16</v>
      </c>
      <c r="H124" s="674" t="s">
        <v>2129</v>
      </c>
      <c r="I124" s="674" t="s">
        <v>2393</v>
      </c>
      <c r="J124" s="678">
        <v>3</v>
      </c>
      <c r="K124" s="678">
        <v>3</v>
      </c>
      <c r="L124" s="678">
        <v>9</v>
      </c>
      <c r="M124" s="675" t="s">
        <v>2124</v>
      </c>
    </row>
    <row r="125" spans="1:13" s="676" customFormat="1" ht="30" x14ac:dyDescent="0.25">
      <c r="A125" s="680" t="s">
        <v>2394</v>
      </c>
      <c r="B125" s="674" t="s">
        <v>2395</v>
      </c>
      <c r="C125" s="674" t="s">
        <v>2396</v>
      </c>
      <c r="D125" s="674" t="s">
        <v>2397</v>
      </c>
      <c r="E125" s="674">
        <v>2</v>
      </c>
      <c r="F125" s="674">
        <v>3</v>
      </c>
      <c r="G125" s="674">
        <v>6</v>
      </c>
      <c r="H125" s="674" t="s">
        <v>2126</v>
      </c>
      <c r="I125" s="674" t="s">
        <v>2398</v>
      </c>
      <c r="J125" s="678">
        <v>2</v>
      </c>
      <c r="K125" s="678">
        <v>2</v>
      </c>
      <c r="L125" s="678">
        <v>4</v>
      </c>
      <c r="M125" s="675" t="s">
        <v>2126</v>
      </c>
    </row>
    <row r="126" spans="1:13" s="676" customFormat="1" ht="26.25" customHeight="1" x14ac:dyDescent="0.25">
      <c r="A126" s="681"/>
      <c r="B126" s="674" t="s">
        <v>2399</v>
      </c>
      <c r="C126" s="674" t="s">
        <v>2400</v>
      </c>
      <c r="D126" s="686" t="s">
        <v>2397</v>
      </c>
      <c r="E126" s="674">
        <v>2</v>
      </c>
      <c r="F126" s="674">
        <v>3</v>
      </c>
      <c r="G126" s="674">
        <v>6</v>
      </c>
      <c r="H126" s="674" t="s">
        <v>2126</v>
      </c>
      <c r="I126" s="674"/>
      <c r="J126" s="678"/>
      <c r="K126" s="678"/>
      <c r="L126" s="678"/>
      <c r="M126" s="675"/>
    </row>
    <row r="127" spans="1:13" s="676" customFormat="1" ht="30" x14ac:dyDescent="0.25">
      <c r="A127" s="681"/>
      <c r="B127" s="674" t="s">
        <v>2401</v>
      </c>
      <c r="C127" s="674" t="s">
        <v>2402</v>
      </c>
      <c r="D127" s="674" t="s">
        <v>2397</v>
      </c>
      <c r="E127" s="674">
        <v>3</v>
      </c>
      <c r="F127" s="674">
        <v>3</v>
      </c>
      <c r="G127" s="674">
        <v>9</v>
      </c>
      <c r="H127" s="674" t="s">
        <v>2124</v>
      </c>
      <c r="I127" s="674" t="s">
        <v>2403</v>
      </c>
      <c r="J127" s="678">
        <v>2</v>
      </c>
      <c r="K127" s="678">
        <v>3</v>
      </c>
      <c r="L127" s="678">
        <v>6</v>
      </c>
      <c r="M127" s="675" t="s">
        <v>2126</v>
      </c>
    </row>
    <row r="128" spans="1:13" s="676" customFormat="1" ht="45.75" customHeight="1" x14ac:dyDescent="0.25">
      <c r="A128" s="682"/>
      <c r="B128" s="674" t="s">
        <v>2404</v>
      </c>
      <c r="C128" s="674" t="s">
        <v>2405</v>
      </c>
      <c r="D128" s="686" t="s">
        <v>2397</v>
      </c>
      <c r="E128" s="674">
        <v>3</v>
      </c>
      <c r="F128" s="674">
        <v>3</v>
      </c>
      <c r="G128" s="674">
        <v>9</v>
      </c>
      <c r="H128" s="674" t="s">
        <v>2124</v>
      </c>
      <c r="I128" s="674" t="s">
        <v>2406</v>
      </c>
      <c r="J128" s="678">
        <v>2</v>
      </c>
      <c r="K128" s="678">
        <v>3</v>
      </c>
      <c r="L128" s="678">
        <v>6</v>
      </c>
      <c r="M128" s="675" t="s">
        <v>2126</v>
      </c>
    </row>
  </sheetData>
  <sheetProtection algorithmName="SHA-512" hashValue="kzdK8O1943KgA2wW1MkJR+ej+fUDO1YyXNCLIHQx61XXrJFI3S+HsHpULAFn/bCN/FZkBfeJ4ioPpxa4jybJdg==" saltValue="dKNQuWvGbK6DY1rx/6HZiA==" spinCount="100000" sheet="1" objects="1" scenarios="1"/>
  <mergeCells count="29">
    <mergeCell ref="A1:C1"/>
    <mergeCell ref="D1:M2"/>
    <mergeCell ref="A2:C2"/>
    <mergeCell ref="A3:M3"/>
    <mergeCell ref="A5:A6"/>
    <mergeCell ref="B5:B6"/>
    <mergeCell ref="C5:C6"/>
    <mergeCell ref="D5:D6"/>
    <mergeCell ref="E5:G5"/>
    <mergeCell ref="H5:H6"/>
    <mergeCell ref="C4:M4"/>
    <mergeCell ref="I5:I6"/>
    <mergeCell ref="J5:L5"/>
    <mergeCell ref="M5:M6"/>
    <mergeCell ref="A125:A128"/>
    <mergeCell ref="A4:B4"/>
    <mergeCell ref="A35:A40"/>
    <mergeCell ref="A41:A51"/>
    <mergeCell ref="A52:A59"/>
    <mergeCell ref="A60:A68"/>
    <mergeCell ref="A69:A84"/>
    <mergeCell ref="A85:A97"/>
    <mergeCell ref="A7:A15"/>
    <mergeCell ref="A16:A25"/>
    <mergeCell ref="A26:A34"/>
    <mergeCell ref="A98:A107"/>
    <mergeCell ref="A108:A114"/>
    <mergeCell ref="A115:A119"/>
    <mergeCell ref="A120:A124"/>
  </mergeCells>
  <conditionalFormatting sqref="G7:G128 L7:L128">
    <cfRule type="cellIs" dxfId="95" priority="6" operator="lessThanOrEqual">
      <formula>6</formula>
    </cfRule>
    <cfRule type="cellIs" dxfId="94" priority="7" operator="between">
      <formula>7</formula>
      <formula>14</formula>
    </cfRule>
    <cfRule type="cellIs" dxfId="93" priority="8" operator="greaterThanOrEqual">
      <formula>15</formula>
    </cfRule>
  </conditionalFormatting>
  <dataValidations count="1">
    <dataValidation type="list" allowBlank="1" showInputMessage="1" showErrorMessage="1" sqref="H7:H128 M7:M128" xr:uid="{2CA52AD5-53AE-419C-945B-2E97C08297FB}">
      <formula1>$P$3:$P$5</formula1>
    </dataValidation>
  </dataValidations>
  <hyperlinks>
    <hyperlink ref="A4:B4" location="'الرئيسية تاج '!A1" display="'الرئيسية تاج '!A1" xr:uid="{0B09161F-4B86-4C80-AF22-0D5C1955923D}"/>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containsText" priority="1" operator="containsText" id="{D0CBFE0F-FFF1-4436-9EEA-B90175D7CF62}">
            <xm:f>NOT(ISERROR(SEARCH($P$5,H7)))</xm:f>
            <xm:f>$P$5</xm:f>
            <x14:dxf>
              <font>
                <b/>
                <i val="0"/>
                <color rgb="FFFF0000"/>
              </font>
            </x14:dxf>
          </x14:cfRule>
          <x14:cfRule type="containsText" priority="2" operator="containsText" id="{3EA3B5C9-3659-4EE1-82DC-9DEF1C605E15}">
            <xm:f>NOT(ISERROR(SEARCH(#REF!,H7)))</xm:f>
            <xm:f>#REF!</xm:f>
            <x14:dxf>
              <font>
                <b/>
                <i val="0"/>
                <color rgb="FFFF0000"/>
              </font>
            </x14:dxf>
          </x14:cfRule>
          <x14:cfRule type="containsText" priority="3" operator="containsText" id="{3F82C7BB-2114-47CC-A953-D202B272CDB6}">
            <xm:f>NOT(ISERROR(SEARCH(#REF!,H7)))</xm:f>
            <xm:f>#REF!</xm:f>
            <x14:dxf>
              <font>
                <color rgb="FF9C0006"/>
              </font>
              <fill>
                <patternFill>
                  <bgColor rgb="FFFFC7CE"/>
                </patternFill>
              </fill>
            </x14:dxf>
          </x14:cfRule>
          <x14:cfRule type="containsText" priority="4" operator="containsText" id="{4F38DAD2-2307-4145-AA60-8BBFAC0DB6B1}">
            <xm:f>NOT(ISERROR(SEARCH($P$4,H7)))</xm:f>
            <xm:f>$P$4</xm:f>
            <x14:dxf>
              <font>
                <b/>
                <i val="0"/>
                <color rgb="FFFFC000"/>
              </font>
            </x14:dxf>
          </x14:cfRule>
          <x14:cfRule type="containsText" priority="5" operator="containsText" id="{91A2D332-2908-4117-9FC2-10B405AB1418}">
            <xm:f>NOT(ISERROR(SEARCH($P$3,H7)))</xm:f>
            <xm:f>$P$3</xm:f>
            <x14:dxf>
              <font>
                <b/>
                <i val="0"/>
                <color rgb="FF00B050"/>
              </font>
            </x14:dxf>
          </x14:cfRule>
          <xm:sqref>H7:H128 M7:M128</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47A12-6DE6-46E2-853C-4F856D2598DA}">
  <sheetPr codeName="Sheet29"/>
  <dimension ref="A1"/>
  <sheetViews>
    <sheetView showGridLines="0" showRowColHeaders="0" rightToLeft="1" zoomScale="120" zoomScaleNormal="120" zoomScalePageLayoutView="70" workbookViewId="0">
      <selection activeCell="C1" sqref="C1"/>
      <extLst>
        <ext xmlns:xlsdti="http://schemas.microsoft.com/office/spreadsheetml/2023/showDataTypeIcons" uri="{77bfe23e-c014-4d31-8a63-9c772dbf06b6}">
          <xlsdti:showDataTypeIcons visible="0"/>
        </ext>
      </extLst>
    </sheetView>
  </sheetViews>
  <sheetFormatPr defaultRowHeight="15" x14ac:dyDescent="0.25"/>
  <cols>
    <col min="1" max="16384" width="9.140625" style="894"/>
  </cols>
  <sheetData/>
  <sheetProtection algorithmName="SHA-512" hashValue="jKTWYqJITTcoVDvwEhRdyAVymFXCLX5TwjSxhHU2A4K508GiUxb/Z6QVeuHfVYZ3s88pHse7dypyKdyb/tiBNw==" saltValue="OkG5A5RTuDw826PigWrUzg==" spinCount="100000" sheet="1" objects="1" scenarios="1"/>
  <pageMargins left="0.25" right="0.25" top="0.75" bottom="0.75" header="0.3" footer="0.3"/>
  <pageSetup paperSize="9" orientation="landscape" horizontalDpi="0" verticalDpi="0"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26C7F-B918-425F-AF1F-6952C239A3AC}">
  <sheetPr codeName="Sheet48"/>
  <dimension ref="A1:N166"/>
  <sheetViews>
    <sheetView showGridLines="0" showRowColHeaders="0" rightToLeft="1" zoomScaleNormal="100" workbookViewId="0">
      <selection activeCell="A2" sqref="A2:C2"/>
      <extLst>
        <ext xmlns:xlsdti="http://schemas.microsoft.com/office/spreadsheetml/2023/showDataTypeIcons" uri="{77bfe23e-c014-4d31-8a63-9c772dbf06b6}">
          <xlsdti:showDataTypeIcons visible="0"/>
        </ext>
      </extLst>
    </sheetView>
  </sheetViews>
  <sheetFormatPr defaultRowHeight="15" x14ac:dyDescent="0.25"/>
  <cols>
    <col min="1" max="1" width="19.140625" style="894" bestFit="1" customWidth="1"/>
    <col min="2" max="2" width="17.7109375" style="894" customWidth="1"/>
    <col min="3" max="3" width="9.140625" style="894" customWidth="1"/>
    <col min="4" max="16384" width="9.140625" style="894"/>
  </cols>
  <sheetData>
    <row r="1" spans="1:14" s="896" customFormat="1" ht="18" customHeight="1" x14ac:dyDescent="0.35">
      <c r="A1" s="895" t="s">
        <v>2057</v>
      </c>
      <c r="B1" s="895"/>
      <c r="C1" s="895"/>
      <c r="D1" s="895"/>
      <c r="E1" s="895"/>
      <c r="F1" s="895"/>
      <c r="G1" s="895"/>
      <c r="H1" s="895"/>
      <c r="I1" s="895"/>
      <c r="J1" s="895"/>
      <c r="K1" s="895"/>
      <c r="L1" s="895"/>
      <c r="M1" s="895"/>
      <c r="N1" s="895"/>
    </row>
    <row r="2" spans="1:14" ht="44.25" customHeight="1" x14ac:dyDescent="0.25">
      <c r="A2" s="234" t="str">
        <f>'طفايات الحريق تاج'!$B$2</f>
        <v>🏠 الصفحة الرئيسية</v>
      </c>
      <c r="B2" s="234"/>
      <c r="C2" s="234"/>
      <c r="D2" s="897"/>
      <c r="E2" s="897"/>
      <c r="F2" s="897"/>
      <c r="G2" s="897"/>
      <c r="H2" s="897"/>
      <c r="I2" s="897"/>
      <c r="J2" s="897"/>
      <c r="K2" s="897"/>
      <c r="L2" s="897"/>
      <c r="M2" s="897"/>
      <c r="N2" s="897"/>
    </row>
    <row r="3" spans="1:14" s="900" customFormat="1" ht="31.5" x14ac:dyDescent="0.25">
      <c r="A3" s="898" t="s">
        <v>2027</v>
      </c>
      <c r="B3" s="898" t="s">
        <v>1991</v>
      </c>
      <c r="C3" s="898" t="s">
        <v>1992</v>
      </c>
      <c r="D3" s="898" t="s">
        <v>1993</v>
      </c>
      <c r="E3" s="898" t="s">
        <v>1994</v>
      </c>
      <c r="F3" s="898" t="s">
        <v>1995</v>
      </c>
      <c r="G3" s="898" t="s">
        <v>1996</v>
      </c>
      <c r="H3" s="898" t="s">
        <v>1997</v>
      </c>
      <c r="I3" s="898" t="s">
        <v>1998</v>
      </c>
      <c r="J3" s="898" t="s">
        <v>1999</v>
      </c>
      <c r="K3" s="898" t="s">
        <v>2000</v>
      </c>
      <c r="L3" s="898" t="s">
        <v>2001</v>
      </c>
      <c r="M3" s="898" t="s">
        <v>2002</v>
      </c>
      <c r="N3" s="899" t="s">
        <v>2004</v>
      </c>
    </row>
    <row r="4" spans="1:14" s="904" customFormat="1" ht="18.75" x14ac:dyDescent="0.3">
      <c r="A4" s="901" t="s">
        <v>2050</v>
      </c>
      <c r="B4" s="902">
        <f>SUMIF($A$47:$A$166,"يناير",$C$47:$C$166)/SUMIF($A$47:$A$166,"يناير",$E$47:$E$166)</f>
        <v>0.47619047619047616</v>
      </c>
      <c r="C4" s="902">
        <f>SUMIF($A$47:$A$166,"فبراير",$C$47:$C$166)/SUMIF($A$47:$A$166,"فبراير",$E$47:$E$166)</f>
        <v>0.47619047619047616</v>
      </c>
      <c r="D4" s="902">
        <f>SUMIF($A$47:$A$166,"مارس",$C$47:$C$166)/SUMIF($A$47:$A$166,"مارس",$E$47:$E$166)</f>
        <v>0.47619047619047616</v>
      </c>
      <c r="E4" s="902">
        <f>SUMIF($A$47:$A$166,"أبريل",$C$47:$C$166)/SUMIF($A$47:$A$166,"أبريل",$E$47:$E$166)</f>
        <v>0</v>
      </c>
      <c r="F4" s="902">
        <f>SUMIF($A$47:$A$166,"مايو",$C$47:$C$166)/SUMIF($A$47:$A$166,"مايو",$E$47:$E$166)</f>
        <v>0</v>
      </c>
      <c r="G4" s="902">
        <f>SUMIF($A$47:$A$166,"يونيو",$C$47:$C$166)/SUMIF($A$47:$A$166,"يونيو",$E$47:$E$166)</f>
        <v>0</v>
      </c>
      <c r="H4" s="902">
        <f>SUMIF($A$47:$A$166,"يوليو",$C$47:$C$166)/SUMIF($A$47:$A$166,"يوليو",$E$47:$E$166)</f>
        <v>0</v>
      </c>
      <c r="I4" s="902">
        <f>SUMIF($A$47:$A$166,"أغسطس",$C$47:$C$166)/SUMIF($A$47:$A$166,"أغسطس",$E$47:$E$166)</f>
        <v>0.4935064935064935</v>
      </c>
      <c r="J4" s="902">
        <f>SUMIF($A$47:$A$166,"سبتمبر",$C$47:$C$166)/SUMIF($A$47:$A$166,"سبتمبر",$E$47:$E$166)</f>
        <v>0</v>
      </c>
      <c r="K4" s="902">
        <f>SUMIF($A$47:$A$166,"أكتوبر",$C$47:$C$166)/SUMIF($A$47:$A$166,"أكتوبر",$E$47:$E$166)</f>
        <v>0</v>
      </c>
      <c r="L4" s="902">
        <f>SUMIF($A$47:$A$166,"نوفمبر",$C$47:$C$166)/SUMIF($A$47:$A$166,"نوفمبر",$E$47:$E$166)</f>
        <v>0</v>
      </c>
      <c r="M4" s="902">
        <f>SUMIF($A$47:$A$166,"ديسمبر",$C$47:$C$166)/SUMIF($A$47:$A$166,"ديسمبر",$E$47:$E$166)</f>
        <v>0</v>
      </c>
      <c r="N4" s="903">
        <f>AVERAGE(B4:M4)</f>
        <v>0.16017316017316016</v>
      </c>
    </row>
    <row r="5" spans="1:14" ht="5.25" customHeight="1" x14ac:dyDescent="0.25"/>
    <row r="6" spans="1:14" ht="16.5" x14ac:dyDescent="0.25">
      <c r="A6" s="905" t="s">
        <v>2051</v>
      </c>
      <c r="B6" s="906">
        <f>N4</f>
        <v>0.16017316017316016</v>
      </c>
      <c r="C6" s="907" t="s">
        <v>2053</v>
      </c>
    </row>
    <row r="7" spans="1:14" ht="15.75" x14ac:dyDescent="0.25">
      <c r="A7" s="905" t="s">
        <v>2005</v>
      </c>
      <c r="B7" s="908" t="str">
        <f>INDEX($B$3:$M$3,1,MATCH(MAX($B$4:$M$4),$B$4:$M$4,0))</f>
        <v>أغسطس</v>
      </c>
      <c r="C7" s="909">
        <f>MAX($B$4:$M$4)</f>
        <v>0.4935064935064935</v>
      </c>
    </row>
    <row r="8" spans="1:14" ht="15.75" x14ac:dyDescent="0.25">
      <c r="A8" s="905" t="s">
        <v>2006</v>
      </c>
      <c r="B8" s="910" t="str">
        <f>INDEX($B$3:$M$3,1,MATCH(MIN($B$4:$M$4),$B$4:$M$4,0))</f>
        <v>أبريل</v>
      </c>
      <c r="C8" s="911">
        <f>MIN($B$4:$M$4)</f>
        <v>0</v>
      </c>
    </row>
    <row r="9" spans="1:14" ht="16.5" x14ac:dyDescent="0.25">
      <c r="A9" s="905" t="s">
        <v>2052</v>
      </c>
      <c r="B9" s="912">
        <f>M4-B4</f>
        <v>-0.47619047619047616</v>
      </c>
      <c r="C9" s="913">
        <f>IF(B4=0,0,(M4-B4)/B4)</f>
        <v>-1</v>
      </c>
    </row>
    <row r="17" spans="1:14" ht="15.75" x14ac:dyDescent="0.25">
      <c r="A17" s="914" t="s">
        <v>2011</v>
      </c>
      <c r="B17" s="915" t="s">
        <v>2048</v>
      </c>
      <c r="C17" s="914" t="s">
        <v>2012</v>
      </c>
      <c r="D17" s="899" t="s">
        <v>1996</v>
      </c>
      <c r="E17" s="916"/>
      <c r="F17" s="917"/>
      <c r="G17" s="918"/>
    </row>
    <row r="18" spans="1:14" ht="24" x14ac:dyDescent="0.25">
      <c r="A18" s="919" t="s">
        <v>2013</v>
      </c>
      <c r="B18" s="919" t="s">
        <v>2014</v>
      </c>
      <c r="C18" s="919" t="s">
        <v>2015</v>
      </c>
      <c r="D18" s="919" t="s">
        <v>2016</v>
      </c>
      <c r="E18" s="919" t="s">
        <v>2017</v>
      </c>
      <c r="F18" s="919" t="s">
        <v>2018</v>
      </c>
      <c r="G18" s="919" t="s">
        <v>2019</v>
      </c>
    </row>
    <row r="19" spans="1:14" x14ac:dyDescent="0.25">
      <c r="A19" s="914" t="s">
        <v>633</v>
      </c>
      <c r="B19" s="920">
        <f t="shared" ref="B19:B28" si="0">SUMIFS($C$47:$C$166,$A$47:$A$166,$D$17,$B$47:$B$166,A19)</f>
        <v>0</v>
      </c>
      <c r="C19" s="921">
        <f t="shared" ref="C19:C28" si="1">IFERROR(SUMIFS($C$47:$C$166,$A$47:$A$166,$D$17,$B$47:$B$166,A19)/SUMIFS($E$47:$E$166,$A$47:$A$166,$D$17,$B$47:$B$166,A19),0)</f>
        <v>0</v>
      </c>
      <c r="D19" s="920">
        <f t="shared" ref="D19:D28" si="2">SUMIFS($C$47:$C$166,$A$47:$A$166,$B$17,$B$47:$B$166,A19)</f>
        <v>24</v>
      </c>
      <c r="E19" s="921">
        <f t="shared" ref="E19:E28" si="3">IFERROR(SUMIFS($C$47:$C$166,$A$47:$A$166,$B$17,$B$47:$B$166,A19)/SUMIFS($E$47:$E$166,$A$47:$A$166,$B$17,$B$47:$B$166,A19),0)</f>
        <v>0.6</v>
      </c>
      <c r="F19" s="921">
        <f t="shared" ref="F19:F29" si="4">E19-C19</f>
        <v>0.6</v>
      </c>
      <c r="G19" s="920" t="str">
        <f t="shared" ref="G19:G28" si="5">IF(F19&gt;0,"📈 تحسن",IF(F19&lt;0,"📉 انخفاض","➖ ثبات"))</f>
        <v>📈 تحسن</v>
      </c>
    </row>
    <row r="20" spans="1:14" x14ac:dyDescent="0.25">
      <c r="A20" s="914" t="s">
        <v>22</v>
      </c>
      <c r="B20" s="920">
        <f t="shared" si="0"/>
        <v>0</v>
      </c>
      <c r="C20" s="921">
        <f t="shared" si="1"/>
        <v>0</v>
      </c>
      <c r="D20" s="920">
        <f t="shared" si="2"/>
        <v>2</v>
      </c>
      <c r="E20" s="921">
        <f t="shared" si="3"/>
        <v>0.66666666666666663</v>
      </c>
      <c r="F20" s="921">
        <f t="shared" si="4"/>
        <v>0.66666666666666663</v>
      </c>
      <c r="G20" s="920" t="str">
        <f t="shared" si="5"/>
        <v>📈 تحسن</v>
      </c>
    </row>
    <row r="21" spans="1:14" x14ac:dyDescent="0.25">
      <c r="A21" s="914" t="s">
        <v>2020</v>
      </c>
      <c r="B21" s="920">
        <f t="shared" si="0"/>
        <v>0</v>
      </c>
      <c r="C21" s="921">
        <f t="shared" si="1"/>
        <v>0</v>
      </c>
      <c r="D21" s="920">
        <f t="shared" si="2"/>
        <v>1</v>
      </c>
      <c r="E21" s="921">
        <f t="shared" si="3"/>
        <v>1</v>
      </c>
      <c r="F21" s="921">
        <f t="shared" si="4"/>
        <v>1</v>
      </c>
      <c r="G21" s="920" t="str">
        <f t="shared" si="5"/>
        <v>📈 تحسن</v>
      </c>
    </row>
    <row r="22" spans="1:14" x14ac:dyDescent="0.25">
      <c r="A22" s="914" t="s">
        <v>2021</v>
      </c>
      <c r="B22" s="920">
        <f t="shared" si="0"/>
        <v>0</v>
      </c>
      <c r="C22" s="921">
        <f t="shared" si="1"/>
        <v>0</v>
      </c>
      <c r="D22" s="920">
        <f t="shared" si="2"/>
        <v>6</v>
      </c>
      <c r="E22" s="921">
        <f t="shared" si="3"/>
        <v>0.375</v>
      </c>
      <c r="F22" s="921">
        <f t="shared" si="4"/>
        <v>0.375</v>
      </c>
      <c r="G22" s="920" t="str">
        <f t="shared" si="5"/>
        <v>📈 تحسن</v>
      </c>
    </row>
    <row r="23" spans="1:14" x14ac:dyDescent="0.25">
      <c r="A23" s="914" t="s">
        <v>25</v>
      </c>
      <c r="B23" s="920">
        <f t="shared" si="0"/>
        <v>0</v>
      </c>
      <c r="C23" s="921">
        <f t="shared" si="1"/>
        <v>0</v>
      </c>
      <c r="D23" s="920">
        <f t="shared" si="2"/>
        <v>0</v>
      </c>
      <c r="E23" s="921">
        <f t="shared" si="3"/>
        <v>0</v>
      </c>
      <c r="F23" s="921">
        <f t="shared" si="4"/>
        <v>0</v>
      </c>
      <c r="G23" s="920" t="str">
        <f t="shared" si="5"/>
        <v>➖ ثبات</v>
      </c>
    </row>
    <row r="24" spans="1:14" x14ac:dyDescent="0.25">
      <c r="A24" s="914" t="s">
        <v>26</v>
      </c>
      <c r="B24" s="920">
        <f t="shared" si="0"/>
        <v>0</v>
      </c>
      <c r="C24" s="921">
        <f t="shared" si="1"/>
        <v>0</v>
      </c>
      <c r="D24" s="920">
        <f t="shared" si="2"/>
        <v>20</v>
      </c>
      <c r="E24" s="921">
        <f t="shared" si="3"/>
        <v>1</v>
      </c>
      <c r="F24" s="921">
        <f t="shared" si="4"/>
        <v>1</v>
      </c>
      <c r="G24" s="920" t="str">
        <f t="shared" si="5"/>
        <v>📈 تحسن</v>
      </c>
    </row>
    <row r="25" spans="1:14" x14ac:dyDescent="0.25">
      <c r="A25" s="914" t="s">
        <v>2090</v>
      </c>
      <c r="B25" s="920">
        <f t="shared" si="0"/>
        <v>0</v>
      </c>
      <c r="C25" s="921">
        <f t="shared" si="1"/>
        <v>0</v>
      </c>
      <c r="D25" s="920">
        <f t="shared" si="2"/>
        <v>11</v>
      </c>
      <c r="E25" s="921">
        <f t="shared" si="3"/>
        <v>1</v>
      </c>
      <c r="F25" s="921">
        <f t="shared" ref="F25" si="6">E25-C25</f>
        <v>1</v>
      </c>
      <c r="G25" s="920" t="str">
        <f t="shared" ref="G25" si="7">IF(F25&gt;0,"📈 تحسن",IF(F25&lt;0,"📉 انخفاض","➖ ثبات"))</f>
        <v>📈 تحسن</v>
      </c>
    </row>
    <row r="26" spans="1:14" x14ac:dyDescent="0.25">
      <c r="A26" s="914" t="s">
        <v>28</v>
      </c>
      <c r="B26" s="920">
        <f t="shared" si="0"/>
        <v>0</v>
      </c>
      <c r="C26" s="921">
        <f t="shared" si="1"/>
        <v>0</v>
      </c>
      <c r="D26" s="920">
        <f t="shared" si="2"/>
        <v>0</v>
      </c>
      <c r="E26" s="921">
        <f t="shared" si="3"/>
        <v>0</v>
      </c>
      <c r="F26" s="921">
        <f t="shared" si="4"/>
        <v>0</v>
      </c>
      <c r="G26" s="920" t="str">
        <f t="shared" si="5"/>
        <v>➖ ثبات</v>
      </c>
    </row>
    <row r="27" spans="1:14" x14ac:dyDescent="0.25">
      <c r="A27" s="914" t="s">
        <v>29</v>
      </c>
      <c r="B27" s="920">
        <f t="shared" si="0"/>
        <v>0</v>
      </c>
      <c r="C27" s="921">
        <f t="shared" si="1"/>
        <v>0</v>
      </c>
      <c r="D27" s="920">
        <f t="shared" si="2"/>
        <v>1</v>
      </c>
      <c r="E27" s="921">
        <f t="shared" si="3"/>
        <v>0.5</v>
      </c>
      <c r="F27" s="921">
        <f t="shared" si="4"/>
        <v>0.5</v>
      </c>
      <c r="G27" s="920" t="str">
        <f t="shared" si="5"/>
        <v>📈 تحسن</v>
      </c>
    </row>
    <row r="28" spans="1:14" x14ac:dyDescent="0.25">
      <c r="A28" s="914" t="s">
        <v>30</v>
      </c>
      <c r="B28" s="920">
        <f t="shared" si="0"/>
        <v>0</v>
      </c>
      <c r="C28" s="921">
        <f t="shared" si="1"/>
        <v>0</v>
      </c>
      <c r="D28" s="920">
        <f t="shared" si="2"/>
        <v>11</v>
      </c>
      <c r="E28" s="921">
        <f t="shared" si="3"/>
        <v>0.39285714285714285</v>
      </c>
      <c r="F28" s="921">
        <f t="shared" si="4"/>
        <v>0.39285714285714285</v>
      </c>
      <c r="G28" s="920" t="str">
        <f t="shared" si="5"/>
        <v>📈 تحسن</v>
      </c>
    </row>
    <row r="29" spans="1:14" ht="25.5" x14ac:dyDescent="0.25">
      <c r="A29" s="922" t="s">
        <v>31</v>
      </c>
      <c r="B29" s="923">
        <f>SUM(B19:B28)</f>
        <v>0</v>
      </c>
      <c r="C29" s="924">
        <f>IFERROR(SUMIF($A$47:$A$166,$D$17,$C$47:$C$166)/SUMIF($A$47:$A$166,$D$17,$E$47:$E$166),0)</f>
        <v>0</v>
      </c>
      <c r="D29" s="923">
        <f>SUM(D19:D28)</f>
        <v>76</v>
      </c>
      <c r="E29" s="924">
        <f>IFERROR(SUMIF($A$47:$A$166,$B$17,$C$47:$C$166)/SUMIF($A$47:$A$166,$B$17,$E$47:$E$166),0)</f>
        <v>0.4935064935064935</v>
      </c>
      <c r="F29" s="924">
        <f t="shared" si="4"/>
        <v>0.4935064935064935</v>
      </c>
      <c r="G29" s="923" t="str">
        <f>IF(F29&gt;0,"📈 تحسن عام",IF(F29&lt;0,"📉 انخفاض عام","➖ ثبات"))</f>
        <v>📈 تحسن عام</v>
      </c>
    </row>
    <row r="31" spans="1:14" s="896" customFormat="1" ht="39" customHeight="1" x14ac:dyDescent="0.35">
      <c r="A31" s="925" t="s">
        <v>2054</v>
      </c>
      <c r="B31" s="925"/>
      <c r="C31" s="925"/>
      <c r="D31" s="925"/>
      <c r="E31" s="925"/>
      <c r="F31" s="925"/>
      <c r="G31" s="925"/>
      <c r="H31" s="925"/>
      <c r="I31" s="925"/>
      <c r="J31" s="925"/>
      <c r="K31" s="925"/>
      <c r="L31" s="925"/>
      <c r="M31" s="925"/>
      <c r="N31" s="925"/>
    </row>
    <row r="32" spans="1:14" ht="30" x14ac:dyDescent="0.25">
      <c r="A32" s="926" t="s">
        <v>2013</v>
      </c>
      <c r="B32" s="926" t="s">
        <v>1991</v>
      </c>
      <c r="C32" s="926" t="s">
        <v>1992</v>
      </c>
      <c r="D32" s="926" t="s">
        <v>1993</v>
      </c>
      <c r="E32" s="926" t="s">
        <v>1994</v>
      </c>
      <c r="F32" s="926" t="s">
        <v>1995</v>
      </c>
      <c r="G32" s="926" t="s">
        <v>1996</v>
      </c>
      <c r="H32" s="926" t="s">
        <v>1997</v>
      </c>
      <c r="I32" s="926" t="s">
        <v>1998</v>
      </c>
      <c r="J32" s="926" t="s">
        <v>1999</v>
      </c>
      <c r="K32" s="926" t="s">
        <v>2000</v>
      </c>
      <c r="L32" s="926" t="s">
        <v>2001</v>
      </c>
      <c r="M32" s="926" t="s">
        <v>2002</v>
      </c>
      <c r="N32" s="926" t="s">
        <v>2024</v>
      </c>
    </row>
    <row r="33" spans="1:14" x14ac:dyDescent="0.25">
      <c r="A33" s="927" t="s">
        <v>633</v>
      </c>
      <c r="B33" s="928">
        <f t="shared" ref="B33:M42" si="8">IFERROR(SUMIFS($C$47:$C$166,$A$47:$A$166,B$32,$B$47:$B$166,$A33)/SUMIFS($E$47:$E$166,$A$47:$A$166,B$32,$B$47:$B$166,$A33),0)</f>
        <v>0</v>
      </c>
      <c r="C33" s="928">
        <f t="shared" si="8"/>
        <v>0</v>
      </c>
      <c r="D33" s="928">
        <f t="shared" si="8"/>
        <v>0</v>
      </c>
      <c r="E33" s="928">
        <f t="shared" si="8"/>
        <v>0</v>
      </c>
      <c r="F33" s="928">
        <f t="shared" si="8"/>
        <v>0</v>
      </c>
      <c r="G33" s="928">
        <f t="shared" si="8"/>
        <v>0</v>
      </c>
      <c r="H33" s="928">
        <f t="shared" si="8"/>
        <v>0</v>
      </c>
      <c r="I33" s="928">
        <f t="shared" si="8"/>
        <v>0.6</v>
      </c>
      <c r="J33" s="928">
        <f t="shared" si="8"/>
        <v>0</v>
      </c>
      <c r="K33" s="928">
        <f t="shared" si="8"/>
        <v>0</v>
      </c>
      <c r="L33" s="928">
        <f t="shared" si="8"/>
        <v>0</v>
      </c>
      <c r="M33" s="928">
        <f t="shared" si="8"/>
        <v>0</v>
      </c>
      <c r="N33" s="929">
        <f t="shared" ref="N33:N43" si="9">AVERAGE(B33:M33)</f>
        <v>4.9999999999999996E-2</v>
      </c>
    </row>
    <row r="34" spans="1:14" x14ac:dyDescent="0.25">
      <c r="A34" s="930" t="s">
        <v>22</v>
      </c>
      <c r="B34" s="931">
        <f t="shared" si="8"/>
        <v>0</v>
      </c>
      <c r="C34" s="931">
        <f t="shared" si="8"/>
        <v>0</v>
      </c>
      <c r="D34" s="931">
        <f t="shared" si="8"/>
        <v>0</v>
      </c>
      <c r="E34" s="931">
        <f t="shared" si="8"/>
        <v>0</v>
      </c>
      <c r="F34" s="931">
        <f t="shared" si="8"/>
        <v>0</v>
      </c>
      <c r="G34" s="931">
        <f t="shared" si="8"/>
        <v>0</v>
      </c>
      <c r="H34" s="931">
        <f t="shared" si="8"/>
        <v>0</v>
      </c>
      <c r="I34" s="931">
        <f t="shared" si="8"/>
        <v>0.66666666666666663</v>
      </c>
      <c r="J34" s="931">
        <f t="shared" si="8"/>
        <v>0</v>
      </c>
      <c r="K34" s="931">
        <f t="shared" si="8"/>
        <v>0</v>
      </c>
      <c r="L34" s="931">
        <f t="shared" si="8"/>
        <v>0</v>
      </c>
      <c r="M34" s="931">
        <f t="shared" si="8"/>
        <v>0</v>
      </c>
      <c r="N34" s="932">
        <f t="shared" si="9"/>
        <v>5.5555555555555552E-2</v>
      </c>
    </row>
    <row r="35" spans="1:14" x14ac:dyDescent="0.25">
      <c r="A35" s="930" t="s">
        <v>2020</v>
      </c>
      <c r="B35" s="931">
        <f t="shared" si="8"/>
        <v>0</v>
      </c>
      <c r="C35" s="931">
        <f t="shared" si="8"/>
        <v>0</v>
      </c>
      <c r="D35" s="931">
        <f t="shared" si="8"/>
        <v>0</v>
      </c>
      <c r="E35" s="931">
        <f t="shared" si="8"/>
        <v>0</v>
      </c>
      <c r="F35" s="931">
        <f t="shared" si="8"/>
        <v>0</v>
      </c>
      <c r="G35" s="931">
        <f t="shared" si="8"/>
        <v>0</v>
      </c>
      <c r="H35" s="931">
        <f t="shared" si="8"/>
        <v>0</v>
      </c>
      <c r="I35" s="931">
        <f t="shared" si="8"/>
        <v>1</v>
      </c>
      <c r="J35" s="931">
        <f t="shared" si="8"/>
        <v>0</v>
      </c>
      <c r="K35" s="931">
        <f t="shared" si="8"/>
        <v>0</v>
      </c>
      <c r="L35" s="931">
        <f t="shared" si="8"/>
        <v>0</v>
      </c>
      <c r="M35" s="931">
        <f t="shared" si="8"/>
        <v>0</v>
      </c>
      <c r="N35" s="932">
        <f t="shared" si="9"/>
        <v>8.3333333333333329E-2</v>
      </c>
    </row>
    <row r="36" spans="1:14" x14ac:dyDescent="0.25">
      <c r="A36" s="930" t="s">
        <v>2021</v>
      </c>
      <c r="B36" s="931">
        <f t="shared" si="8"/>
        <v>0</v>
      </c>
      <c r="C36" s="931">
        <f t="shared" si="8"/>
        <v>0</v>
      </c>
      <c r="D36" s="931">
        <f t="shared" si="8"/>
        <v>0</v>
      </c>
      <c r="E36" s="931">
        <f t="shared" si="8"/>
        <v>0</v>
      </c>
      <c r="F36" s="931">
        <f t="shared" si="8"/>
        <v>0</v>
      </c>
      <c r="G36" s="931">
        <f t="shared" si="8"/>
        <v>0</v>
      </c>
      <c r="H36" s="931">
        <f t="shared" si="8"/>
        <v>0</v>
      </c>
      <c r="I36" s="931">
        <f t="shared" si="8"/>
        <v>0.375</v>
      </c>
      <c r="J36" s="931">
        <f t="shared" si="8"/>
        <v>0</v>
      </c>
      <c r="K36" s="931">
        <f t="shared" si="8"/>
        <v>0</v>
      </c>
      <c r="L36" s="931">
        <f t="shared" si="8"/>
        <v>0</v>
      </c>
      <c r="M36" s="931">
        <f t="shared" si="8"/>
        <v>0</v>
      </c>
      <c r="N36" s="932">
        <f t="shared" si="9"/>
        <v>3.125E-2</v>
      </c>
    </row>
    <row r="37" spans="1:14" x14ac:dyDescent="0.25">
      <c r="A37" s="930" t="s">
        <v>25</v>
      </c>
      <c r="B37" s="931">
        <f t="shared" si="8"/>
        <v>0</v>
      </c>
      <c r="C37" s="931">
        <f t="shared" si="8"/>
        <v>0</v>
      </c>
      <c r="D37" s="931">
        <f t="shared" si="8"/>
        <v>0</v>
      </c>
      <c r="E37" s="931">
        <f t="shared" si="8"/>
        <v>0</v>
      </c>
      <c r="F37" s="931">
        <f t="shared" si="8"/>
        <v>0</v>
      </c>
      <c r="G37" s="931">
        <f t="shared" si="8"/>
        <v>0</v>
      </c>
      <c r="H37" s="931">
        <f t="shared" si="8"/>
        <v>0</v>
      </c>
      <c r="I37" s="931">
        <f t="shared" si="8"/>
        <v>0</v>
      </c>
      <c r="J37" s="931">
        <f t="shared" si="8"/>
        <v>0</v>
      </c>
      <c r="K37" s="931">
        <f t="shared" si="8"/>
        <v>0</v>
      </c>
      <c r="L37" s="931">
        <f t="shared" si="8"/>
        <v>0</v>
      </c>
      <c r="M37" s="931">
        <f t="shared" si="8"/>
        <v>0</v>
      </c>
      <c r="N37" s="932">
        <f t="shared" si="9"/>
        <v>0</v>
      </c>
    </row>
    <row r="38" spans="1:14" x14ac:dyDescent="0.25">
      <c r="A38" s="930" t="s">
        <v>2090</v>
      </c>
      <c r="B38" s="931">
        <f t="shared" si="8"/>
        <v>0.83333333333333337</v>
      </c>
      <c r="C38" s="931">
        <f t="shared" si="8"/>
        <v>0.83333333333333337</v>
      </c>
      <c r="D38" s="931">
        <f t="shared" si="8"/>
        <v>0.83333333333333337</v>
      </c>
      <c r="E38" s="931">
        <f t="shared" si="8"/>
        <v>0</v>
      </c>
      <c r="F38" s="931">
        <f t="shared" si="8"/>
        <v>0</v>
      </c>
      <c r="G38" s="931">
        <f t="shared" si="8"/>
        <v>0</v>
      </c>
      <c r="H38" s="931">
        <f t="shared" si="8"/>
        <v>0</v>
      </c>
      <c r="I38" s="931">
        <f t="shared" si="8"/>
        <v>1</v>
      </c>
      <c r="J38" s="931">
        <f t="shared" si="8"/>
        <v>0</v>
      </c>
      <c r="K38" s="931">
        <f t="shared" si="8"/>
        <v>0</v>
      </c>
      <c r="L38" s="931">
        <f t="shared" si="8"/>
        <v>0</v>
      </c>
      <c r="M38" s="931">
        <f t="shared" si="8"/>
        <v>0</v>
      </c>
      <c r="N38" s="932">
        <f t="shared" ref="N38" si="10">AVERAGE(B38:M38)</f>
        <v>0.29166666666666669</v>
      </c>
    </row>
    <row r="39" spans="1:14" x14ac:dyDescent="0.25">
      <c r="A39" s="930" t="s">
        <v>26</v>
      </c>
      <c r="B39" s="931">
        <f t="shared" si="8"/>
        <v>0</v>
      </c>
      <c r="C39" s="931">
        <f t="shared" si="8"/>
        <v>0</v>
      </c>
      <c r="D39" s="931">
        <f t="shared" si="8"/>
        <v>0</v>
      </c>
      <c r="E39" s="931">
        <f t="shared" si="8"/>
        <v>0</v>
      </c>
      <c r="F39" s="931">
        <f t="shared" si="8"/>
        <v>0</v>
      </c>
      <c r="G39" s="931">
        <f t="shared" si="8"/>
        <v>0</v>
      </c>
      <c r="H39" s="931">
        <f t="shared" si="8"/>
        <v>0</v>
      </c>
      <c r="I39" s="931">
        <f t="shared" si="8"/>
        <v>1</v>
      </c>
      <c r="J39" s="931">
        <f t="shared" si="8"/>
        <v>0</v>
      </c>
      <c r="K39" s="931">
        <f t="shared" si="8"/>
        <v>0</v>
      </c>
      <c r="L39" s="931">
        <f t="shared" si="8"/>
        <v>0</v>
      </c>
      <c r="M39" s="931">
        <f t="shared" si="8"/>
        <v>0</v>
      </c>
      <c r="N39" s="932">
        <f t="shared" si="9"/>
        <v>8.3333333333333329E-2</v>
      </c>
    </row>
    <row r="40" spans="1:14" x14ac:dyDescent="0.25">
      <c r="A40" s="930" t="s">
        <v>28</v>
      </c>
      <c r="B40" s="931">
        <f t="shared" si="8"/>
        <v>0</v>
      </c>
      <c r="C40" s="931">
        <f t="shared" si="8"/>
        <v>0</v>
      </c>
      <c r="D40" s="931">
        <f t="shared" si="8"/>
        <v>0</v>
      </c>
      <c r="E40" s="931">
        <f t="shared" si="8"/>
        <v>0</v>
      </c>
      <c r="F40" s="931">
        <f t="shared" si="8"/>
        <v>0</v>
      </c>
      <c r="G40" s="931">
        <f t="shared" si="8"/>
        <v>0</v>
      </c>
      <c r="H40" s="931">
        <f t="shared" si="8"/>
        <v>0</v>
      </c>
      <c r="I40" s="931">
        <f t="shared" si="8"/>
        <v>0</v>
      </c>
      <c r="J40" s="931">
        <f t="shared" si="8"/>
        <v>0</v>
      </c>
      <c r="K40" s="931">
        <f t="shared" si="8"/>
        <v>0</v>
      </c>
      <c r="L40" s="931">
        <f t="shared" si="8"/>
        <v>0</v>
      </c>
      <c r="M40" s="931">
        <f t="shared" si="8"/>
        <v>0</v>
      </c>
      <c r="N40" s="932">
        <f t="shared" si="9"/>
        <v>0</v>
      </c>
    </row>
    <row r="41" spans="1:14" x14ac:dyDescent="0.25">
      <c r="A41" s="930" t="s">
        <v>29</v>
      </c>
      <c r="B41" s="931">
        <f t="shared" si="8"/>
        <v>0</v>
      </c>
      <c r="C41" s="931">
        <f t="shared" si="8"/>
        <v>0</v>
      </c>
      <c r="D41" s="931">
        <f t="shared" si="8"/>
        <v>0</v>
      </c>
      <c r="E41" s="931">
        <f t="shared" si="8"/>
        <v>0</v>
      </c>
      <c r="F41" s="931">
        <f t="shared" si="8"/>
        <v>0</v>
      </c>
      <c r="G41" s="931">
        <f t="shared" si="8"/>
        <v>0</v>
      </c>
      <c r="H41" s="931">
        <f t="shared" si="8"/>
        <v>0</v>
      </c>
      <c r="I41" s="931">
        <f t="shared" si="8"/>
        <v>0.5</v>
      </c>
      <c r="J41" s="931">
        <f t="shared" si="8"/>
        <v>0</v>
      </c>
      <c r="K41" s="931">
        <f t="shared" si="8"/>
        <v>0</v>
      </c>
      <c r="L41" s="931">
        <f t="shared" si="8"/>
        <v>0</v>
      </c>
      <c r="M41" s="931">
        <f t="shared" si="8"/>
        <v>0</v>
      </c>
      <c r="N41" s="932">
        <f t="shared" si="9"/>
        <v>4.1666666666666664E-2</v>
      </c>
    </row>
    <row r="42" spans="1:14" x14ac:dyDescent="0.25">
      <c r="A42" s="930" t="s">
        <v>30</v>
      </c>
      <c r="B42" s="931">
        <f t="shared" si="8"/>
        <v>0</v>
      </c>
      <c r="C42" s="931">
        <f t="shared" si="8"/>
        <v>0</v>
      </c>
      <c r="D42" s="931">
        <f t="shared" si="8"/>
        <v>0</v>
      </c>
      <c r="E42" s="931">
        <f t="shared" si="8"/>
        <v>0</v>
      </c>
      <c r="F42" s="931">
        <f t="shared" si="8"/>
        <v>0</v>
      </c>
      <c r="G42" s="931">
        <f t="shared" si="8"/>
        <v>0</v>
      </c>
      <c r="H42" s="931">
        <f t="shared" si="8"/>
        <v>0</v>
      </c>
      <c r="I42" s="931">
        <f t="shared" si="8"/>
        <v>0.39285714285714285</v>
      </c>
      <c r="J42" s="931">
        <f t="shared" si="8"/>
        <v>0</v>
      </c>
      <c r="K42" s="931">
        <f t="shared" si="8"/>
        <v>0</v>
      </c>
      <c r="L42" s="931">
        <f t="shared" si="8"/>
        <v>0</v>
      </c>
      <c r="M42" s="931">
        <f t="shared" si="8"/>
        <v>0</v>
      </c>
      <c r="N42" s="932">
        <f t="shared" si="9"/>
        <v>3.273809523809524E-2</v>
      </c>
    </row>
    <row r="43" spans="1:14" x14ac:dyDescent="0.25">
      <c r="A43" s="933" t="s">
        <v>2025</v>
      </c>
      <c r="B43" s="934">
        <f t="shared" ref="B43:M43" si="11">IFERROR(SUMIF($A$47:$A$166,B$32,$C$47:$C$166)/SUMIF($A$47:$A$166,B$32,$E$47:$E$166),0)</f>
        <v>0.47619047619047616</v>
      </c>
      <c r="C43" s="934">
        <f t="shared" si="11"/>
        <v>0.47619047619047616</v>
      </c>
      <c r="D43" s="934">
        <f t="shared" si="11"/>
        <v>0.47619047619047616</v>
      </c>
      <c r="E43" s="934">
        <f t="shared" si="11"/>
        <v>0</v>
      </c>
      <c r="F43" s="934">
        <f t="shared" si="11"/>
        <v>0</v>
      </c>
      <c r="G43" s="934">
        <f t="shared" si="11"/>
        <v>0</v>
      </c>
      <c r="H43" s="934">
        <f t="shared" si="11"/>
        <v>0</v>
      </c>
      <c r="I43" s="934">
        <f t="shared" si="11"/>
        <v>0.4935064935064935</v>
      </c>
      <c r="J43" s="934">
        <f t="shared" si="11"/>
        <v>0</v>
      </c>
      <c r="K43" s="934">
        <f t="shared" si="11"/>
        <v>0</v>
      </c>
      <c r="L43" s="934">
        <f t="shared" si="11"/>
        <v>0</v>
      </c>
      <c r="M43" s="934">
        <f t="shared" si="11"/>
        <v>0</v>
      </c>
      <c r="N43" s="935">
        <f t="shared" si="9"/>
        <v>0.16017316017316016</v>
      </c>
    </row>
    <row r="45" spans="1:14" s="896" customFormat="1" ht="21" x14ac:dyDescent="0.35">
      <c r="A45" s="925" t="s">
        <v>2055</v>
      </c>
      <c r="B45" s="925"/>
      <c r="C45" s="925"/>
      <c r="D45" s="925"/>
      <c r="E45" s="925"/>
      <c r="F45" s="925"/>
      <c r="G45" s="925"/>
      <c r="H45" s="925"/>
      <c r="I45" s="925"/>
    </row>
    <row r="46" spans="1:14" ht="30" x14ac:dyDescent="0.25">
      <c r="A46" s="926" t="s">
        <v>2027</v>
      </c>
      <c r="B46" s="926" t="s">
        <v>2013</v>
      </c>
      <c r="C46" s="926" t="s">
        <v>48</v>
      </c>
      <c r="D46" s="926" t="s">
        <v>19</v>
      </c>
      <c r="E46" s="926" t="s">
        <v>20</v>
      </c>
      <c r="F46" s="926" t="s">
        <v>21</v>
      </c>
      <c r="G46" s="926" t="s">
        <v>2042</v>
      </c>
      <c r="H46" s="926" t="s">
        <v>2043</v>
      </c>
      <c r="I46" s="926" t="s">
        <v>2044</v>
      </c>
    </row>
    <row r="47" spans="1:14" x14ac:dyDescent="0.25">
      <c r="A47" s="936" t="s">
        <v>1991</v>
      </c>
      <c r="B47" s="937" t="s">
        <v>633</v>
      </c>
      <c r="C47" s="938">
        <v>0</v>
      </c>
      <c r="D47" s="938">
        <v>1</v>
      </c>
      <c r="E47" s="938">
        <f t="shared" ref="E47:E110" si="12">C47+D47</f>
        <v>1</v>
      </c>
      <c r="F47" s="939">
        <f t="shared" ref="F47:F110" si="13">IF(E47&gt;0,C47/E47,0)</f>
        <v>0</v>
      </c>
      <c r="G47" s="938">
        <v>0</v>
      </c>
      <c r="H47" s="938">
        <v>0</v>
      </c>
      <c r="I47" s="939">
        <f>IF(G47&gt;0,H47/G47,0)</f>
        <v>0</v>
      </c>
    </row>
    <row r="48" spans="1:14" x14ac:dyDescent="0.25">
      <c r="A48" s="936" t="s">
        <v>1991</v>
      </c>
      <c r="B48" s="937" t="s">
        <v>22</v>
      </c>
      <c r="C48" s="938">
        <v>0</v>
      </c>
      <c r="D48" s="938">
        <v>1</v>
      </c>
      <c r="E48" s="938">
        <f t="shared" si="12"/>
        <v>1</v>
      </c>
      <c r="F48" s="939">
        <f t="shared" si="13"/>
        <v>0</v>
      </c>
      <c r="G48" s="938"/>
      <c r="H48" s="938"/>
      <c r="I48" s="920"/>
    </row>
    <row r="49" spans="1:9" x14ac:dyDescent="0.25">
      <c r="A49" s="936" t="s">
        <v>1991</v>
      </c>
      <c r="B49" s="937" t="s">
        <v>2020</v>
      </c>
      <c r="C49" s="938">
        <v>0</v>
      </c>
      <c r="D49" s="938">
        <v>1</v>
      </c>
      <c r="E49" s="938">
        <f t="shared" si="12"/>
        <v>1</v>
      </c>
      <c r="F49" s="939">
        <f t="shared" si="13"/>
        <v>0</v>
      </c>
      <c r="G49" s="938"/>
      <c r="H49" s="938"/>
      <c r="I49" s="920"/>
    </row>
    <row r="50" spans="1:9" x14ac:dyDescent="0.25">
      <c r="A50" s="936" t="s">
        <v>1991</v>
      </c>
      <c r="B50" s="937" t="s">
        <v>2021</v>
      </c>
      <c r="C50" s="938">
        <v>0</v>
      </c>
      <c r="D50" s="938">
        <v>1</v>
      </c>
      <c r="E50" s="938">
        <f t="shared" si="12"/>
        <v>1</v>
      </c>
      <c r="F50" s="939">
        <f t="shared" si="13"/>
        <v>0</v>
      </c>
      <c r="G50" s="938"/>
      <c r="H50" s="938"/>
      <c r="I50" s="920"/>
    </row>
    <row r="51" spans="1:9" x14ac:dyDescent="0.25">
      <c r="A51" s="936" t="s">
        <v>1991</v>
      </c>
      <c r="B51" s="937" t="s">
        <v>25</v>
      </c>
      <c r="C51" s="938">
        <v>0</v>
      </c>
      <c r="D51" s="938">
        <v>1</v>
      </c>
      <c r="E51" s="938">
        <f t="shared" si="12"/>
        <v>1</v>
      </c>
      <c r="F51" s="939">
        <f t="shared" si="13"/>
        <v>0</v>
      </c>
      <c r="G51" s="938"/>
      <c r="H51" s="938"/>
      <c r="I51" s="920"/>
    </row>
    <row r="52" spans="1:9" x14ac:dyDescent="0.25">
      <c r="A52" s="936" t="s">
        <v>1991</v>
      </c>
      <c r="B52" s="937" t="s">
        <v>26</v>
      </c>
      <c r="C52" s="938">
        <v>0</v>
      </c>
      <c r="D52" s="938">
        <v>1</v>
      </c>
      <c r="E52" s="938">
        <f t="shared" si="12"/>
        <v>1</v>
      </c>
      <c r="F52" s="939">
        <f t="shared" si="13"/>
        <v>0</v>
      </c>
      <c r="G52" s="938"/>
      <c r="H52" s="938"/>
      <c r="I52" s="920"/>
    </row>
    <row r="53" spans="1:9" x14ac:dyDescent="0.25">
      <c r="A53" s="936" t="s">
        <v>1991</v>
      </c>
      <c r="B53" s="937" t="s">
        <v>28</v>
      </c>
      <c r="C53" s="938">
        <v>0</v>
      </c>
      <c r="D53" s="938">
        <v>1</v>
      </c>
      <c r="E53" s="938">
        <f t="shared" si="12"/>
        <v>1</v>
      </c>
      <c r="F53" s="939">
        <f t="shared" si="13"/>
        <v>0</v>
      </c>
      <c r="G53" s="938"/>
      <c r="H53" s="938"/>
      <c r="I53" s="920"/>
    </row>
    <row r="54" spans="1:9" x14ac:dyDescent="0.25">
      <c r="A54" s="936" t="s">
        <v>1991</v>
      </c>
      <c r="B54" s="937" t="s">
        <v>29</v>
      </c>
      <c r="C54" s="938">
        <v>0</v>
      </c>
      <c r="D54" s="938">
        <v>1</v>
      </c>
      <c r="E54" s="938">
        <f t="shared" si="12"/>
        <v>1</v>
      </c>
      <c r="F54" s="939">
        <f t="shared" si="13"/>
        <v>0</v>
      </c>
      <c r="G54" s="938"/>
      <c r="H54" s="938"/>
      <c r="I54" s="920"/>
    </row>
    <row r="55" spans="1:9" x14ac:dyDescent="0.25">
      <c r="A55" s="936" t="s">
        <v>1991</v>
      </c>
      <c r="B55" s="937" t="s">
        <v>2090</v>
      </c>
      <c r="C55" s="938">
        <v>10</v>
      </c>
      <c r="D55" s="938">
        <v>2</v>
      </c>
      <c r="E55" s="938">
        <f t="shared" ref="E55" si="14">C55+D55</f>
        <v>12</v>
      </c>
      <c r="F55" s="939">
        <f t="shared" ref="F55" si="15">IF(E55&gt;0,C55/E55,0)</f>
        <v>0.83333333333333337</v>
      </c>
      <c r="G55" s="938"/>
      <c r="H55" s="938"/>
      <c r="I55" s="920"/>
    </row>
    <row r="56" spans="1:9" x14ac:dyDescent="0.25">
      <c r="A56" s="936" t="s">
        <v>1991</v>
      </c>
      <c r="B56" s="937" t="s">
        <v>30</v>
      </c>
      <c r="C56" s="938">
        <v>0</v>
      </c>
      <c r="D56" s="938">
        <v>1</v>
      </c>
      <c r="E56" s="938">
        <f t="shared" si="12"/>
        <v>1</v>
      </c>
      <c r="F56" s="939">
        <f t="shared" si="13"/>
        <v>0</v>
      </c>
      <c r="G56" s="938"/>
      <c r="H56" s="938"/>
      <c r="I56" s="920"/>
    </row>
    <row r="57" spans="1:9" x14ac:dyDescent="0.25">
      <c r="A57" s="936" t="s">
        <v>1992</v>
      </c>
      <c r="B57" s="937" t="s">
        <v>633</v>
      </c>
      <c r="C57" s="938">
        <v>0</v>
      </c>
      <c r="D57" s="938">
        <v>1</v>
      </c>
      <c r="E57" s="938">
        <f t="shared" si="12"/>
        <v>1</v>
      </c>
      <c r="F57" s="939">
        <f t="shared" si="13"/>
        <v>0</v>
      </c>
      <c r="G57" s="938">
        <v>0</v>
      </c>
      <c r="H57" s="938">
        <v>0</v>
      </c>
      <c r="I57" s="939">
        <f>IF(G57&gt;0,H57/G57,0)</f>
        <v>0</v>
      </c>
    </row>
    <row r="58" spans="1:9" x14ac:dyDescent="0.25">
      <c r="A58" s="936" t="s">
        <v>1992</v>
      </c>
      <c r="B58" s="937" t="s">
        <v>22</v>
      </c>
      <c r="C58" s="938">
        <v>0</v>
      </c>
      <c r="D58" s="938">
        <v>1</v>
      </c>
      <c r="E58" s="938">
        <f t="shared" si="12"/>
        <v>1</v>
      </c>
      <c r="F58" s="939">
        <f t="shared" si="13"/>
        <v>0</v>
      </c>
      <c r="G58" s="938"/>
      <c r="H58" s="938"/>
      <c r="I58" s="920"/>
    </row>
    <row r="59" spans="1:9" x14ac:dyDescent="0.25">
      <c r="A59" s="936" t="s">
        <v>1992</v>
      </c>
      <c r="B59" s="937" t="s">
        <v>2020</v>
      </c>
      <c r="C59" s="938">
        <v>0</v>
      </c>
      <c r="D59" s="938">
        <v>1</v>
      </c>
      <c r="E59" s="938">
        <f t="shared" si="12"/>
        <v>1</v>
      </c>
      <c r="F59" s="939">
        <f t="shared" si="13"/>
        <v>0</v>
      </c>
      <c r="G59" s="938"/>
      <c r="H59" s="938"/>
      <c r="I59" s="920"/>
    </row>
    <row r="60" spans="1:9" x14ac:dyDescent="0.25">
      <c r="A60" s="936" t="s">
        <v>1992</v>
      </c>
      <c r="B60" s="937" t="s">
        <v>2021</v>
      </c>
      <c r="C60" s="938">
        <v>0</v>
      </c>
      <c r="D60" s="938">
        <v>1</v>
      </c>
      <c r="E60" s="938">
        <f t="shared" si="12"/>
        <v>1</v>
      </c>
      <c r="F60" s="939">
        <f t="shared" si="13"/>
        <v>0</v>
      </c>
      <c r="G60" s="938"/>
      <c r="H60" s="938"/>
      <c r="I60" s="920"/>
    </row>
    <row r="61" spans="1:9" x14ac:dyDescent="0.25">
      <c r="A61" s="936" t="s">
        <v>1992</v>
      </c>
      <c r="B61" s="937" t="s">
        <v>25</v>
      </c>
      <c r="C61" s="938">
        <v>0</v>
      </c>
      <c r="D61" s="938">
        <v>1</v>
      </c>
      <c r="E61" s="938">
        <f t="shared" si="12"/>
        <v>1</v>
      </c>
      <c r="F61" s="939">
        <f t="shared" si="13"/>
        <v>0</v>
      </c>
      <c r="G61" s="938"/>
      <c r="H61" s="938"/>
      <c r="I61" s="920"/>
    </row>
    <row r="62" spans="1:9" x14ac:dyDescent="0.25">
      <c r="A62" s="936" t="s">
        <v>1992</v>
      </c>
      <c r="B62" s="937" t="s">
        <v>26</v>
      </c>
      <c r="C62" s="938">
        <v>0</v>
      </c>
      <c r="D62" s="938">
        <v>1</v>
      </c>
      <c r="E62" s="938">
        <f t="shared" si="12"/>
        <v>1</v>
      </c>
      <c r="F62" s="939">
        <f t="shared" si="13"/>
        <v>0</v>
      </c>
      <c r="G62" s="938"/>
      <c r="H62" s="938"/>
      <c r="I62" s="920"/>
    </row>
    <row r="63" spans="1:9" x14ac:dyDescent="0.25">
      <c r="A63" s="936" t="s">
        <v>1992</v>
      </c>
      <c r="B63" s="937" t="s">
        <v>28</v>
      </c>
      <c r="C63" s="938">
        <v>0</v>
      </c>
      <c r="D63" s="938">
        <v>1</v>
      </c>
      <c r="E63" s="938">
        <f t="shared" si="12"/>
        <v>1</v>
      </c>
      <c r="F63" s="939">
        <f t="shared" si="13"/>
        <v>0</v>
      </c>
      <c r="G63" s="938"/>
      <c r="H63" s="938"/>
      <c r="I63" s="920"/>
    </row>
    <row r="64" spans="1:9" x14ac:dyDescent="0.25">
      <c r="A64" s="936" t="s">
        <v>1992</v>
      </c>
      <c r="B64" s="937" t="s">
        <v>29</v>
      </c>
      <c r="C64" s="938">
        <v>0</v>
      </c>
      <c r="D64" s="938">
        <v>1</v>
      </c>
      <c r="E64" s="938">
        <f t="shared" si="12"/>
        <v>1</v>
      </c>
      <c r="F64" s="939">
        <f t="shared" si="13"/>
        <v>0</v>
      </c>
      <c r="G64" s="938"/>
      <c r="H64" s="938"/>
      <c r="I64" s="920"/>
    </row>
    <row r="65" spans="1:9" x14ac:dyDescent="0.25">
      <c r="A65" s="936" t="s">
        <v>1992</v>
      </c>
      <c r="B65" s="937" t="s">
        <v>2090</v>
      </c>
      <c r="C65" s="938">
        <v>10</v>
      </c>
      <c r="D65" s="938">
        <v>2</v>
      </c>
      <c r="E65" s="938">
        <f t="shared" ref="E65" si="16">C65+D65</f>
        <v>12</v>
      </c>
      <c r="F65" s="939">
        <f t="shared" ref="F65" si="17">IF(E65&gt;0,C65/E65,0)</f>
        <v>0.83333333333333337</v>
      </c>
      <c r="G65" s="938"/>
      <c r="H65" s="938"/>
      <c r="I65" s="920"/>
    </row>
    <row r="66" spans="1:9" x14ac:dyDescent="0.25">
      <c r="A66" s="936" t="s">
        <v>1992</v>
      </c>
      <c r="B66" s="937" t="s">
        <v>30</v>
      </c>
      <c r="C66" s="938">
        <v>0</v>
      </c>
      <c r="D66" s="938">
        <v>1</v>
      </c>
      <c r="E66" s="938">
        <f t="shared" si="12"/>
        <v>1</v>
      </c>
      <c r="F66" s="939">
        <f t="shared" si="13"/>
        <v>0</v>
      </c>
      <c r="G66" s="938"/>
      <c r="H66" s="938"/>
      <c r="I66" s="920"/>
    </row>
    <row r="67" spans="1:9" x14ac:dyDescent="0.25">
      <c r="A67" s="936" t="s">
        <v>1993</v>
      </c>
      <c r="B67" s="937" t="s">
        <v>633</v>
      </c>
      <c r="C67" s="938">
        <v>0</v>
      </c>
      <c r="D67" s="938">
        <v>1</v>
      </c>
      <c r="E67" s="938">
        <f t="shared" si="12"/>
        <v>1</v>
      </c>
      <c r="F67" s="939">
        <f t="shared" si="13"/>
        <v>0</v>
      </c>
      <c r="G67" s="938">
        <v>0</v>
      </c>
      <c r="H67" s="938">
        <v>0</v>
      </c>
      <c r="I67" s="939">
        <f>IF(G67&gt;0,H67/G67,0)</f>
        <v>0</v>
      </c>
    </row>
    <row r="68" spans="1:9" x14ac:dyDescent="0.25">
      <c r="A68" s="936" t="s">
        <v>1993</v>
      </c>
      <c r="B68" s="937" t="s">
        <v>22</v>
      </c>
      <c r="C68" s="938">
        <v>0</v>
      </c>
      <c r="D68" s="938">
        <v>1</v>
      </c>
      <c r="E68" s="938">
        <f t="shared" si="12"/>
        <v>1</v>
      </c>
      <c r="F68" s="939">
        <f t="shared" si="13"/>
        <v>0</v>
      </c>
      <c r="G68" s="938"/>
      <c r="H68" s="938"/>
      <c r="I68" s="920"/>
    </row>
    <row r="69" spans="1:9" x14ac:dyDescent="0.25">
      <c r="A69" s="936" t="s">
        <v>1993</v>
      </c>
      <c r="B69" s="937" t="s">
        <v>2020</v>
      </c>
      <c r="C69" s="938">
        <v>0</v>
      </c>
      <c r="D69" s="938">
        <v>1</v>
      </c>
      <c r="E69" s="938">
        <f t="shared" si="12"/>
        <v>1</v>
      </c>
      <c r="F69" s="939">
        <f t="shared" si="13"/>
        <v>0</v>
      </c>
      <c r="G69" s="938"/>
      <c r="H69" s="938"/>
      <c r="I69" s="920"/>
    </row>
    <row r="70" spans="1:9" x14ac:dyDescent="0.25">
      <c r="A70" s="936" t="s">
        <v>1993</v>
      </c>
      <c r="B70" s="937" t="s">
        <v>2021</v>
      </c>
      <c r="C70" s="938">
        <v>0</v>
      </c>
      <c r="D70" s="938">
        <v>1</v>
      </c>
      <c r="E70" s="938">
        <f t="shared" si="12"/>
        <v>1</v>
      </c>
      <c r="F70" s="939">
        <f t="shared" si="13"/>
        <v>0</v>
      </c>
      <c r="G70" s="938"/>
      <c r="H70" s="938"/>
      <c r="I70" s="920"/>
    </row>
    <row r="71" spans="1:9" x14ac:dyDescent="0.25">
      <c r="A71" s="936" t="s">
        <v>1993</v>
      </c>
      <c r="B71" s="937" t="s">
        <v>25</v>
      </c>
      <c r="C71" s="938">
        <v>0</v>
      </c>
      <c r="D71" s="938">
        <v>1</v>
      </c>
      <c r="E71" s="938">
        <f t="shared" si="12"/>
        <v>1</v>
      </c>
      <c r="F71" s="939">
        <f t="shared" si="13"/>
        <v>0</v>
      </c>
      <c r="G71" s="938"/>
      <c r="H71" s="938"/>
      <c r="I71" s="920"/>
    </row>
    <row r="72" spans="1:9" x14ac:dyDescent="0.25">
      <c r="A72" s="936" t="s">
        <v>1993</v>
      </c>
      <c r="B72" s="937" t="s">
        <v>26</v>
      </c>
      <c r="C72" s="938">
        <v>0</v>
      </c>
      <c r="D72" s="938">
        <v>1</v>
      </c>
      <c r="E72" s="938">
        <f t="shared" si="12"/>
        <v>1</v>
      </c>
      <c r="F72" s="939">
        <f t="shared" si="13"/>
        <v>0</v>
      </c>
      <c r="G72" s="938"/>
      <c r="H72" s="938"/>
      <c r="I72" s="920"/>
    </row>
    <row r="73" spans="1:9" x14ac:dyDescent="0.25">
      <c r="A73" s="936" t="s">
        <v>1993</v>
      </c>
      <c r="B73" s="937" t="s">
        <v>28</v>
      </c>
      <c r="C73" s="938">
        <v>0</v>
      </c>
      <c r="D73" s="938">
        <v>1</v>
      </c>
      <c r="E73" s="938">
        <f t="shared" si="12"/>
        <v>1</v>
      </c>
      <c r="F73" s="939">
        <f t="shared" si="13"/>
        <v>0</v>
      </c>
      <c r="G73" s="938"/>
      <c r="H73" s="938"/>
      <c r="I73" s="920"/>
    </row>
    <row r="74" spans="1:9" x14ac:dyDescent="0.25">
      <c r="A74" s="936" t="s">
        <v>1993</v>
      </c>
      <c r="B74" s="937" t="s">
        <v>2090</v>
      </c>
      <c r="C74" s="938">
        <v>10</v>
      </c>
      <c r="D74" s="938">
        <v>2</v>
      </c>
      <c r="E74" s="938">
        <f t="shared" ref="E74" si="18">C74+D74</f>
        <v>12</v>
      </c>
      <c r="F74" s="939">
        <f t="shared" ref="F74" si="19">IF(E74&gt;0,C74/E74,0)</f>
        <v>0.83333333333333337</v>
      </c>
      <c r="G74" s="938"/>
      <c r="H74" s="938"/>
      <c r="I74" s="920"/>
    </row>
    <row r="75" spans="1:9" x14ac:dyDescent="0.25">
      <c r="A75" s="936" t="s">
        <v>1993</v>
      </c>
      <c r="B75" s="937" t="s">
        <v>29</v>
      </c>
      <c r="C75" s="938">
        <v>0</v>
      </c>
      <c r="D75" s="938">
        <v>1</v>
      </c>
      <c r="E75" s="938">
        <f t="shared" si="12"/>
        <v>1</v>
      </c>
      <c r="F75" s="939">
        <f t="shared" si="13"/>
        <v>0</v>
      </c>
      <c r="G75" s="938"/>
      <c r="H75" s="938"/>
      <c r="I75" s="920"/>
    </row>
    <row r="76" spans="1:9" x14ac:dyDescent="0.25">
      <c r="A76" s="936" t="s">
        <v>1993</v>
      </c>
      <c r="B76" s="937" t="s">
        <v>30</v>
      </c>
      <c r="C76" s="938">
        <v>0</v>
      </c>
      <c r="D76" s="938">
        <v>1</v>
      </c>
      <c r="E76" s="938">
        <f t="shared" si="12"/>
        <v>1</v>
      </c>
      <c r="F76" s="939">
        <f t="shared" si="13"/>
        <v>0</v>
      </c>
      <c r="G76" s="938"/>
      <c r="H76" s="938"/>
      <c r="I76" s="920"/>
    </row>
    <row r="77" spans="1:9" x14ac:dyDescent="0.25">
      <c r="A77" s="936" t="s">
        <v>1994</v>
      </c>
      <c r="B77" s="937" t="s">
        <v>633</v>
      </c>
      <c r="C77" s="938">
        <v>0</v>
      </c>
      <c r="D77" s="938">
        <v>1</v>
      </c>
      <c r="E77" s="938">
        <f t="shared" si="12"/>
        <v>1</v>
      </c>
      <c r="F77" s="939">
        <f t="shared" si="13"/>
        <v>0</v>
      </c>
      <c r="G77" s="938">
        <v>0</v>
      </c>
      <c r="H77" s="938">
        <v>0</v>
      </c>
      <c r="I77" s="939">
        <f>IF(G77&gt;0,H77/G77,0)</f>
        <v>0</v>
      </c>
    </row>
    <row r="78" spans="1:9" x14ac:dyDescent="0.25">
      <c r="A78" s="936" t="s">
        <v>1994</v>
      </c>
      <c r="B78" s="937" t="s">
        <v>22</v>
      </c>
      <c r="C78" s="938">
        <v>0</v>
      </c>
      <c r="D78" s="938">
        <v>1</v>
      </c>
      <c r="E78" s="938">
        <f t="shared" si="12"/>
        <v>1</v>
      </c>
      <c r="F78" s="939">
        <f t="shared" si="13"/>
        <v>0</v>
      </c>
      <c r="G78" s="938"/>
      <c r="H78" s="938"/>
      <c r="I78" s="920"/>
    </row>
    <row r="79" spans="1:9" x14ac:dyDescent="0.25">
      <c r="A79" s="936" t="s">
        <v>1994</v>
      </c>
      <c r="B79" s="937" t="s">
        <v>2020</v>
      </c>
      <c r="C79" s="938">
        <v>0</v>
      </c>
      <c r="D79" s="938">
        <v>1</v>
      </c>
      <c r="E79" s="938">
        <f t="shared" si="12"/>
        <v>1</v>
      </c>
      <c r="F79" s="939">
        <f t="shared" si="13"/>
        <v>0</v>
      </c>
      <c r="G79" s="938"/>
      <c r="H79" s="938"/>
      <c r="I79" s="920"/>
    </row>
    <row r="80" spans="1:9" x14ac:dyDescent="0.25">
      <c r="A80" s="936" t="s">
        <v>1994</v>
      </c>
      <c r="B80" s="937" t="s">
        <v>2021</v>
      </c>
      <c r="C80" s="938">
        <v>0</v>
      </c>
      <c r="D80" s="938">
        <v>1</v>
      </c>
      <c r="E80" s="938">
        <f t="shared" si="12"/>
        <v>1</v>
      </c>
      <c r="F80" s="939">
        <f t="shared" si="13"/>
        <v>0</v>
      </c>
      <c r="G80" s="938"/>
      <c r="H80" s="938"/>
      <c r="I80" s="920"/>
    </row>
    <row r="81" spans="1:9" x14ac:dyDescent="0.25">
      <c r="A81" s="936" t="s">
        <v>1994</v>
      </c>
      <c r="B81" s="937" t="s">
        <v>25</v>
      </c>
      <c r="C81" s="938">
        <v>0</v>
      </c>
      <c r="D81" s="938">
        <v>1</v>
      </c>
      <c r="E81" s="938">
        <f t="shared" si="12"/>
        <v>1</v>
      </c>
      <c r="F81" s="939">
        <f t="shared" si="13"/>
        <v>0</v>
      </c>
      <c r="G81" s="938"/>
      <c r="H81" s="938"/>
      <c r="I81" s="920"/>
    </row>
    <row r="82" spans="1:9" x14ac:dyDescent="0.25">
      <c r="A82" s="936" t="s">
        <v>1994</v>
      </c>
      <c r="B82" s="937" t="s">
        <v>26</v>
      </c>
      <c r="C82" s="938">
        <v>0</v>
      </c>
      <c r="D82" s="938">
        <v>1</v>
      </c>
      <c r="E82" s="938">
        <f t="shared" si="12"/>
        <v>1</v>
      </c>
      <c r="F82" s="939">
        <f t="shared" si="13"/>
        <v>0</v>
      </c>
      <c r="G82" s="938"/>
      <c r="H82" s="938"/>
      <c r="I82" s="920"/>
    </row>
    <row r="83" spans="1:9" x14ac:dyDescent="0.25">
      <c r="A83" s="936" t="s">
        <v>1994</v>
      </c>
      <c r="B83" s="937" t="s">
        <v>28</v>
      </c>
      <c r="C83" s="938">
        <v>0</v>
      </c>
      <c r="D83" s="938">
        <v>1</v>
      </c>
      <c r="E83" s="938">
        <f t="shared" si="12"/>
        <v>1</v>
      </c>
      <c r="F83" s="939">
        <f t="shared" si="13"/>
        <v>0</v>
      </c>
      <c r="G83" s="938"/>
      <c r="H83" s="938"/>
      <c r="I83" s="920"/>
    </row>
    <row r="84" spans="1:9" x14ac:dyDescent="0.25">
      <c r="A84" s="936" t="s">
        <v>1994</v>
      </c>
      <c r="B84" s="937" t="s">
        <v>29</v>
      </c>
      <c r="C84" s="938">
        <v>0</v>
      </c>
      <c r="D84" s="938">
        <v>1</v>
      </c>
      <c r="E84" s="938">
        <f t="shared" si="12"/>
        <v>1</v>
      </c>
      <c r="F84" s="939">
        <f t="shared" si="13"/>
        <v>0</v>
      </c>
      <c r="G84" s="938"/>
      <c r="H84" s="938"/>
      <c r="I84" s="920"/>
    </row>
    <row r="85" spans="1:9" x14ac:dyDescent="0.25">
      <c r="A85" s="936" t="s">
        <v>1994</v>
      </c>
      <c r="B85" s="937" t="s">
        <v>2090</v>
      </c>
      <c r="C85" s="938">
        <v>0</v>
      </c>
      <c r="D85" s="938">
        <v>1</v>
      </c>
      <c r="E85" s="938">
        <f t="shared" ref="E85" si="20">C85+D85</f>
        <v>1</v>
      </c>
      <c r="F85" s="939">
        <f t="shared" ref="F85" si="21">IF(E85&gt;0,C85/E85,0)</f>
        <v>0</v>
      </c>
      <c r="G85" s="938"/>
      <c r="H85" s="938"/>
      <c r="I85" s="920"/>
    </row>
    <row r="86" spans="1:9" x14ac:dyDescent="0.25">
      <c r="A86" s="936" t="s">
        <v>1994</v>
      </c>
      <c r="B86" s="937" t="s">
        <v>30</v>
      </c>
      <c r="C86" s="938">
        <v>0</v>
      </c>
      <c r="D86" s="938">
        <v>1</v>
      </c>
      <c r="E86" s="938">
        <f t="shared" si="12"/>
        <v>1</v>
      </c>
      <c r="F86" s="939">
        <f t="shared" si="13"/>
        <v>0</v>
      </c>
      <c r="G86" s="938"/>
      <c r="H86" s="938"/>
      <c r="I86" s="920"/>
    </row>
    <row r="87" spans="1:9" x14ac:dyDescent="0.25">
      <c r="A87" s="936" t="s">
        <v>1995</v>
      </c>
      <c r="B87" s="937" t="s">
        <v>633</v>
      </c>
      <c r="C87" s="938">
        <v>0</v>
      </c>
      <c r="D87" s="938">
        <v>1</v>
      </c>
      <c r="E87" s="938">
        <f t="shared" si="12"/>
        <v>1</v>
      </c>
      <c r="F87" s="939">
        <f t="shared" si="13"/>
        <v>0</v>
      </c>
      <c r="G87" s="938">
        <v>0</v>
      </c>
      <c r="H87" s="938">
        <v>0</v>
      </c>
      <c r="I87" s="939">
        <f>IF(G87&gt;0,H87/G87,0)</f>
        <v>0</v>
      </c>
    </row>
    <row r="88" spans="1:9" x14ac:dyDescent="0.25">
      <c r="A88" s="936" t="s">
        <v>1995</v>
      </c>
      <c r="B88" s="937" t="s">
        <v>22</v>
      </c>
      <c r="C88" s="938">
        <v>0</v>
      </c>
      <c r="D88" s="938">
        <v>1</v>
      </c>
      <c r="E88" s="938">
        <f t="shared" si="12"/>
        <v>1</v>
      </c>
      <c r="F88" s="939">
        <f t="shared" si="13"/>
        <v>0</v>
      </c>
      <c r="G88" s="938"/>
      <c r="H88" s="938"/>
      <c r="I88" s="920"/>
    </row>
    <row r="89" spans="1:9" x14ac:dyDescent="0.25">
      <c r="A89" s="936" t="s">
        <v>1995</v>
      </c>
      <c r="B89" s="937" t="s">
        <v>2020</v>
      </c>
      <c r="C89" s="938">
        <v>0</v>
      </c>
      <c r="D89" s="938">
        <v>1</v>
      </c>
      <c r="E89" s="938">
        <f t="shared" si="12"/>
        <v>1</v>
      </c>
      <c r="F89" s="939">
        <f t="shared" si="13"/>
        <v>0</v>
      </c>
      <c r="G89" s="938"/>
      <c r="H89" s="938"/>
      <c r="I89" s="920"/>
    </row>
    <row r="90" spans="1:9" x14ac:dyDescent="0.25">
      <c r="A90" s="936" t="s">
        <v>1995</v>
      </c>
      <c r="B90" s="937" t="s">
        <v>2021</v>
      </c>
      <c r="C90" s="938">
        <v>0</v>
      </c>
      <c r="D90" s="938">
        <v>1</v>
      </c>
      <c r="E90" s="938">
        <f t="shared" si="12"/>
        <v>1</v>
      </c>
      <c r="F90" s="939">
        <f t="shared" si="13"/>
        <v>0</v>
      </c>
      <c r="G90" s="938"/>
      <c r="H90" s="938"/>
      <c r="I90" s="920"/>
    </row>
    <row r="91" spans="1:9" x14ac:dyDescent="0.25">
      <c r="A91" s="936" t="s">
        <v>1995</v>
      </c>
      <c r="B91" s="937" t="s">
        <v>25</v>
      </c>
      <c r="C91" s="938">
        <v>0</v>
      </c>
      <c r="D91" s="938">
        <v>1</v>
      </c>
      <c r="E91" s="938">
        <f t="shared" si="12"/>
        <v>1</v>
      </c>
      <c r="F91" s="939">
        <f t="shared" si="13"/>
        <v>0</v>
      </c>
      <c r="G91" s="938"/>
      <c r="H91" s="938"/>
      <c r="I91" s="920"/>
    </row>
    <row r="92" spans="1:9" x14ac:dyDescent="0.25">
      <c r="A92" s="936" t="s">
        <v>1995</v>
      </c>
      <c r="B92" s="937" t="s">
        <v>26</v>
      </c>
      <c r="C92" s="938">
        <v>0</v>
      </c>
      <c r="D92" s="938">
        <v>1</v>
      </c>
      <c r="E92" s="938">
        <f t="shared" si="12"/>
        <v>1</v>
      </c>
      <c r="F92" s="939">
        <f t="shared" si="13"/>
        <v>0</v>
      </c>
      <c r="G92" s="938"/>
      <c r="H92" s="938"/>
      <c r="I92" s="920"/>
    </row>
    <row r="93" spans="1:9" x14ac:dyDescent="0.25">
      <c r="A93" s="936" t="s">
        <v>1995</v>
      </c>
      <c r="B93" s="937" t="s">
        <v>28</v>
      </c>
      <c r="C93" s="938">
        <v>0</v>
      </c>
      <c r="D93" s="938">
        <v>1</v>
      </c>
      <c r="E93" s="938">
        <f t="shared" si="12"/>
        <v>1</v>
      </c>
      <c r="F93" s="939">
        <f t="shared" si="13"/>
        <v>0</v>
      </c>
      <c r="G93" s="938"/>
      <c r="H93" s="938"/>
      <c r="I93" s="920"/>
    </row>
    <row r="94" spans="1:9" x14ac:dyDescent="0.25">
      <c r="A94" s="936" t="s">
        <v>1995</v>
      </c>
      <c r="B94" s="937" t="s">
        <v>29</v>
      </c>
      <c r="C94" s="938">
        <v>0</v>
      </c>
      <c r="D94" s="938">
        <v>1</v>
      </c>
      <c r="E94" s="938">
        <f t="shared" si="12"/>
        <v>1</v>
      </c>
      <c r="F94" s="939">
        <f t="shared" si="13"/>
        <v>0</v>
      </c>
      <c r="G94" s="938"/>
      <c r="H94" s="938"/>
      <c r="I94" s="920"/>
    </row>
    <row r="95" spans="1:9" x14ac:dyDescent="0.25">
      <c r="A95" s="936" t="s">
        <v>1995</v>
      </c>
      <c r="B95" s="937" t="s">
        <v>2090</v>
      </c>
      <c r="C95" s="938">
        <v>0</v>
      </c>
      <c r="D95" s="938">
        <v>1</v>
      </c>
      <c r="E95" s="938">
        <f t="shared" ref="E95" si="22">C95+D95</f>
        <v>1</v>
      </c>
      <c r="F95" s="939">
        <f t="shared" ref="F95" si="23">IF(E95&gt;0,C95/E95,0)</f>
        <v>0</v>
      </c>
      <c r="G95" s="938"/>
      <c r="H95" s="938"/>
      <c r="I95" s="920"/>
    </row>
    <row r="96" spans="1:9" x14ac:dyDescent="0.25">
      <c r="A96" s="936" t="s">
        <v>1995</v>
      </c>
      <c r="B96" s="937" t="s">
        <v>30</v>
      </c>
      <c r="C96" s="938">
        <v>0</v>
      </c>
      <c r="D96" s="938">
        <v>1</v>
      </c>
      <c r="E96" s="938">
        <f t="shared" si="12"/>
        <v>1</v>
      </c>
      <c r="F96" s="939">
        <f t="shared" si="13"/>
        <v>0</v>
      </c>
      <c r="G96" s="938"/>
      <c r="H96" s="938"/>
      <c r="I96" s="920"/>
    </row>
    <row r="97" spans="1:9" x14ac:dyDescent="0.25">
      <c r="A97" s="936" t="s">
        <v>1996</v>
      </c>
      <c r="B97" s="937" t="s">
        <v>633</v>
      </c>
      <c r="C97" s="938">
        <v>0</v>
      </c>
      <c r="D97" s="938">
        <v>1</v>
      </c>
      <c r="E97" s="938">
        <f t="shared" si="12"/>
        <v>1</v>
      </c>
      <c r="F97" s="939">
        <f t="shared" si="13"/>
        <v>0</v>
      </c>
      <c r="G97" s="938">
        <v>0</v>
      </c>
      <c r="H97" s="938">
        <v>0</v>
      </c>
      <c r="I97" s="939">
        <f>IF(G97&gt;0,H97/G97,0)</f>
        <v>0</v>
      </c>
    </row>
    <row r="98" spans="1:9" x14ac:dyDescent="0.25">
      <c r="A98" s="936" t="s">
        <v>1996</v>
      </c>
      <c r="B98" s="937" t="s">
        <v>22</v>
      </c>
      <c r="C98" s="938">
        <v>0</v>
      </c>
      <c r="D98" s="938">
        <v>1</v>
      </c>
      <c r="E98" s="938">
        <f t="shared" si="12"/>
        <v>1</v>
      </c>
      <c r="F98" s="939">
        <f t="shared" si="13"/>
        <v>0</v>
      </c>
      <c r="G98" s="938"/>
      <c r="H98" s="938"/>
      <c r="I98" s="920"/>
    </row>
    <row r="99" spans="1:9" x14ac:dyDescent="0.25">
      <c r="A99" s="936" t="s">
        <v>1996</v>
      </c>
      <c r="B99" s="937" t="s">
        <v>2020</v>
      </c>
      <c r="C99" s="938">
        <v>0</v>
      </c>
      <c r="D99" s="938">
        <v>1</v>
      </c>
      <c r="E99" s="938">
        <f t="shared" si="12"/>
        <v>1</v>
      </c>
      <c r="F99" s="939">
        <f t="shared" si="13"/>
        <v>0</v>
      </c>
      <c r="G99" s="938"/>
      <c r="H99" s="938"/>
      <c r="I99" s="920"/>
    </row>
    <row r="100" spans="1:9" x14ac:dyDescent="0.25">
      <c r="A100" s="936" t="s">
        <v>1996</v>
      </c>
      <c r="B100" s="937" t="s">
        <v>2021</v>
      </c>
      <c r="C100" s="938">
        <v>0</v>
      </c>
      <c r="D100" s="938">
        <v>1</v>
      </c>
      <c r="E100" s="938">
        <f t="shared" si="12"/>
        <v>1</v>
      </c>
      <c r="F100" s="939">
        <f t="shared" si="13"/>
        <v>0</v>
      </c>
      <c r="G100" s="938"/>
      <c r="H100" s="938"/>
      <c r="I100" s="920"/>
    </row>
    <row r="101" spans="1:9" x14ac:dyDescent="0.25">
      <c r="A101" s="936" t="s">
        <v>1996</v>
      </c>
      <c r="B101" s="937" t="s">
        <v>25</v>
      </c>
      <c r="C101" s="938">
        <v>0</v>
      </c>
      <c r="D101" s="938">
        <v>1</v>
      </c>
      <c r="E101" s="938">
        <f t="shared" si="12"/>
        <v>1</v>
      </c>
      <c r="F101" s="939">
        <f t="shared" si="13"/>
        <v>0</v>
      </c>
      <c r="G101" s="938"/>
      <c r="H101" s="938"/>
      <c r="I101" s="920"/>
    </row>
    <row r="102" spans="1:9" x14ac:dyDescent="0.25">
      <c r="A102" s="936" t="s">
        <v>1996</v>
      </c>
      <c r="B102" s="937" t="s">
        <v>26</v>
      </c>
      <c r="C102" s="938">
        <v>0</v>
      </c>
      <c r="D102" s="938">
        <v>1</v>
      </c>
      <c r="E102" s="938">
        <f t="shared" si="12"/>
        <v>1</v>
      </c>
      <c r="F102" s="939">
        <f t="shared" si="13"/>
        <v>0</v>
      </c>
      <c r="G102" s="938"/>
      <c r="H102" s="938"/>
      <c r="I102" s="920"/>
    </row>
    <row r="103" spans="1:9" x14ac:dyDescent="0.25">
      <c r="A103" s="936" t="s">
        <v>1996</v>
      </c>
      <c r="B103" s="937" t="s">
        <v>28</v>
      </c>
      <c r="C103" s="938">
        <v>0</v>
      </c>
      <c r="D103" s="938">
        <v>1</v>
      </c>
      <c r="E103" s="938">
        <f t="shared" si="12"/>
        <v>1</v>
      </c>
      <c r="F103" s="939">
        <f t="shared" si="13"/>
        <v>0</v>
      </c>
      <c r="G103" s="938"/>
      <c r="H103" s="938"/>
      <c r="I103" s="920"/>
    </row>
    <row r="104" spans="1:9" x14ac:dyDescent="0.25">
      <c r="A104" s="936" t="s">
        <v>1996</v>
      </c>
      <c r="B104" s="937" t="s">
        <v>29</v>
      </c>
      <c r="C104" s="938">
        <v>0</v>
      </c>
      <c r="D104" s="938">
        <v>1</v>
      </c>
      <c r="E104" s="938">
        <f t="shared" si="12"/>
        <v>1</v>
      </c>
      <c r="F104" s="939">
        <f t="shared" si="13"/>
        <v>0</v>
      </c>
      <c r="G104" s="938"/>
      <c r="H104" s="938"/>
      <c r="I104" s="920"/>
    </row>
    <row r="105" spans="1:9" x14ac:dyDescent="0.25">
      <c r="A105" s="936" t="s">
        <v>1996</v>
      </c>
      <c r="B105" s="937" t="s">
        <v>2090</v>
      </c>
      <c r="C105" s="938">
        <v>0</v>
      </c>
      <c r="D105" s="938">
        <v>1</v>
      </c>
      <c r="E105" s="938">
        <f t="shared" ref="E105" si="24">C105+D105</f>
        <v>1</v>
      </c>
      <c r="F105" s="939">
        <f t="shared" ref="F105" si="25">IF(E105&gt;0,C105/E105,0)</f>
        <v>0</v>
      </c>
      <c r="G105" s="938"/>
      <c r="H105" s="938"/>
      <c r="I105" s="920"/>
    </row>
    <row r="106" spans="1:9" x14ac:dyDescent="0.25">
      <c r="A106" s="936" t="s">
        <v>1996</v>
      </c>
      <c r="B106" s="937" t="s">
        <v>30</v>
      </c>
      <c r="C106" s="938">
        <v>0</v>
      </c>
      <c r="D106" s="938">
        <v>1</v>
      </c>
      <c r="E106" s="938">
        <f t="shared" si="12"/>
        <v>1</v>
      </c>
      <c r="F106" s="939">
        <f t="shared" si="13"/>
        <v>0</v>
      </c>
      <c r="G106" s="938"/>
      <c r="H106" s="938"/>
      <c r="I106" s="920"/>
    </row>
    <row r="107" spans="1:9" x14ac:dyDescent="0.25">
      <c r="A107" s="936" t="s">
        <v>1997</v>
      </c>
      <c r="B107" s="937" t="s">
        <v>633</v>
      </c>
      <c r="C107" s="938">
        <v>0</v>
      </c>
      <c r="D107" s="938">
        <v>1</v>
      </c>
      <c r="E107" s="938">
        <f t="shared" si="12"/>
        <v>1</v>
      </c>
      <c r="F107" s="939">
        <f t="shared" si="13"/>
        <v>0</v>
      </c>
      <c r="G107" s="938">
        <v>0</v>
      </c>
      <c r="H107" s="938">
        <v>0</v>
      </c>
      <c r="I107" s="939">
        <f>IF(G107&gt;0,H107/G107,0)</f>
        <v>0</v>
      </c>
    </row>
    <row r="108" spans="1:9" x14ac:dyDescent="0.25">
      <c r="A108" s="936" t="s">
        <v>1997</v>
      </c>
      <c r="B108" s="937" t="s">
        <v>22</v>
      </c>
      <c r="C108" s="938">
        <v>0</v>
      </c>
      <c r="D108" s="938">
        <v>1</v>
      </c>
      <c r="E108" s="938">
        <f t="shared" si="12"/>
        <v>1</v>
      </c>
      <c r="F108" s="939">
        <f t="shared" si="13"/>
        <v>0</v>
      </c>
      <c r="G108" s="938"/>
      <c r="H108" s="938"/>
      <c r="I108" s="920"/>
    </row>
    <row r="109" spans="1:9" x14ac:dyDescent="0.25">
      <c r="A109" s="936" t="s">
        <v>1997</v>
      </c>
      <c r="B109" s="937" t="s">
        <v>2020</v>
      </c>
      <c r="C109" s="938">
        <v>0</v>
      </c>
      <c r="D109" s="938">
        <v>1</v>
      </c>
      <c r="E109" s="938">
        <f t="shared" si="12"/>
        <v>1</v>
      </c>
      <c r="F109" s="939">
        <f t="shared" si="13"/>
        <v>0</v>
      </c>
      <c r="G109" s="938"/>
      <c r="H109" s="938"/>
      <c r="I109" s="920"/>
    </row>
    <row r="110" spans="1:9" x14ac:dyDescent="0.25">
      <c r="A110" s="936" t="s">
        <v>1997</v>
      </c>
      <c r="B110" s="937" t="s">
        <v>2021</v>
      </c>
      <c r="C110" s="938">
        <v>0</v>
      </c>
      <c r="D110" s="938">
        <v>1</v>
      </c>
      <c r="E110" s="938">
        <f t="shared" si="12"/>
        <v>1</v>
      </c>
      <c r="F110" s="939">
        <f t="shared" si="13"/>
        <v>0</v>
      </c>
      <c r="G110" s="938"/>
      <c r="H110" s="938"/>
      <c r="I110" s="920"/>
    </row>
    <row r="111" spans="1:9" x14ac:dyDescent="0.25">
      <c r="A111" s="936" t="s">
        <v>1997</v>
      </c>
      <c r="B111" s="937" t="s">
        <v>25</v>
      </c>
      <c r="C111" s="938">
        <v>0</v>
      </c>
      <c r="D111" s="938">
        <v>1</v>
      </c>
      <c r="E111" s="938">
        <f t="shared" ref="E111:E166" si="26">C111+D111</f>
        <v>1</v>
      </c>
      <c r="F111" s="939">
        <f t="shared" ref="F111:F166" si="27">IF(E111&gt;0,C111/E111,0)</f>
        <v>0</v>
      </c>
      <c r="G111" s="938"/>
      <c r="H111" s="938"/>
      <c r="I111" s="920"/>
    </row>
    <row r="112" spans="1:9" x14ac:dyDescent="0.25">
      <c r="A112" s="936" t="s">
        <v>1997</v>
      </c>
      <c r="B112" s="937" t="s">
        <v>26</v>
      </c>
      <c r="C112" s="938">
        <v>0</v>
      </c>
      <c r="D112" s="938">
        <v>1</v>
      </c>
      <c r="E112" s="938">
        <f t="shared" si="26"/>
        <v>1</v>
      </c>
      <c r="F112" s="939">
        <f t="shared" si="27"/>
        <v>0</v>
      </c>
      <c r="G112" s="938"/>
      <c r="H112" s="938"/>
      <c r="I112" s="920"/>
    </row>
    <row r="113" spans="1:9" x14ac:dyDescent="0.25">
      <c r="A113" s="936" t="s">
        <v>1997</v>
      </c>
      <c r="B113" s="937" t="s">
        <v>28</v>
      </c>
      <c r="C113" s="938">
        <v>0</v>
      </c>
      <c r="D113" s="938">
        <v>1</v>
      </c>
      <c r="E113" s="938">
        <f t="shared" si="26"/>
        <v>1</v>
      </c>
      <c r="F113" s="939">
        <f t="shared" si="27"/>
        <v>0</v>
      </c>
      <c r="G113" s="938"/>
      <c r="H113" s="938"/>
      <c r="I113" s="920"/>
    </row>
    <row r="114" spans="1:9" x14ac:dyDescent="0.25">
      <c r="A114" s="936" t="s">
        <v>1997</v>
      </c>
      <c r="B114" s="937" t="s">
        <v>29</v>
      </c>
      <c r="C114" s="938">
        <v>0</v>
      </c>
      <c r="D114" s="938">
        <v>1</v>
      </c>
      <c r="E114" s="938">
        <f t="shared" si="26"/>
        <v>1</v>
      </c>
      <c r="F114" s="939">
        <f t="shared" si="27"/>
        <v>0</v>
      </c>
      <c r="G114" s="938"/>
      <c r="H114" s="938"/>
      <c r="I114" s="920"/>
    </row>
    <row r="115" spans="1:9" x14ac:dyDescent="0.25">
      <c r="A115" s="936" t="s">
        <v>1997</v>
      </c>
      <c r="B115" s="937" t="s">
        <v>2090</v>
      </c>
      <c r="C115" s="938">
        <v>0</v>
      </c>
      <c r="D115" s="938">
        <v>1</v>
      </c>
      <c r="E115" s="938">
        <f t="shared" ref="E115" si="28">C115+D115</f>
        <v>1</v>
      </c>
      <c r="F115" s="939">
        <f t="shared" ref="F115" si="29">IF(E115&gt;0,C115/E115,0)</f>
        <v>0</v>
      </c>
      <c r="G115" s="938"/>
      <c r="H115" s="938"/>
      <c r="I115" s="920"/>
    </row>
    <row r="116" spans="1:9" x14ac:dyDescent="0.25">
      <c r="A116" s="936" t="s">
        <v>1997</v>
      </c>
      <c r="B116" s="937" t="s">
        <v>30</v>
      </c>
      <c r="C116" s="938">
        <v>0</v>
      </c>
      <c r="D116" s="938">
        <v>1</v>
      </c>
      <c r="E116" s="938">
        <f t="shared" si="26"/>
        <v>1</v>
      </c>
      <c r="F116" s="939">
        <f t="shared" si="27"/>
        <v>0</v>
      </c>
      <c r="G116" s="938"/>
      <c r="H116" s="938"/>
      <c r="I116" s="920"/>
    </row>
    <row r="117" spans="1:9" x14ac:dyDescent="0.25">
      <c r="A117" s="936" t="s">
        <v>1998</v>
      </c>
      <c r="B117" s="937" t="s">
        <v>633</v>
      </c>
      <c r="C117" s="938">
        <v>24</v>
      </c>
      <c r="D117" s="938">
        <v>16</v>
      </c>
      <c r="E117" s="938">
        <f t="shared" si="26"/>
        <v>40</v>
      </c>
      <c r="F117" s="939">
        <f t="shared" si="27"/>
        <v>0.6</v>
      </c>
      <c r="G117" s="938">
        <v>0</v>
      </c>
      <c r="H117" s="938">
        <v>0</v>
      </c>
      <c r="I117" s="939">
        <f>IF(G117&gt;0,H117/G117,0)</f>
        <v>0</v>
      </c>
    </row>
    <row r="118" spans="1:9" x14ac:dyDescent="0.25">
      <c r="A118" s="936" t="s">
        <v>1998</v>
      </c>
      <c r="B118" s="937" t="s">
        <v>22</v>
      </c>
      <c r="C118" s="938">
        <v>2</v>
      </c>
      <c r="D118" s="938">
        <v>1</v>
      </c>
      <c r="E118" s="938">
        <f t="shared" si="26"/>
        <v>3</v>
      </c>
      <c r="F118" s="939">
        <f t="shared" si="27"/>
        <v>0.66666666666666663</v>
      </c>
      <c r="G118" s="938"/>
      <c r="H118" s="938"/>
      <c r="I118" s="920"/>
    </row>
    <row r="119" spans="1:9" x14ac:dyDescent="0.25">
      <c r="A119" s="936" t="s">
        <v>1998</v>
      </c>
      <c r="B119" s="937" t="s">
        <v>2020</v>
      </c>
      <c r="C119" s="938">
        <v>1</v>
      </c>
      <c r="D119" s="938">
        <v>0</v>
      </c>
      <c r="E119" s="938">
        <f t="shared" si="26"/>
        <v>1</v>
      </c>
      <c r="F119" s="939">
        <f t="shared" si="27"/>
        <v>1</v>
      </c>
      <c r="G119" s="938"/>
      <c r="H119" s="938"/>
      <c r="I119" s="920"/>
    </row>
    <row r="120" spans="1:9" x14ac:dyDescent="0.25">
      <c r="A120" s="936" t="s">
        <v>1998</v>
      </c>
      <c r="B120" s="937" t="s">
        <v>2021</v>
      </c>
      <c r="C120" s="938">
        <v>6</v>
      </c>
      <c r="D120" s="938">
        <v>10</v>
      </c>
      <c r="E120" s="938">
        <f t="shared" si="26"/>
        <v>16</v>
      </c>
      <c r="F120" s="939">
        <f t="shared" si="27"/>
        <v>0.375</v>
      </c>
      <c r="G120" s="938"/>
      <c r="H120" s="938"/>
      <c r="I120" s="920"/>
    </row>
    <row r="121" spans="1:9" x14ac:dyDescent="0.25">
      <c r="A121" s="936" t="s">
        <v>1998</v>
      </c>
      <c r="B121" s="937" t="s">
        <v>25</v>
      </c>
      <c r="C121" s="938">
        <v>0</v>
      </c>
      <c r="D121" s="938">
        <v>3</v>
      </c>
      <c r="E121" s="938">
        <f t="shared" si="26"/>
        <v>3</v>
      </c>
      <c r="F121" s="939">
        <f t="shared" si="27"/>
        <v>0</v>
      </c>
      <c r="G121" s="938"/>
      <c r="H121" s="938"/>
      <c r="I121" s="920"/>
    </row>
    <row r="122" spans="1:9" x14ac:dyDescent="0.25">
      <c r="A122" s="936" t="s">
        <v>1998</v>
      </c>
      <c r="B122" s="937" t="s">
        <v>26</v>
      </c>
      <c r="C122" s="938">
        <v>20</v>
      </c>
      <c r="D122" s="938">
        <v>0</v>
      </c>
      <c r="E122" s="938">
        <f t="shared" si="26"/>
        <v>20</v>
      </c>
      <c r="F122" s="939">
        <f t="shared" si="27"/>
        <v>1</v>
      </c>
      <c r="G122" s="938"/>
      <c r="H122" s="938"/>
      <c r="I122" s="920"/>
    </row>
    <row r="123" spans="1:9" x14ac:dyDescent="0.25">
      <c r="A123" s="936" t="s">
        <v>1998</v>
      </c>
      <c r="B123" s="937" t="s">
        <v>28</v>
      </c>
      <c r="C123" s="938">
        <v>0</v>
      </c>
      <c r="D123" s="938">
        <v>30</v>
      </c>
      <c r="E123" s="938">
        <f t="shared" si="26"/>
        <v>30</v>
      </c>
      <c r="F123" s="939">
        <f t="shared" si="27"/>
        <v>0</v>
      </c>
      <c r="G123" s="938"/>
      <c r="H123" s="938"/>
      <c r="I123" s="920"/>
    </row>
    <row r="124" spans="1:9" x14ac:dyDescent="0.25">
      <c r="A124" s="936" t="s">
        <v>1998</v>
      </c>
      <c r="B124" s="937" t="s">
        <v>29</v>
      </c>
      <c r="C124" s="938">
        <v>1</v>
      </c>
      <c r="D124" s="938">
        <v>1</v>
      </c>
      <c r="E124" s="938">
        <f t="shared" si="26"/>
        <v>2</v>
      </c>
      <c r="F124" s="939">
        <f t="shared" si="27"/>
        <v>0.5</v>
      </c>
      <c r="G124" s="938"/>
      <c r="H124" s="938"/>
      <c r="I124" s="920"/>
    </row>
    <row r="125" spans="1:9" x14ac:dyDescent="0.25">
      <c r="A125" s="936" t="s">
        <v>1998</v>
      </c>
      <c r="B125" s="937" t="s">
        <v>2090</v>
      </c>
      <c r="C125" s="938">
        <v>11</v>
      </c>
      <c r="D125" s="938">
        <v>0</v>
      </c>
      <c r="E125" s="938">
        <f t="shared" ref="E125" si="30">C125+D125</f>
        <v>11</v>
      </c>
      <c r="F125" s="939">
        <f t="shared" ref="F125" si="31">IF(E125&gt;0,C125/E125,0)</f>
        <v>1</v>
      </c>
      <c r="G125" s="938"/>
      <c r="H125" s="938"/>
      <c r="I125" s="920"/>
    </row>
    <row r="126" spans="1:9" x14ac:dyDescent="0.25">
      <c r="A126" s="936" t="s">
        <v>1998</v>
      </c>
      <c r="B126" s="937" t="s">
        <v>30</v>
      </c>
      <c r="C126" s="938">
        <v>11</v>
      </c>
      <c r="D126" s="938">
        <v>17</v>
      </c>
      <c r="E126" s="938">
        <f t="shared" si="26"/>
        <v>28</v>
      </c>
      <c r="F126" s="939">
        <f t="shared" si="27"/>
        <v>0.39285714285714285</v>
      </c>
      <c r="G126" s="938"/>
      <c r="H126" s="938"/>
      <c r="I126" s="920"/>
    </row>
    <row r="127" spans="1:9" x14ac:dyDescent="0.25">
      <c r="A127" s="936" t="s">
        <v>1999</v>
      </c>
      <c r="B127" s="937" t="s">
        <v>633</v>
      </c>
      <c r="C127" s="938">
        <v>0</v>
      </c>
      <c r="D127" s="938">
        <v>1</v>
      </c>
      <c r="E127" s="938">
        <f t="shared" si="26"/>
        <v>1</v>
      </c>
      <c r="F127" s="939">
        <f t="shared" si="27"/>
        <v>0</v>
      </c>
      <c r="G127" s="938">
        <v>0</v>
      </c>
      <c r="H127" s="938">
        <v>0</v>
      </c>
      <c r="I127" s="939">
        <f>IF(G127&gt;0,H127/G127,0)</f>
        <v>0</v>
      </c>
    </row>
    <row r="128" spans="1:9" x14ac:dyDescent="0.25">
      <c r="A128" s="936" t="s">
        <v>1999</v>
      </c>
      <c r="B128" s="937" t="s">
        <v>22</v>
      </c>
      <c r="C128" s="938">
        <v>0</v>
      </c>
      <c r="D128" s="938">
        <v>1</v>
      </c>
      <c r="E128" s="938">
        <f t="shared" si="26"/>
        <v>1</v>
      </c>
      <c r="F128" s="939">
        <f t="shared" si="27"/>
        <v>0</v>
      </c>
      <c r="G128" s="938"/>
      <c r="H128" s="938"/>
      <c r="I128" s="920"/>
    </row>
    <row r="129" spans="1:9" x14ac:dyDescent="0.25">
      <c r="A129" s="936" t="s">
        <v>1999</v>
      </c>
      <c r="B129" s="937" t="s">
        <v>2020</v>
      </c>
      <c r="C129" s="938">
        <v>0</v>
      </c>
      <c r="D129" s="938">
        <v>1</v>
      </c>
      <c r="E129" s="938">
        <f t="shared" si="26"/>
        <v>1</v>
      </c>
      <c r="F129" s="939">
        <f t="shared" si="27"/>
        <v>0</v>
      </c>
      <c r="G129" s="938"/>
      <c r="H129" s="938"/>
      <c r="I129" s="920"/>
    </row>
    <row r="130" spans="1:9" x14ac:dyDescent="0.25">
      <c r="A130" s="936" t="s">
        <v>1999</v>
      </c>
      <c r="B130" s="937" t="s">
        <v>2021</v>
      </c>
      <c r="C130" s="938">
        <v>0</v>
      </c>
      <c r="D130" s="938">
        <v>1</v>
      </c>
      <c r="E130" s="938">
        <f t="shared" si="26"/>
        <v>1</v>
      </c>
      <c r="F130" s="939">
        <f t="shared" si="27"/>
        <v>0</v>
      </c>
      <c r="G130" s="938"/>
      <c r="H130" s="938"/>
      <c r="I130" s="920"/>
    </row>
    <row r="131" spans="1:9" x14ac:dyDescent="0.25">
      <c r="A131" s="936" t="s">
        <v>1999</v>
      </c>
      <c r="B131" s="937" t="s">
        <v>25</v>
      </c>
      <c r="C131" s="938">
        <v>0</v>
      </c>
      <c r="D131" s="938">
        <v>1</v>
      </c>
      <c r="E131" s="938">
        <f t="shared" si="26"/>
        <v>1</v>
      </c>
      <c r="F131" s="939">
        <f t="shared" si="27"/>
        <v>0</v>
      </c>
      <c r="G131" s="938"/>
      <c r="H131" s="938"/>
      <c r="I131" s="920"/>
    </row>
    <row r="132" spans="1:9" x14ac:dyDescent="0.25">
      <c r="A132" s="936" t="s">
        <v>1999</v>
      </c>
      <c r="B132" s="937" t="s">
        <v>26</v>
      </c>
      <c r="C132" s="938">
        <v>0</v>
      </c>
      <c r="D132" s="938">
        <v>1</v>
      </c>
      <c r="E132" s="938">
        <f t="shared" si="26"/>
        <v>1</v>
      </c>
      <c r="F132" s="939">
        <f t="shared" si="27"/>
        <v>0</v>
      </c>
      <c r="G132" s="938"/>
      <c r="H132" s="938"/>
      <c r="I132" s="920"/>
    </row>
    <row r="133" spans="1:9" x14ac:dyDescent="0.25">
      <c r="A133" s="936" t="s">
        <v>1999</v>
      </c>
      <c r="B133" s="937" t="s">
        <v>28</v>
      </c>
      <c r="C133" s="938">
        <v>0</v>
      </c>
      <c r="D133" s="938">
        <v>1</v>
      </c>
      <c r="E133" s="938">
        <f t="shared" si="26"/>
        <v>1</v>
      </c>
      <c r="F133" s="939">
        <f t="shared" si="27"/>
        <v>0</v>
      </c>
      <c r="G133" s="938"/>
      <c r="H133" s="938"/>
      <c r="I133" s="920"/>
    </row>
    <row r="134" spans="1:9" x14ac:dyDescent="0.25">
      <c r="A134" s="936" t="s">
        <v>1999</v>
      </c>
      <c r="B134" s="937" t="s">
        <v>29</v>
      </c>
      <c r="C134" s="938">
        <v>0</v>
      </c>
      <c r="D134" s="938">
        <v>1</v>
      </c>
      <c r="E134" s="938">
        <f t="shared" si="26"/>
        <v>1</v>
      </c>
      <c r="F134" s="939">
        <f t="shared" si="27"/>
        <v>0</v>
      </c>
      <c r="G134" s="938"/>
      <c r="H134" s="938"/>
      <c r="I134" s="920"/>
    </row>
    <row r="135" spans="1:9" x14ac:dyDescent="0.25">
      <c r="A135" s="936" t="s">
        <v>1999</v>
      </c>
      <c r="B135" s="937" t="s">
        <v>2090</v>
      </c>
      <c r="C135" s="938">
        <v>0</v>
      </c>
      <c r="D135" s="938">
        <v>1</v>
      </c>
      <c r="E135" s="938">
        <f t="shared" ref="E135" si="32">C135+D135</f>
        <v>1</v>
      </c>
      <c r="F135" s="939">
        <f t="shared" ref="F135" si="33">IF(E135&gt;0,C135/E135,0)</f>
        <v>0</v>
      </c>
      <c r="G135" s="938"/>
      <c r="H135" s="938"/>
      <c r="I135" s="920"/>
    </row>
    <row r="136" spans="1:9" x14ac:dyDescent="0.25">
      <c r="A136" s="936" t="s">
        <v>1999</v>
      </c>
      <c r="B136" s="937" t="s">
        <v>30</v>
      </c>
      <c r="C136" s="938">
        <v>0</v>
      </c>
      <c r="D136" s="938">
        <v>1</v>
      </c>
      <c r="E136" s="938">
        <f t="shared" si="26"/>
        <v>1</v>
      </c>
      <c r="F136" s="939">
        <f t="shared" si="27"/>
        <v>0</v>
      </c>
      <c r="G136" s="938"/>
      <c r="H136" s="938"/>
      <c r="I136" s="920"/>
    </row>
    <row r="137" spans="1:9" x14ac:dyDescent="0.25">
      <c r="A137" s="936" t="s">
        <v>2000</v>
      </c>
      <c r="B137" s="937" t="s">
        <v>633</v>
      </c>
      <c r="C137" s="938">
        <v>0</v>
      </c>
      <c r="D137" s="938">
        <v>1</v>
      </c>
      <c r="E137" s="938">
        <f t="shared" si="26"/>
        <v>1</v>
      </c>
      <c r="F137" s="939">
        <f t="shared" si="27"/>
        <v>0</v>
      </c>
      <c r="G137" s="938">
        <v>0</v>
      </c>
      <c r="H137" s="938">
        <v>0</v>
      </c>
      <c r="I137" s="939">
        <f>IF(G137&gt;0,H137/G137,0)</f>
        <v>0</v>
      </c>
    </row>
    <row r="138" spans="1:9" x14ac:dyDescent="0.25">
      <c r="A138" s="936" t="s">
        <v>2000</v>
      </c>
      <c r="B138" s="937" t="s">
        <v>22</v>
      </c>
      <c r="C138" s="938">
        <v>0</v>
      </c>
      <c r="D138" s="938">
        <v>1</v>
      </c>
      <c r="E138" s="938">
        <f t="shared" si="26"/>
        <v>1</v>
      </c>
      <c r="F138" s="939">
        <f t="shared" si="27"/>
        <v>0</v>
      </c>
      <c r="G138" s="938"/>
      <c r="H138" s="938"/>
      <c r="I138" s="920"/>
    </row>
    <row r="139" spans="1:9" x14ac:dyDescent="0.25">
      <c r="A139" s="936" t="s">
        <v>2000</v>
      </c>
      <c r="B139" s="937" t="s">
        <v>2020</v>
      </c>
      <c r="C139" s="938">
        <v>0</v>
      </c>
      <c r="D139" s="938">
        <v>1</v>
      </c>
      <c r="E139" s="938">
        <f t="shared" si="26"/>
        <v>1</v>
      </c>
      <c r="F139" s="939">
        <f t="shared" si="27"/>
        <v>0</v>
      </c>
      <c r="G139" s="938"/>
      <c r="H139" s="938"/>
      <c r="I139" s="920"/>
    </row>
    <row r="140" spans="1:9" x14ac:dyDescent="0.25">
      <c r="A140" s="936" t="s">
        <v>2000</v>
      </c>
      <c r="B140" s="937" t="s">
        <v>2021</v>
      </c>
      <c r="C140" s="938">
        <v>0</v>
      </c>
      <c r="D140" s="938">
        <v>1</v>
      </c>
      <c r="E140" s="938">
        <f t="shared" si="26"/>
        <v>1</v>
      </c>
      <c r="F140" s="939">
        <f t="shared" si="27"/>
        <v>0</v>
      </c>
      <c r="G140" s="938"/>
      <c r="H140" s="938"/>
      <c r="I140" s="920"/>
    </row>
    <row r="141" spans="1:9" x14ac:dyDescent="0.25">
      <c r="A141" s="936" t="s">
        <v>2000</v>
      </c>
      <c r="B141" s="937" t="s">
        <v>25</v>
      </c>
      <c r="C141" s="938">
        <v>0</v>
      </c>
      <c r="D141" s="938">
        <v>1</v>
      </c>
      <c r="E141" s="938">
        <f t="shared" si="26"/>
        <v>1</v>
      </c>
      <c r="F141" s="939">
        <f t="shared" si="27"/>
        <v>0</v>
      </c>
      <c r="G141" s="938"/>
      <c r="H141" s="938"/>
      <c r="I141" s="920"/>
    </row>
    <row r="142" spans="1:9" x14ac:dyDescent="0.25">
      <c r="A142" s="936" t="s">
        <v>2000</v>
      </c>
      <c r="B142" s="937" t="s">
        <v>26</v>
      </c>
      <c r="C142" s="938">
        <v>0</v>
      </c>
      <c r="D142" s="938">
        <v>1</v>
      </c>
      <c r="E142" s="938">
        <f t="shared" si="26"/>
        <v>1</v>
      </c>
      <c r="F142" s="939">
        <f t="shared" si="27"/>
        <v>0</v>
      </c>
      <c r="G142" s="938"/>
      <c r="H142" s="938"/>
      <c r="I142" s="920"/>
    </row>
    <row r="143" spans="1:9" x14ac:dyDescent="0.25">
      <c r="A143" s="936" t="s">
        <v>2000</v>
      </c>
      <c r="B143" s="937" t="s">
        <v>28</v>
      </c>
      <c r="C143" s="938">
        <v>0</v>
      </c>
      <c r="D143" s="938">
        <v>1</v>
      </c>
      <c r="E143" s="938">
        <f t="shared" si="26"/>
        <v>1</v>
      </c>
      <c r="F143" s="939">
        <f t="shared" si="27"/>
        <v>0</v>
      </c>
      <c r="G143" s="938"/>
      <c r="H143" s="938"/>
      <c r="I143" s="920"/>
    </row>
    <row r="144" spans="1:9" x14ac:dyDescent="0.25">
      <c r="A144" s="936" t="s">
        <v>2000</v>
      </c>
      <c r="B144" s="937" t="s">
        <v>29</v>
      </c>
      <c r="C144" s="938">
        <v>0</v>
      </c>
      <c r="D144" s="938">
        <v>1</v>
      </c>
      <c r="E144" s="938">
        <f t="shared" si="26"/>
        <v>1</v>
      </c>
      <c r="F144" s="939">
        <f t="shared" si="27"/>
        <v>0</v>
      </c>
      <c r="G144" s="938"/>
      <c r="H144" s="938"/>
      <c r="I144" s="920"/>
    </row>
    <row r="145" spans="1:9" x14ac:dyDescent="0.25">
      <c r="A145" s="936" t="s">
        <v>2000</v>
      </c>
      <c r="B145" s="937" t="s">
        <v>2090</v>
      </c>
      <c r="C145" s="938">
        <v>0</v>
      </c>
      <c r="D145" s="938">
        <v>1</v>
      </c>
      <c r="E145" s="938">
        <f t="shared" ref="E145" si="34">C145+D145</f>
        <v>1</v>
      </c>
      <c r="F145" s="939">
        <f t="shared" ref="F145" si="35">IF(E145&gt;0,C145/E145,0)</f>
        <v>0</v>
      </c>
      <c r="G145" s="938"/>
      <c r="H145" s="938"/>
      <c r="I145" s="920"/>
    </row>
    <row r="146" spans="1:9" x14ac:dyDescent="0.25">
      <c r="A146" s="936" t="s">
        <v>2000</v>
      </c>
      <c r="B146" s="937" t="s">
        <v>30</v>
      </c>
      <c r="C146" s="938">
        <v>0</v>
      </c>
      <c r="D146" s="938">
        <v>1</v>
      </c>
      <c r="E146" s="938">
        <f t="shared" si="26"/>
        <v>1</v>
      </c>
      <c r="F146" s="939">
        <f t="shared" si="27"/>
        <v>0</v>
      </c>
      <c r="G146" s="938"/>
      <c r="H146" s="938"/>
      <c r="I146" s="920"/>
    </row>
    <row r="147" spans="1:9" x14ac:dyDescent="0.25">
      <c r="A147" s="936" t="s">
        <v>2001</v>
      </c>
      <c r="B147" s="937" t="s">
        <v>633</v>
      </c>
      <c r="C147" s="938">
        <v>0</v>
      </c>
      <c r="D147" s="938">
        <v>1</v>
      </c>
      <c r="E147" s="938">
        <f t="shared" si="26"/>
        <v>1</v>
      </c>
      <c r="F147" s="939">
        <f t="shared" si="27"/>
        <v>0</v>
      </c>
      <c r="G147" s="938">
        <v>0</v>
      </c>
      <c r="H147" s="938">
        <v>0</v>
      </c>
      <c r="I147" s="939">
        <f>IF(G147&gt;0,H147/G147,0)</f>
        <v>0</v>
      </c>
    </row>
    <row r="148" spans="1:9" x14ac:dyDescent="0.25">
      <c r="A148" s="936" t="s">
        <v>2001</v>
      </c>
      <c r="B148" s="937" t="s">
        <v>22</v>
      </c>
      <c r="C148" s="938">
        <v>0</v>
      </c>
      <c r="D148" s="938">
        <v>1</v>
      </c>
      <c r="E148" s="938">
        <f t="shared" si="26"/>
        <v>1</v>
      </c>
      <c r="F148" s="939">
        <f t="shared" si="27"/>
        <v>0</v>
      </c>
      <c r="G148" s="938"/>
      <c r="H148" s="938"/>
      <c r="I148" s="920"/>
    </row>
    <row r="149" spans="1:9" x14ac:dyDescent="0.25">
      <c r="A149" s="936" t="s">
        <v>2001</v>
      </c>
      <c r="B149" s="937" t="s">
        <v>2020</v>
      </c>
      <c r="C149" s="938">
        <v>0</v>
      </c>
      <c r="D149" s="938">
        <v>1</v>
      </c>
      <c r="E149" s="938">
        <f t="shared" si="26"/>
        <v>1</v>
      </c>
      <c r="F149" s="939">
        <f t="shared" si="27"/>
        <v>0</v>
      </c>
      <c r="G149" s="938"/>
      <c r="H149" s="938"/>
      <c r="I149" s="920"/>
    </row>
    <row r="150" spans="1:9" x14ac:dyDescent="0.25">
      <c r="A150" s="936" t="s">
        <v>2001</v>
      </c>
      <c r="B150" s="937" t="s">
        <v>2021</v>
      </c>
      <c r="C150" s="938">
        <v>0</v>
      </c>
      <c r="D150" s="938">
        <v>1</v>
      </c>
      <c r="E150" s="938">
        <f t="shared" si="26"/>
        <v>1</v>
      </c>
      <c r="F150" s="939">
        <f t="shared" si="27"/>
        <v>0</v>
      </c>
      <c r="G150" s="938"/>
      <c r="H150" s="938"/>
      <c r="I150" s="920"/>
    </row>
    <row r="151" spans="1:9" x14ac:dyDescent="0.25">
      <c r="A151" s="936" t="s">
        <v>2001</v>
      </c>
      <c r="B151" s="937" t="s">
        <v>25</v>
      </c>
      <c r="C151" s="938">
        <v>0</v>
      </c>
      <c r="D151" s="938">
        <v>1</v>
      </c>
      <c r="E151" s="938">
        <f t="shared" si="26"/>
        <v>1</v>
      </c>
      <c r="F151" s="939">
        <f t="shared" si="27"/>
        <v>0</v>
      </c>
      <c r="G151" s="938"/>
      <c r="H151" s="938"/>
      <c r="I151" s="920"/>
    </row>
    <row r="152" spans="1:9" x14ac:dyDescent="0.25">
      <c r="A152" s="936" t="s">
        <v>2001</v>
      </c>
      <c r="B152" s="937" t="s">
        <v>26</v>
      </c>
      <c r="C152" s="938">
        <v>0</v>
      </c>
      <c r="D152" s="938">
        <v>1</v>
      </c>
      <c r="E152" s="938">
        <f t="shared" si="26"/>
        <v>1</v>
      </c>
      <c r="F152" s="939">
        <f t="shared" si="27"/>
        <v>0</v>
      </c>
      <c r="G152" s="938"/>
      <c r="H152" s="938"/>
      <c r="I152" s="920"/>
    </row>
    <row r="153" spans="1:9" x14ac:dyDescent="0.25">
      <c r="A153" s="936" t="s">
        <v>2001</v>
      </c>
      <c r="B153" s="937" t="s">
        <v>28</v>
      </c>
      <c r="C153" s="938">
        <v>0</v>
      </c>
      <c r="D153" s="938">
        <v>1</v>
      </c>
      <c r="E153" s="938">
        <f t="shared" si="26"/>
        <v>1</v>
      </c>
      <c r="F153" s="939">
        <f t="shared" si="27"/>
        <v>0</v>
      </c>
      <c r="G153" s="938"/>
      <c r="H153" s="938"/>
      <c r="I153" s="920"/>
    </row>
    <row r="154" spans="1:9" x14ac:dyDescent="0.25">
      <c r="A154" s="936" t="s">
        <v>2001</v>
      </c>
      <c r="B154" s="937" t="s">
        <v>29</v>
      </c>
      <c r="C154" s="938">
        <v>0</v>
      </c>
      <c r="D154" s="938">
        <v>1</v>
      </c>
      <c r="E154" s="938">
        <f t="shared" si="26"/>
        <v>1</v>
      </c>
      <c r="F154" s="939">
        <f t="shared" si="27"/>
        <v>0</v>
      </c>
      <c r="G154" s="938"/>
      <c r="H154" s="938"/>
      <c r="I154" s="920"/>
    </row>
    <row r="155" spans="1:9" x14ac:dyDescent="0.25">
      <c r="A155" s="936" t="s">
        <v>2001</v>
      </c>
      <c r="B155" s="937" t="s">
        <v>2090</v>
      </c>
      <c r="C155" s="938">
        <v>0</v>
      </c>
      <c r="D155" s="938">
        <v>1</v>
      </c>
      <c r="E155" s="938">
        <f t="shared" ref="E155" si="36">C155+D155</f>
        <v>1</v>
      </c>
      <c r="F155" s="939">
        <f t="shared" ref="F155" si="37">IF(E155&gt;0,C155/E155,0)</f>
        <v>0</v>
      </c>
      <c r="G155" s="938"/>
      <c r="H155" s="938"/>
      <c r="I155" s="920"/>
    </row>
    <row r="156" spans="1:9" x14ac:dyDescent="0.25">
      <c r="A156" s="936" t="s">
        <v>2001</v>
      </c>
      <c r="B156" s="937" t="s">
        <v>30</v>
      </c>
      <c r="C156" s="938">
        <v>0</v>
      </c>
      <c r="D156" s="938">
        <v>1</v>
      </c>
      <c r="E156" s="938">
        <f t="shared" si="26"/>
        <v>1</v>
      </c>
      <c r="F156" s="939">
        <f t="shared" si="27"/>
        <v>0</v>
      </c>
      <c r="G156" s="938"/>
      <c r="H156" s="938"/>
      <c r="I156" s="920"/>
    </row>
    <row r="157" spans="1:9" x14ac:dyDescent="0.25">
      <c r="A157" s="936" t="s">
        <v>2002</v>
      </c>
      <c r="B157" s="937" t="s">
        <v>633</v>
      </c>
      <c r="C157" s="938">
        <v>0</v>
      </c>
      <c r="D157" s="938">
        <v>1</v>
      </c>
      <c r="E157" s="938">
        <f t="shared" si="26"/>
        <v>1</v>
      </c>
      <c r="F157" s="939">
        <f t="shared" si="27"/>
        <v>0</v>
      </c>
      <c r="G157" s="938">
        <v>0</v>
      </c>
      <c r="H157" s="938">
        <v>0</v>
      </c>
      <c r="I157" s="939">
        <f>IF(G157&gt;0,H157/G157,0)</f>
        <v>0</v>
      </c>
    </row>
    <row r="158" spans="1:9" x14ac:dyDescent="0.25">
      <c r="A158" s="936" t="s">
        <v>2002</v>
      </c>
      <c r="B158" s="937" t="s">
        <v>22</v>
      </c>
      <c r="C158" s="938">
        <v>0</v>
      </c>
      <c r="D158" s="938">
        <v>1</v>
      </c>
      <c r="E158" s="938">
        <f t="shared" si="26"/>
        <v>1</v>
      </c>
      <c r="F158" s="939">
        <f t="shared" si="27"/>
        <v>0</v>
      </c>
      <c r="G158" s="938"/>
      <c r="H158" s="938"/>
      <c r="I158" s="920"/>
    </row>
    <row r="159" spans="1:9" x14ac:dyDescent="0.25">
      <c r="A159" s="936" t="s">
        <v>2002</v>
      </c>
      <c r="B159" s="937" t="s">
        <v>2020</v>
      </c>
      <c r="C159" s="938">
        <v>0</v>
      </c>
      <c r="D159" s="938">
        <v>1</v>
      </c>
      <c r="E159" s="938">
        <f t="shared" si="26"/>
        <v>1</v>
      </c>
      <c r="F159" s="939">
        <f t="shared" si="27"/>
        <v>0</v>
      </c>
      <c r="G159" s="938"/>
      <c r="H159" s="938"/>
      <c r="I159" s="920"/>
    </row>
    <row r="160" spans="1:9" x14ac:dyDescent="0.25">
      <c r="A160" s="936" t="s">
        <v>2002</v>
      </c>
      <c r="B160" s="937" t="s">
        <v>2021</v>
      </c>
      <c r="C160" s="938">
        <v>0</v>
      </c>
      <c r="D160" s="938">
        <v>1</v>
      </c>
      <c r="E160" s="938">
        <f t="shared" si="26"/>
        <v>1</v>
      </c>
      <c r="F160" s="939">
        <f t="shared" si="27"/>
        <v>0</v>
      </c>
      <c r="G160" s="938"/>
      <c r="H160" s="938"/>
      <c r="I160" s="920"/>
    </row>
    <row r="161" spans="1:9" x14ac:dyDescent="0.25">
      <c r="A161" s="936" t="s">
        <v>2002</v>
      </c>
      <c r="B161" s="937" t="s">
        <v>25</v>
      </c>
      <c r="C161" s="938">
        <v>0</v>
      </c>
      <c r="D161" s="938">
        <v>1</v>
      </c>
      <c r="E161" s="938">
        <f t="shared" si="26"/>
        <v>1</v>
      </c>
      <c r="F161" s="939">
        <f t="shared" si="27"/>
        <v>0</v>
      </c>
      <c r="G161" s="938"/>
      <c r="H161" s="938"/>
      <c r="I161" s="920"/>
    </row>
    <row r="162" spans="1:9" x14ac:dyDescent="0.25">
      <c r="A162" s="936" t="s">
        <v>2002</v>
      </c>
      <c r="B162" s="937" t="s">
        <v>26</v>
      </c>
      <c r="C162" s="938">
        <v>0</v>
      </c>
      <c r="D162" s="938">
        <v>1</v>
      </c>
      <c r="E162" s="938">
        <f t="shared" si="26"/>
        <v>1</v>
      </c>
      <c r="F162" s="939">
        <f t="shared" si="27"/>
        <v>0</v>
      </c>
      <c r="G162" s="938"/>
      <c r="H162" s="938"/>
      <c r="I162" s="920"/>
    </row>
    <row r="163" spans="1:9" x14ac:dyDescent="0.25">
      <c r="A163" s="936" t="s">
        <v>2002</v>
      </c>
      <c r="B163" s="937" t="s">
        <v>28</v>
      </c>
      <c r="C163" s="938">
        <v>0</v>
      </c>
      <c r="D163" s="938">
        <v>1</v>
      </c>
      <c r="E163" s="938">
        <f t="shared" si="26"/>
        <v>1</v>
      </c>
      <c r="F163" s="939">
        <f t="shared" si="27"/>
        <v>0</v>
      </c>
      <c r="G163" s="938"/>
      <c r="H163" s="938"/>
      <c r="I163" s="920"/>
    </row>
    <row r="164" spans="1:9" x14ac:dyDescent="0.25">
      <c r="A164" s="936" t="s">
        <v>2002</v>
      </c>
      <c r="B164" s="937" t="s">
        <v>29</v>
      </c>
      <c r="C164" s="938">
        <v>0</v>
      </c>
      <c r="D164" s="938">
        <v>1</v>
      </c>
      <c r="E164" s="938">
        <f t="shared" si="26"/>
        <v>1</v>
      </c>
      <c r="F164" s="939">
        <f t="shared" si="27"/>
        <v>0</v>
      </c>
      <c r="G164" s="938"/>
      <c r="H164" s="938"/>
      <c r="I164" s="920"/>
    </row>
    <row r="165" spans="1:9" x14ac:dyDescent="0.25">
      <c r="A165" s="936" t="s">
        <v>2002</v>
      </c>
      <c r="B165" s="937" t="s">
        <v>2090</v>
      </c>
      <c r="C165" s="938">
        <v>0</v>
      </c>
      <c r="D165" s="938">
        <v>1</v>
      </c>
      <c r="E165" s="938">
        <f t="shared" ref="E165" si="38">C165+D165</f>
        <v>1</v>
      </c>
      <c r="F165" s="939">
        <f t="shared" ref="F165" si="39">IF(E165&gt;0,C165/E165,0)</f>
        <v>0</v>
      </c>
      <c r="G165" s="938"/>
      <c r="H165" s="938"/>
      <c r="I165" s="920"/>
    </row>
    <row r="166" spans="1:9" x14ac:dyDescent="0.25">
      <c r="A166" s="936" t="s">
        <v>2002</v>
      </c>
      <c r="B166" s="937" t="s">
        <v>30</v>
      </c>
      <c r="C166" s="938">
        <v>0</v>
      </c>
      <c r="D166" s="938">
        <v>1</v>
      </c>
      <c r="E166" s="938">
        <f t="shared" si="26"/>
        <v>1</v>
      </c>
      <c r="F166" s="939">
        <f t="shared" si="27"/>
        <v>0</v>
      </c>
      <c r="G166" s="938"/>
      <c r="H166" s="938"/>
      <c r="I166" s="920"/>
    </row>
  </sheetData>
  <sheetProtection algorithmName="SHA-512" hashValue="YZji6VWiO890oEHKA+Kxed5jsIrfTr9y1thp8PxPOKgyHClbPT7GcG/TJ3IrYo5PSxcZO2GAKyT6SIkM3+p5MQ==" saltValue="mp7FkSZyJnsubA4g9HVjGg==" spinCount="100000" sheet="1" objects="1" scenarios="1"/>
  <mergeCells count="6">
    <mergeCell ref="A45:I45"/>
    <mergeCell ref="E17:G17"/>
    <mergeCell ref="A1:N1"/>
    <mergeCell ref="A2:C2"/>
    <mergeCell ref="A31:N31"/>
    <mergeCell ref="D2:N2"/>
  </mergeCells>
  <conditionalFormatting sqref="B4:M4">
    <cfRule type="colorScale" priority="1">
      <colorScale>
        <cfvo type="min"/>
        <cfvo type="percentile" val="50"/>
        <cfvo type="max"/>
        <color rgb="FFF8696B"/>
        <color rgb="FFFFEB84"/>
        <color rgb="FF63BE7B"/>
      </colorScale>
    </cfRule>
  </conditionalFormatting>
  <hyperlinks>
    <hyperlink ref="A2:C2" location="'الرئيسية تاج '!A1" display="'الرئيسية تاج '!A1" xr:uid="{B7F8C352-2BB3-4F89-86E1-D869ABFDB996}"/>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50D9A903-E241-4E86-84A8-FFA5174633B0}">
          <x14:formula1>
            <xm:f>'لوحة التحليل والملخص'!$AC$7:$AC$17</xm:f>
          </x14:formula1>
          <xm:sqref>B17 D17</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2"/>
  <sheetViews>
    <sheetView showGridLines="0" showRowColHeaders="0" rightToLeft="1" tabSelected="1" zoomScale="85" zoomScaleNormal="85" workbookViewId="0">
      <selection sqref="A1:A3"/>
      <extLst>
        <ext xmlns:xlsdti="http://schemas.microsoft.com/office/spreadsheetml/2023/showDataTypeIcons" uri="{77bfe23e-c014-4d31-8a63-9c772dbf06b6}">
          <xlsdti:showDataTypeIcons visible="0"/>
        </ext>
      </extLst>
    </sheetView>
  </sheetViews>
  <sheetFormatPr defaultRowHeight="15" x14ac:dyDescent="0.25"/>
  <cols>
    <col min="1" max="1" width="21.7109375" style="477" customWidth="1"/>
    <col min="2" max="4" width="20" style="477" customWidth="1"/>
    <col min="5" max="5" width="5" style="477" customWidth="1"/>
    <col min="6" max="8" width="20" style="477" customWidth="1"/>
    <col min="9" max="16384" width="9.140625" style="477"/>
  </cols>
  <sheetData>
    <row r="1" spans="1:13" x14ac:dyDescent="0.25">
      <c r="A1" s="940"/>
      <c r="B1" s="941" t="s">
        <v>0</v>
      </c>
      <c r="C1" s="942"/>
      <c r="D1" s="942"/>
      <c r="E1" s="942"/>
      <c r="F1" s="942"/>
      <c r="G1" s="942"/>
      <c r="H1" s="942"/>
    </row>
    <row r="2" spans="1:13" ht="24" customHeight="1" x14ac:dyDescent="0.25">
      <c r="A2" s="940"/>
      <c r="B2" s="942"/>
      <c r="C2" s="942"/>
      <c r="D2" s="942"/>
      <c r="E2" s="942"/>
      <c r="F2" s="942"/>
      <c r="G2" s="942"/>
      <c r="H2" s="942"/>
    </row>
    <row r="3" spans="1:13" ht="45" customHeight="1" x14ac:dyDescent="0.25">
      <c r="A3" s="940"/>
      <c r="B3" s="642" t="s">
        <v>1</v>
      </c>
      <c r="C3" s="642"/>
      <c r="D3" s="642"/>
      <c r="E3" s="642"/>
      <c r="F3" s="642"/>
      <c r="G3" s="642"/>
      <c r="H3" s="642"/>
    </row>
    <row r="4" spans="1:13" x14ac:dyDescent="0.25">
      <c r="A4" s="526"/>
      <c r="B4" s="526"/>
      <c r="C4" s="526"/>
      <c r="D4" s="526"/>
      <c r="E4" s="526"/>
      <c r="F4" s="526"/>
      <c r="G4" s="526"/>
      <c r="H4" s="526"/>
    </row>
    <row r="5" spans="1:13" ht="15" customHeight="1" x14ac:dyDescent="0.25">
      <c r="A5" s="526"/>
      <c r="B5" s="943" t="s">
        <v>2</v>
      </c>
      <c r="C5" s="944"/>
      <c r="D5" s="945"/>
      <c r="E5" s="526"/>
      <c r="F5" s="946" t="s">
        <v>1763</v>
      </c>
      <c r="G5" s="947"/>
      <c r="H5" s="948"/>
    </row>
    <row r="6" spans="1:13" ht="18" customHeight="1" x14ac:dyDescent="0.4">
      <c r="A6" s="526"/>
      <c r="B6" s="949"/>
      <c r="C6" s="950"/>
      <c r="D6" s="951"/>
      <c r="E6" s="526"/>
      <c r="F6" s="952"/>
      <c r="G6" s="953"/>
      <c r="H6" s="954"/>
      <c r="L6" s="531"/>
    </row>
    <row r="7" spans="1:13" x14ac:dyDescent="0.25">
      <c r="A7" s="526"/>
      <c r="B7" s="526"/>
      <c r="C7" s="526"/>
      <c r="D7" s="526"/>
      <c r="E7" s="526"/>
      <c r="F7" s="526"/>
      <c r="G7" s="526"/>
      <c r="H7" s="526"/>
    </row>
    <row r="8" spans="1:13" ht="15" customHeight="1" x14ac:dyDescent="0.25">
      <c r="A8" s="526"/>
      <c r="B8" s="955" t="s">
        <v>3</v>
      </c>
      <c r="C8" s="956"/>
      <c r="D8" s="956"/>
      <c r="E8" s="526"/>
      <c r="F8" s="957" t="s">
        <v>4</v>
      </c>
      <c r="G8" s="958"/>
      <c r="H8" s="959"/>
    </row>
    <row r="9" spans="1:13" x14ac:dyDescent="0.25">
      <c r="A9" s="526"/>
      <c r="B9" s="956"/>
      <c r="C9" s="956"/>
      <c r="D9" s="956"/>
      <c r="E9" s="526"/>
      <c r="F9" s="960"/>
      <c r="G9" s="961"/>
      <c r="H9" s="962"/>
    </row>
    <row r="10" spans="1:13" x14ac:dyDescent="0.25">
      <c r="A10" s="526"/>
      <c r="B10" s="526"/>
      <c r="C10" s="526"/>
      <c r="D10" s="526"/>
      <c r="E10" s="526"/>
      <c r="F10" s="526"/>
      <c r="G10" s="526"/>
      <c r="H10" s="526"/>
    </row>
    <row r="11" spans="1:13" ht="15" customHeight="1" x14ac:dyDescent="0.35">
      <c r="A11" s="802"/>
      <c r="B11" s="957" t="s">
        <v>5</v>
      </c>
      <c r="C11" s="958"/>
      <c r="D11" s="959"/>
      <c r="E11" s="526"/>
      <c r="F11" s="957" t="s">
        <v>6</v>
      </c>
      <c r="G11" s="958"/>
      <c r="H11" s="959"/>
    </row>
    <row r="12" spans="1:13" x14ac:dyDescent="0.25">
      <c r="A12" s="526"/>
      <c r="B12" s="960"/>
      <c r="C12" s="961"/>
      <c r="D12" s="962"/>
      <c r="E12" s="526"/>
      <c r="F12" s="960"/>
      <c r="G12" s="961"/>
      <c r="H12" s="962"/>
    </row>
    <row r="13" spans="1:13" x14ac:dyDescent="0.25">
      <c r="A13" s="526"/>
      <c r="B13" s="526"/>
      <c r="C13" s="526"/>
      <c r="D13" s="526"/>
      <c r="E13" s="526"/>
      <c r="F13" s="526"/>
      <c r="G13" s="526"/>
      <c r="H13" s="526"/>
    </row>
    <row r="14" spans="1:13" ht="15" customHeight="1" x14ac:dyDescent="0.4">
      <c r="A14" s="526"/>
      <c r="B14" s="957" t="s">
        <v>7</v>
      </c>
      <c r="C14" s="958"/>
      <c r="D14" s="959"/>
      <c r="E14" s="526"/>
      <c r="F14" s="957" t="s">
        <v>8</v>
      </c>
      <c r="G14" s="958"/>
      <c r="H14" s="959"/>
      <c r="M14" s="523"/>
    </row>
    <row r="15" spans="1:13" x14ac:dyDescent="0.25">
      <c r="A15" s="526"/>
      <c r="B15" s="960"/>
      <c r="C15" s="961"/>
      <c r="D15" s="962"/>
      <c r="E15" s="526"/>
      <c r="F15" s="960"/>
      <c r="G15" s="961"/>
      <c r="H15" s="962"/>
    </row>
    <row r="16" spans="1:13" x14ac:dyDescent="0.25">
      <c r="A16" s="526"/>
      <c r="B16" s="526"/>
      <c r="C16" s="526"/>
      <c r="D16" s="526"/>
      <c r="E16" s="526"/>
      <c r="F16" s="526"/>
      <c r="G16" s="526"/>
      <c r="H16" s="526"/>
    </row>
    <row r="17" spans="1:8" ht="15" customHeight="1" x14ac:dyDescent="0.25">
      <c r="A17" s="963"/>
      <c r="B17" s="964" t="s">
        <v>9</v>
      </c>
      <c r="C17" s="965"/>
      <c r="D17" s="966"/>
      <c r="E17" s="526"/>
      <c r="F17" s="957" t="s">
        <v>10</v>
      </c>
      <c r="G17" s="958"/>
      <c r="H17" s="959"/>
    </row>
    <row r="18" spans="1:8" x14ac:dyDescent="0.25">
      <c r="A18" s="526"/>
      <c r="B18" s="967"/>
      <c r="C18" s="968"/>
      <c r="D18" s="969"/>
      <c r="E18" s="526"/>
      <c r="F18" s="960"/>
      <c r="G18" s="961"/>
      <c r="H18" s="962"/>
    </row>
    <row r="19" spans="1:8" x14ac:dyDescent="0.25">
      <c r="A19" s="526"/>
      <c r="B19" s="526"/>
      <c r="C19" s="526"/>
      <c r="D19" s="526"/>
      <c r="E19" s="526"/>
      <c r="F19" s="526"/>
      <c r="G19" s="526"/>
      <c r="H19" s="526"/>
    </row>
    <row r="20" spans="1:8" ht="15" customHeight="1" x14ac:dyDescent="0.25">
      <c r="A20" s="526"/>
      <c r="B20" s="970" t="s">
        <v>13</v>
      </c>
      <c r="C20" s="971"/>
      <c r="D20" s="971"/>
      <c r="E20" s="526"/>
      <c r="F20" s="957" t="s">
        <v>546</v>
      </c>
      <c r="G20" s="958"/>
      <c r="H20" s="959"/>
    </row>
    <row r="21" spans="1:8" x14ac:dyDescent="0.25">
      <c r="A21" s="526"/>
      <c r="B21" s="971"/>
      <c r="C21" s="971"/>
      <c r="D21" s="971"/>
      <c r="E21" s="526"/>
      <c r="F21" s="960"/>
      <c r="G21" s="961"/>
      <c r="H21" s="962"/>
    </row>
    <row r="22" spans="1:8" x14ac:dyDescent="0.25">
      <c r="A22" s="526"/>
      <c r="B22" s="526"/>
      <c r="C22" s="526"/>
      <c r="D22" s="526"/>
      <c r="E22" s="526"/>
      <c r="F22" s="526"/>
      <c r="G22" s="526"/>
      <c r="H22" s="526"/>
    </row>
    <row r="23" spans="1:8" ht="15" customHeight="1" x14ac:dyDescent="0.25">
      <c r="A23" s="526"/>
      <c r="B23" s="243" t="s">
        <v>2457</v>
      </c>
      <c r="C23" s="244"/>
      <c r="D23" s="245"/>
      <c r="E23" s="526"/>
      <c r="F23" s="237" t="s">
        <v>2104</v>
      </c>
      <c r="G23" s="238"/>
      <c r="H23" s="239"/>
    </row>
    <row r="24" spans="1:8" ht="15" customHeight="1" x14ac:dyDescent="0.25">
      <c r="A24" s="526"/>
      <c r="B24" s="246"/>
      <c r="C24" s="247"/>
      <c r="D24" s="248"/>
      <c r="E24" s="526"/>
      <c r="F24" s="240"/>
      <c r="G24" s="241"/>
      <c r="H24" s="242"/>
    </row>
    <row r="25" spans="1:8" x14ac:dyDescent="0.25">
      <c r="A25" s="526"/>
      <c r="B25" s="526"/>
      <c r="C25" s="526"/>
      <c r="D25" s="526"/>
      <c r="E25" s="526"/>
      <c r="F25" s="526"/>
      <c r="G25" s="526"/>
      <c r="H25" s="526"/>
    </row>
    <row r="26" spans="1:8" ht="15" customHeight="1" x14ac:dyDescent="0.25">
      <c r="A26" s="526"/>
      <c r="B26" s="972" t="s">
        <v>12</v>
      </c>
      <c r="C26" s="973"/>
      <c r="D26" s="974"/>
      <c r="E26" s="526"/>
      <c r="F26" s="235" t="s">
        <v>547</v>
      </c>
      <c r="G26" s="236"/>
      <c r="H26" s="236"/>
    </row>
    <row r="27" spans="1:8" ht="15" customHeight="1" x14ac:dyDescent="0.25">
      <c r="A27" s="526"/>
      <c r="B27" s="975"/>
      <c r="C27" s="976"/>
      <c r="D27" s="977"/>
      <c r="E27" s="526"/>
      <c r="F27" s="236"/>
      <c r="G27" s="236"/>
      <c r="H27" s="236"/>
    </row>
    <row r="28" spans="1:8" x14ac:dyDescent="0.25">
      <c r="A28" s="526"/>
      <c r="B28" s="526"/>
      <c r="C28" s="526"/>
      <c r="D28" s="526"/>
      <c r="E28" s="526"/>
      <c r="F28" s="526"/>
      <c r="G28" s="526"/>
      <c r="H28" s="526"/>
    </row>
    <row r="29" spans="1:8" ht="15" customHeight="1" x14ac:dyDescent="0.25">
      <c r="A29" s="526"/>
      <c r="B29" s="978" t="s">
        <v>11</v>
      </c>
      <c r="C29" s="979"/>
      <c r="D29" s="980"/>
      <c r="E29" s="526"/>
      <c r="F29" s="235" t="s">
        <v>907</v>
      </c>
      <c r="G29" s="236"/>
      <c r="H29" s="236"/>
    </row>
    <row r="30" spans="1:8" ht="15" customHeight="1" x14ac:dyDescent="0.25">
      <c r="A30" s="526"/>
      <c r="B30" s="981"/>
      <c r="C30" s="982"/>
      <c r="D30" s="983"/>
      <c r="E30" s="526"/>
      <c r="F30" s="236"/>
      <c r="G30" s="236"/>
      <c r="H30" s="236"/>
    </row>
    <row r="31" spans="1:8" x14ac:dyDescent="0.25">
      <c r="A31" s="526"/>
      <c r="B31" s="526"/>
      <c r="C31" s="526"/>
      <c r="D31" s="526"/>
      <c r="E31" s="526"/>
      <c r="F31" s="526"/>
      <c r="G31" s="526"/>
      <c r="H31" s="526"/>
    </row>
    <row r="32" spans="1:8" x14ac:dyDescent="0.25">
      <c r="A32" s="526"/>
      <c r="B32" s="249" t="s">
        <v>2455</v>
      </c>
      <c r="C32" s="250"/>
      <c r="D32" s="251"/>
      <c r="E32" s="526"/>
      <c r="F32" s="255" t="s">
        <v>2105</v>
      </c>
      <c r="G32" s="256"/>
      <c r="H32" s="257"/>
    </row>
    <row r="33" spans="1:8" x14ac:dyDescent="0.25">
      <c r="A33" s="526"/>
      <c r="B33" s="252"/>
      <c r="C33" s="253"/>
      <c r="D33" s="254"/>
      <c r="E33" s="526"/>
      <c r="F33" s="258"/>
      <c r="G33" s="259"/>
      <c r="H33" s="260"/>
    </row>
    <row r="35" spans="1:8" x14ac:dyDescent="0.25">
      <c r="B35" s="255" t="s">
        <v>2452</v>
      </c>
      <c r="C35" s="256"/>
      <c r="D35" s="257"/>
      <c r="F35" s="255" t="s">
        <v>2456</v>
      </c>
      <c r="G35" s="256"/>
      <c r="H35" s="257"/>
    </row>
    <row r="36" spans="1:8" x14ac:dyDescent="0.25">
      <c r="B36" s="258"/>
      <c r="C36" s="259"/>
      <c r="D36" s="260"/>
      <c r="F36" s="258"/>
      <c r="G36" s="259"/>
      <c r="H36" s="260"/>
    </row>
    <row r="38" spans="1:8" x14ac:dyDescent="0.25">
      <c r="B38" s="237" t="s">
        <v>2450</v>
      </c>
      <c r="C38" s="238"/>
      <c r="D38" s="239"/>
      <c r="F38" s="237" t="s">
        <v>2451</v>
      </c>
      <c r="G38" s="238"/>
      <c r="H38" s="239"/>
    </row>
    <row r="39" spans="1:8" x14ac:dyDescent="0.25">
      <c r="B39" s="240"/>
      <c r="C39" s="241"/>
      <c r="D39" s="242"/>
      <c r="F39" s="240"/>
      <c r="G39" s="241"/>
      <c r="H39" s="242"/>
    </row>
    <row r="41" spans="1:8" x14ac:dyDescent="0.25">
      <c r="B41" s="237" t="s">
        <v>2089</v>
      </c>
      <c r="C41" s="238"/>
      <c r="D41" s="239"/>
    </row>
    <row r="42" spans="1:8" x14ac:dyDescent="0.25">
      <c r="B42" s="240"/>
      <c r="C42" s="241"/>
      <c r="D42" s="242"/>
    </row>
  </sheetData>
  <sheetProtection algorithmName="SHA-512" hashValue="SWHWob2NH1bShzktfGZ0V1Q7l4anWzXQfh+L9HSt5bzbKE5Iau6ecZQgwv7StXR6C9Zt9u4+4f6HRfS7oncl2Q==" saltValue="FdotYd2XHzcxSfGjhQIg7g==" spinCount="100000" sheet="1" objects="1" scenarios="1"/>
  <mergeCells count="28">
    <mergeCell ref="B8:D9"/>
    <mergeCell ref="B11:D12"/>
    <mergeCell ref="F20:H21"/>
    <mergeCell ref="B41:D42"/>
    <mergeCell ref="F23:H24"/>
    <mergeCell ref="B23:D24"/>
    <mergeCell ref="B32:D33"/>
    <mergeCell ref="F35:H36"/>
    <mergeCell ref="B35:D36"/>
    <mergeCell ref="F38:H39"/>
    <mergeCell ref="B38:D39"/>
    <mergeCell ref="F32:H33"/>
    <mergeCell ref="F5:H6"/>
    <mergeCell ref="A1:A3"/>
    <mergeCell ref="B1:H2"/>
    <mergeCell ref="B5:D6"/>
    <mergeCell ref="B29:D30"/>
    <mergeCell ref="B14:D15"/>
    <mergeCell ref="F17:H18"/>
    <mergeCell ref="F14:H15"/>
    <mergeCell ref="B3:H3"/>
    <mergeCell ref="B17:D18"/>
    <mergeCell ref="F8:H9"/>
    <mergeCell ref="F11:H12"/>
    <mergeCell ref="B26:D27"/>
    <mergeCell ref="F26:H27"/>
    <mergeCell ref="F29:H30"/>
    <mergeCell ref="B20:D21"/>
  </mergeCells>
  <hyperlinks>
    <hyperlink ref="B5" location="'لوحة التحليل والملخص'!A1" display="📊 لوحة التحليل والمؤشرات (Dashboard)" xr:uid="{00000000-0004-0000-0000-000000000000}"/>
    <hyperlink ref="F20" location="'طفايات الحريق'!A1" display="🧯 سجل طفايات الحريق (88 طفاية)" xr:uid="{00000000-0004-0000-0000-000001000000}"/>
    <hyperlink ref="B8" location="'السلالم العمودية'!A1" display="🧗‍♂️ فحص السلالم العمودية" xr:uid="{00000000-0004-0000-0000-000002000000}"/>
    <hyperlink ref="F8" location="'الاوناش العلوية'!A1" display="🏗️ فحص الأوناش العلوية" xr:uid="{00000000-0004-0000-0000-000003000000}"/>
    <hyperlink ref="B11" location="'شبكة الانذار'!A1" display="🔔 فحص شبكة الإنذار" xr:uid="{00000000-0004-0000-0000-000004000000}"/>
    <hyperlink ref="F11" location="'شبكة الحريق والمضخات'!A1" display="💧 فحص شبكة الحريق والمضخات" xr:uid="{00000000-0004-0000-0000-000005000000}"/>
    <hyperlink ref="B14" location="'صناديق الحريق'!A1" display="🚒 فحص صناديق الحريق" xr:uid="{00000000-0004-0000-0000-000006000000}"/>
    <hyperlink ref="F14" location="'الكلاركات'!A1" display="🚜 فحص الكلاركات (رافعات شوكية)" xr:uid="{00000000-0004-0000-0000-000007000000}"/>
    <hyperlink ref="B17" location="'لوح توزيع الكهرباء'!A1" display="⚡ فحص لوحات توزيع الكهرباء" xr:uid="{00000000-0004-0000-0000-000008000000}"/>
    <hyperlink ref="F17" location="'شبكة الغمر للمحولات'!A1" display="⚡ فحص شبكة الغمر للمحولات" xr:uid="{00000000-0004-0000-0000-000009000000}"/>
    <hyperlink ref="B29" location="'المخاطر الوشيكة'!A1" display="⚠️ سجل المخاطر الوشيكة (Near Miss)" xr:uid="{00000000-0004-0000-0000-00000A000000}"/>
    <hyperlink ref="B20" location="'مهمات الوقاية الشخصية'!A1" display="🦺 فحص مهمات الوقاية الشخصية (PPE)" xr:uid="{00000000-0004-0000-0000-00000C000000}"/>
    <hyperlink ref="F26" location="'مهمات الوقاية الشخصية'!A1" display="🦺 فحص مهمات الوقاية الشخصية (PPE)" xr:uid="{14FF09C0-C432-465D-BAAB-75DB541D2A75}"/>
    <hyperlink ref="F26:H27" location="'ارصدة الشئون الادارية '!A1" display="🦺 فحص مهمات الوقاية الشخصية (PPE)" xr:uid="{1174E466-865E-485E-B99A-751498F159BE}"/>
    <hyperlink ref="F29" location="'مهمات الوقاية الشخصية'!A1" display="🦺 فحص مهمات الوقاية الشخصية (PPE)" xr:uid="{A70E9DE4-65A3-4074-82F8-1EB16CFFFAC7}"/>
    <hyperlink ref="F29:H30" location="'دواليب دلتا'!A1" display="🦺 دواليب دلتا " xr:uid="{62685D74-E975-4773-9D10-5F7110C10E93}"/>
    <hyperlink ref="F5" location="'شبكة الغمر للمحولات'!A1" display="⚡ فحص شبكة الغمر للمحولات" xr:uid="{86018C54-31C4-44F9-9629-883F4F2B2D87}"/>
    <hyperlink ref="F5:H6" location="'تحليل البيانات السنوية '!A1" display="لوحة التحليل السنوية " xr:uid="{89C5CD45-3672-47E6-8FDD-B6BDBD2D7C42}"/>
    <hyperlink ref="B26" location="'اصابات العمل'!A1" display="🤕 سجل إصابات العمل (Incidents)" xr:uid="{4FC76EAE-A60D-47F6-BFC7-5E06402AA9AA}"/>
    <hyperlink ref="B41" location="'الاوناش العلوية'!A1" display="🏗️ فحص الأوناش العلوية" xr:uid="{6B5EC922-DD9F-493F-B56F-C8337BDDF580}"/>
    <hyperlink ref="B41:D42" location="'متابعه التسجيل الشهرى '!A1" display="🏗️ فحص الأوناش العلوية" xr:uid="{F6668029-73B6-4EE4-9C32-486568C12C38}"/>
    <hyperlink ref="F23" location="'الاوناش العلوية'!A1" display="🏗️ فحص الأوناش العلوية" xr:uid="{49F99620-FB8F-49F7-B95A-8EFD893BBABB}"/>
    <hyperlink ref="F23:H24" location="'ابواب الطوارئ دلتا'!A1" display="ابواب الطوارئ و الكشافات" xr:uid="{84D54FDD-01C1-4AEA-B709-77EAA5E966F1}"/>
    <hyperlink ref="F32" location="'الاوناش العلوية'!A1" display="🏗️ فحص الأوناش العلوية" xr:uid="{6EB29D35-DF7D-4851-913C-2039828CD18C}"/>
    <hyperlink ref="F32:H33" location="'تقييم مخاطر دلتا '!A1" display="تقييم المخاطر" xr:uid="{F42C2E85-4F28-4C2B-86B3-91F56BFBF433}"/>
    <hyperlink ref="B32" location="'المخاطر الوشيكة'!A1" display="⚠️ سجل المخاطر الوشيكة (Near Miss)" xr:uid="{549B39E5-8E8F-4FD0-967B-51505E7E4A2E}"/>
    <hyperlink ref="F35" location="'الاوناش العلوية'!A1" display="🏗️ فحص الأوناش العلوية" xr:uid="{C26B4BC3-F908-4D68-A717-227DC765BDE7}"/>
    <hyperlink ref="F35:H36" location="'خطة اخلاء دلتا'!A1" display="خطة الاخلاء والتقرير" xr:uid="{5AF1FDA0-31AC-46A7-A0F7-79251B1DDC47}"/>
    <hyperlink ref="B35" location="'الاوناش العلوية'!A1" display="🏗️ فحص الأوناش العلوية" xr:uid="{A87EB49F-817A-4A55-9458-DF77054A1126}"/>
    <hyperlink ref="B35:D36" location="'خطة طوارئ دلتا'!A1" display="خطة الطوارئ" xr:uid="{80BF352B-E02C-4D97-BC18-438A07AF98A3}"/>
    <hyperlink ref="F38" location="'الاوناش العلوية'!A1" display="🏗️ فحص الأوناش العلوية" xr:uid="{1DD59B7F-21E1-4A67-9965-8E16D0A10044}"/>
    <hyperlink ref="F38:H39" location="MSDS!A1" display="MSDS" xr:uid="{A8280BC1-EE6B-446B-811F-B78C850CCA76}"/>
    <hyperlink ref="B38" location="'الاوناش العلوية'!A1" display="🏗️ فحص الأوناش العلوية" xr:uid="{0985D52A-506D-40EC-9B9E-E6B146B8E5A4}"/>
    <hyperlink ref="B38:D39" location="'TBT دلتا'!A1" display="T.B.T" xr:uid="{965AD3C0-44D9-4F31-A99C-732FB073024F}"/>
    <hyperlink ref="B23" location="'الاوناش العلوية'!A1" display="🏗️ فحص الأوناش العلوية" xr:uid="{DF036263-D83F-494E-8E0C-8F5CD1D493D2}"/>
    <hyperlink ref="B23:D24" location="'السجلات الحكومية '!A1" display="السجلات الحكومية " xr:uid="{AEF15A2C-2488-4500-81DD-DE6497C75ADE}"/>
    <hyperlink ref="B32:D33" location="'تقرير عدم مطابقة'!A1" display="تقرير عدم مطابقة (NCR)" xr:uid="{0B57C9CF-51C8-4BC1-8C8C-B008173FDBFF}"/>
  </hyperlinks>
  <pageMargins left="0.75" right="0.75" top="1" bottom="1" header="0.5" footer="0.5"/>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C7BD9-10BD-49F4-B7E4-254051F86911}">
  <sheetPr codeName="Sheet71"/>
  <dimension ref="A1"/>
  <sheetViews>
    <sheetView workbookViewId="0">
      <selection activeCell="D9" sqref="D9"/>
    </sheetView>
  </sheetViews>
  <sheetFormatPr defaultRowHeight="15" x14ac:dyDescent="0.25"/>
  <cols>
    <col min="1" max="16384" width="9.140625" style="309"/>
  </cols>
  <sheetData/>
  <sheetProtection algorithmName="SHA-512" hashValue="eHK+U+M0f6a7iZPjKCVMpCYzDcAGXo0OsIbdmHHwZhixl04XbPBc9C/TehFhkKz1CorLEm2rNQQ7vJ3jzz1vPA==" saltValue="MM83JGBDCqQUWU2RzaS0lg==" spinCount="100000" sheet="1" objects="1" scenarios="1"/>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6D483-E97C-4482-B18C-BA0AA3A4B7C1}">
  <sheetPr codeName="Sheet72"/>
  <dimension ref="A1"/>
  <sheetViews>
    <sheetView workbookViewId="0"/>
  </sheetViews>
  <sheetFormatPr defaultRowHeight="15" x14ac:dyDescent="0.25"/>
  <cols>
    <col min="1" max="16384" width="9.140625" style="309"/>
  </cols>
  <sheetData/>
  <sheetProtection algorithmName="SHA-512" hashValue="3dQY5ORLXxIFn9VfpHajiZWA/mSFCmpt2cwQaugZHwodeIMobB8fcvLuhpLGElJ9cD6JK5sKMRn+PXfZr8YlnQ==" saltValue="jNE7VSGHcXAOigI17anfUw==" spinCount="100000" sheet="1" objects="1" scenarios="1"/>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2CF30-5D31-4B05-9334-836703FF4DDB}">
  <sheetPr codeName="Sheet73"/>
  <dimension ref="A1"/>
  <sheetViews>
    <sheetView workbookViewId="0"/>
  </sheetViews>
  <sheetFormatPr defaultRowHeight="15" x14ac:dyDescent="0.25"/>
  <cols>
    <col min="1" max="16384" width="9.140625" style="309"/>
  </cols>
  <sheetData/>
  <sheetProtection algorithmName="SHA-512" hashValue="JARN4EPDqhm+ryF4MZfKlTPFp/Veg7RcryZbvaOgafsEju1R/ES0QvLQBklSiTFf5G1PMrX1qWYCe3ceQkTPcA==" saltValue="bbBe6XAMluFLh+P25V/pQg==" spinCount="100000" sheet="1" objects="1" scenarios="1"/>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A6BE2-8811-4C49-A3E4-D92BD0723B87}">
  <sheetPr codeName="Sheet56"/>
  <dimension ref="A1"/>
  <sheetViews>
    <sheetView workbookViewId="0"/>
  </sheetViews>
  <sheetFormatPr defaultRowHeight="15" x14ac:dyDescent="0.25"/>
  <cols>
    <col min="1" max="16384" width="9.140625" style="309"/>
  </cols>
  <sheetData/>
  <sheetProtection algorithmName="SHA-512" hashValue="tzbW1TXjWJLFEQuOaRhmODqHp39QXbQ0R4AEcm77ZKCNhQtBb2PxoFnJBBWX9ylS8qonpxZoJpTbqYCkLjKMsw==" saltValue="oNnnuRcAz2T6CtPVJHg59Q==" spinCount="100000"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3C998-C4AC-40D3-AB48-D5FC1791EC09}">
  <sheetPr codeName="Sheet57"/>
  <dimension ref="A1:C8"/>
  <sheetViews>
    <sheetView rightToLeft="1" zoomScale="115" zoomScaleNormal="115" workbookViewId="0">
      <selection sqref="A1:C3"/>
    </sheetView>
  </sheetViews>
  <sheetFormatPr defaultRowHeight="15" x14ac:dyDescent="0.25"/>
  <cols>
    <col min="1" max="16384" width="9.140625" style="309"/>
  </cols>
  <sheetData>
    <row r="1" spans="1:3" ht="23.25" customHeight="1" x14ac:dyDescent="0.25">
      <c r="A1" s="261" t="str">
        <f>'طفايات الحريق تاج'!$B$2</f>
        <v>🏠 الصفحة الرئيسية</v>
      </c>
      <c r="B1" s="261"/>
      <c r="C1" s="261"/>
    </row>
    <row r="2" spans="1:3" ht="23.25" customHeight="1" x14ac:dyDescent="0.25">
      <c r="A2" s="261"/>
      <c r="B2" s="261"/>
      <c r="C2" s="261"/>
    </row>
    <row r="3" spans="1:3" ht="23.25" customHeight="1" x14ac:dyDescent="0.25">
      <c r="A3" s="261"/>
      <c r="B3" s="261"/>
      <c r="C3" s="261"/>
    </row>
    <row r="4" spans="1:3" x14ac:dyDescent="0.25">
      <c r="A4" s="477"/>
      <c r="B4" s="477"/>
      <c r="C4" s="477"/>
    </row>
    <row r="5" spans="1:3" x14ac:dyDescent="0.25">
      <c r="A5" s="477"/>
      <c r="B5" s="477"/>
      <c r="C5" s="477"/>
    </row>
    <row r="6" spans="1:3" x14ac:dyDescent="0.25">
      <c r="A6" s="477"/>
      <c r="B6" s="477"/>
      <c r="C6" s="477"/>
    </row>
    <row r="7" spans="1:3" x14ac:dyDescent="0.25">
      <c r="A7" s="477"/>
      <c r="B7" s="477"/>
      <c r="C7" s="477"/>
    </row>
    <row r="8" spans="1:3" x14ac:dyDescent="0.25">
      <c r="A8" s="477"/>
      <c r="B8" s="477"/>
      <c r="C8" s="477"/>
    </row>
  </sheetData>
  <sheetProtection algorithmName="SHA-512" hashValue="m6MM+YPiF1mWhTOFeiHSU+AIObigAku09tkGIH+TcBp8p3V6UeYiJKYkngqCempZpAUP0b/ZtG8gSeWolJPYQA==" saltValue="z2Xnwa+bkfkKZ+WdTBljCQ==" spinCount="100000" sheet="1" objects="1" scenarios="1"/>
  <mergeCells count="1">
    <mergeCell ref="A1:C3"/>
  </mergeCells>
  <hyperlinks>
    <hyperlink ref="A1:C3" location="الرئيسية!A1" display="الرئيسية!A1" xr:uid="{8842CB5B-EC1E-4C77-A7CE-7D70BA4E9A29}"/>
  </hyperlinks>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Acrobat Document" dvAspect="DVASPECT_ICON" shapeId="57345" r:id="rId4">
          <objectPr defaultSize="0" autoPict="0" r:id="rId5">
            <anchor moveWithCells="1">
              <from>
                <xdr:col>4</xdr:col>
                <xdr:colOff>228600</xdr:colOff>
                <xdr:row>0</xdr:row>
                <xdr:rowOff>0</xdr:rowOff>
              </from>
              <to>
                <xdr:col>6</xdr:col>
                <xdr:colOff>276225</xdr:colOff>
                <xdr:row>5</xdr:row>
                <xdr:rowOff>9525</xdr:rowOff>
              </to>
            </anchor>
          </objectPr>
        </oleObject>
      </mc:Choice>
      <mc:Fallback>
        <oleObject progId="Acrobat Document" dvAspect="DVASPECT_ICON" shapeId="57345" r:id="rId4"/>
      </mc:Fallback>
    </mc:AlternateContent>
  </oleObjec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19EF-4C8F-4696-B00E-FEB5F0B4D640}">
  <sheetPr codeName="Sheet49"/>
  <dimension ref="A1:O32"/>
  <sheetViews>
    <sheetView rightToLeft="1" workbookViewId="0">
      <selection activeCell="A2" sqref="A2"/>
    </sheetView>
  </sheetViews>
  <sheetFormatPr defaultRowHeight="15" x14ac:dyDescent="0.25"/>
  <cols>
    <col min="1" max="1" width="14.140625" style="309" customWidth="1"/>
    <col min="2" max="16384" width="9.140625" style="309"/>
  </cols>
  <sheetData>
    <row r="1" spans="1:15" s="474" customFormat="1" ht="26.25" x14ac:dyDescent="0.4">
      <c r="A1" s="984" t="s">
        <v>2058</v>
      </c>
      <c r="B1" s="985"/>
      <c r="C1" s="985"/>
      <c r="D1" s="985"/>
      <c r="E1" s="985"/>
      <c r="F1" s="985"/>
      <c r="G1" s="985"/>
      <c r="H1" s="985"/>
      <c r="I1" s="985"/>
      <c r="J1" s="985"/>
      <c r="K1" s="985"/>
      <c r="L1" s="985"/>
      <c r="M1" s="985"/>
      <c r="N1" s="985"/>
      <c r="O1" s="985"/>
    </row>
    <row r="2" spans="1:15" s="474" customFormat="1" ht="31.5" x14ac:dyDescent="0.4">
      <c r="A2" s="986" t="s">
        <v>34</v>
      </c>
      <c r="B2" s="987"/>
      <c r="C2" s="987"/>
      <c r="D2" s="987"/>
      <c r="E2" s="987"/>
      <c r="F2" s="987"/>
      <c r="G2" s="987"/>
      <c r="H2" s="987"/>
      <c r="I2" s="987"/>
      <c r="J2" s="987"/>
      <c r="K2" s="987"/>
      <c r="L2" s="987"/>
      <c r="M2" s="987"/>
      <c r="N2" s="987"/>
      <c r="O2" s="987"/>
    </row>
    <row r="3" spans="1:15" ht="30" x14ac:dyDescent="0.25">
      <c r="A3" s="988" t="s">
        <v>734</v>
      </c>
      <c r="B3" s="988" t="s">
        <v>2059</v>
      </c>
      <c r="C3" s="988" t="s">
        <v>143</v>
      </c>
      <c r="D3" s="988" t="s">
        <v>2060</v>
      </c>
      <c r="E3" s="988" t="s">
        <v>2061</v>
      </c>
      <c r="F3" s="988" t="s">
        <v>2062</v>
      </c>
      <c r="G3" s="988" t="s">
        <v>2063</v>
      </c>
      <c r="H3" s="988" t="s">
        <v>2064</v>
      </c>
      <c r="I3" s="988" t="s">
        <v>2065</v>
      </c>
      <c r="J3" s="988" t="s">
        <v>2066</v>
      </c>
      <c r="K3" s="988" t="s">
        <v>2067</v>
      </c>
      <c r="L3" s="988" t="s">
        <v>2068</v>
      </c>
      <c r="M3" s="988" t="s">
        <v>2069</v>
      </c>
      <c r="N3" s="988" t="s">
        <v>2070</v>
      </c>
      <c r="O3" s="988" t="s">
        <v>2071</v>
      </c>
    </row>
    <row r="4" spans="1:15" ht="38.25" x14ac:dyDescent="0.25">
      <c r="A4" s="989">
        <v>1</v>
      </c>
      <c r="B4" s="990" t="s">
        <v>2072</v>
      </c>
      <c r="C4" s="989" t="s">
        <v>2073</v>
      </c>
      <c r="D4" s="991" t="s">
        <v>2074</v>
      </c>
      <c r="E4" s="991"/>
      <c r="F4" s="991"/>
      <c r="G4" s="991"/>
      <c r="H4" s="991"/>
      <c r="I4" s="991"/>
      <c r="J4" s="991"/>
      <c r="K4" s="991"/>
      <c r="L4" s="991"/>
      <c r="M4" s="991"/>
      <c r="N4" s="991"/>
      <c r="O4" s="991"/>
    </row>
    <row r="5" spans="1:15" ht="38.25" x14ac:dyDescent="0.25">
      <c r="A5" s="989">
        <v>2</v>
      </c>
      <c r="B5" s="990" t="s">
        <v>2072</v>
      </c>
      <c r="C5" s="989" t="s">
        <v>137</v>
      </c>
      <c r="D5" s="991" t="s">
        <v>2074</v>
      </c>
      <c r="E5" s="991"/>
      <c r="F5" s="991"/>
      <c r="G5" s="991"/>
      <c r="H5" s="991"/>
      <c r="I5" s="991"/>
      <c r="J5" s="991"/>
      <c r="K5" s="991"/>
      <c r="L5" s="991"/>
      <c r="M5" s="991"/>
      <c r="N5" s="991"/>
      <c r="O5" s="991"/>
    </row>
    <row r="6" spans="1:15" ht="38.25" x14ac:dyDescent="0.25">
      <c r="A6" s="989">
        <v>3</v>
      </c>
      <c r="B6" s="990" t="s">
        <v>2072</v>
      </c>
      <c r="C6" s="989" t="s">
        <v>2075</v>
      </c>
      <c r="D6" s="991" t="s">
        <v>2074</v>
      </c>
      <c r="E6" s="991"/>
      <c r="F6" s="991"/>
      <c r="G6" s="991"/>
      <c r="H6" s="991"/>
      <c r="I6" s="991"/>
      <c r="J6" s="992"/>
      <c r="K6" s="991"/>
      <c r="L6" s="991"/>
      <c r="M6" s="991"/>
      <c r="N6" s="991"/>
      <c r="O6" s="991"/>
    </row>
    <row r="7" spans="1:15" ht="38.25" x14ac:dyDescent="0.25">
      <c r="A7" s="993">
        <v>4</v>
      </c>
      <c r="B7" s="994" t="s">
        <v>2076</v>
      </c>
      <c r="C7" s="993" t="s">
        <v>2073</v>
      </c>
      <c r="D7" s="991" t="s">
        <v>2074</v>
      </c>
      <c r="E7" s="991"/>
      <c r="F7" s="991"/>
      <c r="G7" s="991"/>
      <c r="H7" s="991"/>
      <c r="I7" s="991"/>
      <c r="J7" s="991"/>
      <c r="K7" s="991"/>
      <c r="L7" s="991"/>
      <c r="M7" s="991"/>
      <c r="N7" s="991"/>
      <c r="O7" s="991"/>
    </row>
    <row r="8" spans="1:15" ht="38.25" x14ac:dyDescent="0.25">
      <c r="A8" s="993">
        <v>5</v>
      </c>
      <c r="B8" s="994" t="s">
        <v>2076</v>
      </c>
      <c r="C8" s="993" t="s">
        <v>137</v>
      </c>
      <c r="D8" s="991" t="s">
        <v>2074</v>
      </c>
      <c r="E8" s="991"/>
      <c r="F8" s="991"/>
      <c r="G8" s="991"/>
      <c r="H8" s="991"/>
      <c r="I8" s="991"/>
      <c r="J8" s="991"/>
      <c r="K8" s="991"/>
      <c r="L8" s="991"/>
      <c r="M8" s="991"/>
      <c r="N8" s="991"/>
      <c r="O8" s="991"/>
    </row>
    <row r="9" spans="1:15" ht="38.25" x14ac:dyDescent="0.25">
      <c r="A9" s="995">
        <v>7</v>
      </c>
      <c r="B9" s="996" t="s">
        <v>2077</v>
      </c>
      <c r="C9" s="995" t="s">
        <v>2073</v>
      </c>
      <c r="D9" s="991" t="s">
        <v>2074</v>
      </c>
      <c r="E9" s="991"/>
      <c r="F9" s="991"/>
      <c r="G9" s="991"/>
      <c r="H9" s="991"/>
      <c r="I9" s="991"/>
      <c r="J9" s="991"/>
      <c r="K9" s="991"/>
      <c r="L9" s="991"/>
      <c r="M9" s="991"/>
      <c r="N9" s="991"/>
      <c r="O9" s="991"/>
    </row>
    <row r="10" spans="1:15" ht="38.25" x14ac:dyDescent="0.25">
      <c r="A10" s="995">
        <v>8</v>
      </c>
      <c r="B10" s="996" t="s">
        <v>2077</v>
      </c>
      <c r="C10" s="995" t="s">
        <v>137</v>
      </c>
      <c r="D10" s="991" t="s">
        <v>2074</v>
      </c>
      <c r="E10" s="991"/>
      <c r="F10" s="991"/>
      <c r="G10" s="991"/>
      <c r="H10" s="991"/>
      <c r="I10" s="991"/>
      <c r="J10" s="991"/>
      <c r="K10" s="991"/>
      <c r="L10" s="991"/>
      <c r="M10" s="991"/>
      <c r="N10" s="991"/>
      <c r="O10" s="991"/>
    </row>
    <row r="11" spans="1:15" ht="25.5" x14ac:dyDescent="0.25">
      <c r="A11" s="997">
        <v>10</v>
      </c>
      <c r="B11" s="998" t="s">
        <v>2078</v>
      </c>
      <c r="C11" s="997" t="s">
        <v>2073</v>
      </c>
      <c r="D11" s="991" t="s">
        <v>2074</v>
      </c>
      <c r="E11" s="991"/>
      <c r="F11" s="991"/>
      <c r="G11" s="991"/>
      <c r="H11" s="991"/>
      <c r="I11" s="991"/>
      <c r="J11" s="991"/>
      <c r="K11" s="991"/>
      <c r="L11" s="991"/>
      <c r="M11" s="991"/>
      <c r="N11" s="991"/>
      <c r="O11" s="991"/>
    </row>
    <row r="12" spans="1:15" ht="25.5" x14ac:dyDescent="0.25">
      <c r="A12" s="997">
        <v>11</v>
      </c>
      <c r="B12" s="998" t="s">
        <v>2078</v>
      </c>
      <c r="C12" s="997" t="s">
        <v>137</v>
      </c>
      <c r="D12" s="991" t="s">
        <v>2074</v>
      </c>
      <c r="E12" s="991"/>
      <c r="F12" s="991"/>
      <c r="G12" s="991"/>
      <c r="H12" s="991"/>
      <c r="I12" s="991"/>
      <c r="J12" s="991"/>
      <c r="K12" s="991"/>
      <c r="L12" s="991"/>
      <c r="M12" s="991"/>
      <c r="N12" s="991"/>
      <c r="O12" s="991"/>
    </row>
    <row r="13" spans="1:15" ht="25.5" x14ac:dyDescent="0.25">
      <c r="A13" s="997">
        <v>12</v>
      </c>
      <c r="B13" s="998" t="s">
        <v>2078</v>
      </c>
      <c r="C13" s="997" t="s">
        <v>2075</v>
      </c>
      <c r="D13" s="991" t="s">
        <v>2074</v>
      </c>
      <c r="E13" s="991"/>
      <c r="F13" s="991"/>
      <c r="G13" s="991"/>
      <c r="H13" s="991"/>
      <c r="I13" s="991"/>
      <c r="J13" s="991"/>
      <c r="K13" s="991"/>
      <c r="L13" s="991"/>
      <c r="M13" s="991"/>
      <c r="N13" s="991"/>
      <c r="O13" s="991"/>
    </row>
    <row r="14" spans="1:15" ht="38.25" x14ac:dyDescent="0.25">
      <c r="A14" s="999">
        <v>13</v>
      </c>
      <c r="B14" s="1000" t="s">
        <v>2079</v>
      </c>
      <c r="C14" s="999" t="s">
        <v>2073</v>
      </c>
      <c r="D14" s="991" t="s">
        <v>2074</v>
      </c>
      <c r="E14" s="991"/>
      <c r="F14" s="991"/>
      <c r="G14" s="991"/>
      <c r="H14" s="991"/>
      <c r="I14" s="991"/>
      <c r="J14" s="991"/>
      <c r="K14" s="991"/>
      <c r="L14" s="991"/>
      <c r="M14" s="991"/>
      <c r="N14" s="991"/>
      <c r="O14" s="991"/>
    </row>
    <row r="15" spans="1:15" ht="38.25" x14ac:dyDescent="0.25">
      <c r="A15" s="999">
        <v>14</v>
      </c>
      <c r="B15" s="1000" t="s">
        <v>2079</v>
      </c>
      <c r="C15" s="999" t="s">
        <v>137</v>
      </c>
      <c r="D15" s="991" t="s">
        <v>2074</v>
      </c>
      <c r="E15" s="991"/>
      <c r="F15" s="991"/>
      <c r="G15" s="991"/>
      <c r="H15" s="991"/>
      <c r="I15" s="991"/>
      <c r="J15" s="991"/>
      <c r="K15" s="991"/>
      <c r="L15" s="991"/>
      <c r="M15" s="991"/>
      <c r="N15" s="991"/>
      <c r="O15" s="991"/>
    </row>
    <row r="16" spans="1:15" ht="38.25" x14ac:dyDescent="0.25">
      <c r="A16" s="999">
        <v>15</v>
      </c>
      <c r="B16" s="1000" t="s">
        <v>2079</v>
      </c>
      <c r="C16" s="999" t="s">
        <v>2075</v>
      </c>
      <c r="D16" s="991" t="s">
        <v>2074</v>
      </c>
      <c r="E16" s="991"/>
      <c r="F16" s="991"/>
      <c r="G16" s="991"/>
      <c r="H16" s="991"/>
      <c r="I16" s="991"/>
      <c r="J16" s="991"/>
      <c r="K16" s="991"/>
      <c r="L16" s="991"/>
      <c r="M16" s="991"/>
      <c r="N16" s="991"/>
      <c r="O16" s="991"/>
    </row>
    <row r="17" spans="1:15" ht="38.25" x14ac:dyDescent="0.25">
      <c r="A17" s="989">
        <v>16</v>
      </c>
      <c r="B17" s="990" t="s">
        <v>2080</v>
      </c>
      <c r="C17" s="989" t="s">
        <v>2073</v>
      </c>
      <c r="D17" s="991" t="s">
        <v>2074</v>
      </c>
      <c r="E17" s="991"/>
      <c r="F17" s="991"/>
      <c r="G17" s="991"/>
      <c r="H17" s="991"/>
      <c r="I17" s="991"/>
      <c r="J17" s="991"/>
      <c r="K17" s="991"/>
      <c r="L17" s="991"/>
      <c r="M17" s="991"/>
      <c r="N17" s="991"/>
      <c r="O17" s="991"/>
    </row>
    <row r="18" spans="1:15" ht="38.25" x14ac:dyDescent="0.25">
      <c r="A18" s="989">
        <v>17</v>
      </c>
      <c r="B18" s="990" t="s">
        <v>2080</v>
      </c>
      <c r="C18" s="989" t="s">
        <v>137</v>
      </c>
      <c r="D18" s="991" t="s">
        <v>2074</v>
      </c>
      <c r="E18" s="991"/>
      <c r="F18" s="991"/>
      <c r="G18" s="991"/>
      <c r="H18" s="991"/>
      <c r="I18" s="991"/>
      <c r="J18" s="991"/>
      <c r="K18" s="991"/>
      <c r="L18" s="991"/>
      <c r="M18" s="991"/>
      <c r="N18" s="991"/>
      <c r="O18" s="991"/>
    </row>
    <row r="19" spans="1:15" ht="38.25" x14ac:dyDescent="0.25">
      <c r="A19" s="989">
        <v>18</v>
      </c>
      <c r="B19" s="990" t="s">
        <v>2080</v>
      </c>
      <c r="C19" s="989" t="s">
        <v>2075</v>
      </c>
      <c r="D19" s="991" t="s">
        <v>2074</v>
      </c>
      <c r="E19" s="991"/>
      <c r="F19" s="991"/>
      <c r="G19" s="991"/>
      <c r="H19" s="991"/>
      <c r="I19" s="991"/>
      <c r="J19" s="991"/>
      <c r="K19" s="991"/>
      <c r="L19" s="991"/>
      <c r="M19" s="991"/>
      <c r="N19" s="991"/>
      <c r="O19" s="991"/>
    </row>
    <row r="20" spans="1:15" ht="25.5" x14ac:dyDescent="0.25">
      <c r="A20" s="993">
        <v>19</v>
      </c>
      <c r="B20" s="994" t="s">
        <v>2081</v>
      </c>
      <c r="C20" s="993" t="s">
        <v>2073</v>
      </c>
      <c r="D20" s="991" t="s">
        <v>2074</v>
      </c>
      <c r="E20" s="991"/>
      <c r="F20" s="991"/>
      <c r="G20" s="991"/>
      <c r="H20" s="991"/>
      <c r="I20" s="991"/>
      <c r="J20" s="991"/>
      <c r="K20" s="991"/>
      <c r="L20" s="991"/>
      <c r="M20" s="991"/>
      <c r="N20" s="991"/>
      <c r="O20" s="991"/>
    </row>
    <row r="21" spans="1:15" ht="38.25" x14ac:dyDescent="0.25">
      <c r="A21" s="995">
        <v>22</v>
      </c>
      <c r="B21" s="996" t="s">
        <v>2082</v>
      </c>
      <c r="C21" s="995" t="s">
        <v>2073</v>
      </c>
      <c r="D21" s="991" t="s">
        <v>2074</v>
      </c>
      <c r="E21" s="991"/>
      <c r="F21" s="991"/>
      <c r="G21" s="991"/>
      <c r="H21" s="991"/>
      <c r="I21" s="991"/>
      <c r="J21" s="991"/>
      <c r="K21" s="991"/>
      <c r="L21" s="991"/>
      <c r="M21" s="991"/>
      <c r="N21" s="991"/>
      <c r="O21" s="991"/>
    </row>
    <row r="22" spans="1:15" ht="38.25" x14ac:dyDescent="0.25">
      <c r="A22" s="995">
        <v>23</v>
      </c>
      <c r="B22" s="996" t="s">
        <v>2082</v>
      </c>
      <c r="C22" s="995" t="s">
        <v>137</v>
      </c>
      <c r="D22" s="991" t="s">
        <v>2074</v>
      </c>
      <c r="E22" s="991"/>
      <c r="F22" s="991"/>
      <c r="G22" s="991"/>
      <c r="H22" s="991"/>
      <c r="I22" s="991"/>
      <c r="J22" s="991"/>
      <c r="K22" s="991"/>
      <c r="L22" s="991"/>
      <c r="M22" s="991"/>
      <c r="N22" s="991"/>
      <c r="O22" s="991"/>
    </row>
    <row r="23" spans="1:15" ht="38.25" x14ac:dyDescent="0.25">
      <c r="A23" s="995">
        <v>24</v>
      </c>
      <c r="B23" s="996" t="s">
        <v>2082</v>
      </c>
      <c r="C23" s="995" t="s">
        <v>2075</v>
      </c>
      <c r="D23" s="991" t="s">
        <v>2074</v>
      </c>
      <c r="E23" s="991"/>
      <c r="F23" s="991"/>
      <c r="G23" s="991"/>
      <c r="H23" s="991"/>
      <c r="I23" s="991"/>
      <c r="J23" s="991"/>
      <c r="K23" s="991"/>
      <c r="L23" s="991"/>
      <c r="M23" s="991"/>
      <c r="N23" s="991"/>
      <c r="O23" s="991"/>
    </row>
    <row r="24" spans="1:15" ht="38.25" x14ac:dyDescent="0.25">
      <c r="A24" s="997">
        <v>25</v>
      </c>
      <c r="B24" s="998" t="s">
        <v>2083</v>
      </c>
      <c r="C24" s="997" t="s">
        <v>2073</v>
      </c>
      <c r="D24" s="991" t="s">
        <v>2074</v>
      </c>
      <c r="E24" s="991"/>
      <c r="F24" s="991"/>
      <c r="G24" s="991"/>
      <c r="H24" s="991"/>
      <c r="I24" s="991"/>
      <c r="J24" s="991"/>
      <c r="K24" s="991"/>
      <c r="L24" s="991"/>
      <c r="M24" s="991"/>
      <c r="N24" s="991"/>
      <c r="O24" s="991"/>
    </row>
    <row r="25" spans="1:15" ht="38.25" x14ac:dyDescent="0.25">
      <c r="A25" s="997">
        <v>26</v>
      </c>
      <c r="B25" s="998" t="s">
        <v>2083</v>
      </c>
      <c r="C25" s="997" t="s">
        <v>137</v>
      </c>
      <c r="D25" s="991" t="s">
        <v>2074</v>
      </c>
      <c r="E25" s="991"/>
      <c r="F25" s="991"/>
      <c r="G25" s="991"/>
      <c r="H25" s="991"/>
      <c r="I25" s="991"/>
      <c r="J25" s="991"/>
      <c r="K25" s="991"/>
      <c r="L25" s="991"/>
      <c r="M25" s="991"/>
      <c r="N25" s="991"/>
      <c r="O25" s="991"/>
    </row>
    <row r="26" spans="1:15" ht="38.25" x14ac:dyDescent="0.25">
      <c r="A26" s="997">
        <v>27</v>
      </c>
      <c r="B26" s="998" t="s">
        <v>2083</v>
      </c>
      <c r="C26" s="997" t="s">
        <v>2075</v>
      </c>
      <c r="D26" s="991" t="s">
        <v>2074</v>
      </c>
      <c r="E26" s="991"/>
      <c r="F26" s="991"/>
      <c r="G26" s="991"/>
      <c r="H26" s="991"/>
      <c r="I26" s="991"/>
      <c r="J26" s="991"/>
      <c r="K26" s="991"/>
      <c r="L26" s="991"/>
      <c r="M26" s="991"/>
      <c r="N26" s="991"/>
      <c r="O26" s="991"/>
    </row>
    <row r="27" spans="1:15" ht="51" x14ac:dyDescent="0.25">
      <c r="A27" s="999">
        <v>28</v>
      </c>
      <c r="B27" s="1000" t="s">
        <v>2084</v>
      </c>
      <c r="C27" s="999" t="s">
        <v>2073</v>
      </c>
      <c r="D27" s="991" t="s">
        <v>2074</v>
      </c>
      <c r="E27" s="991"/>
      <c r="F27" s="991"/>
      <c r="G27" s="991"/>
      <c r="H27" s="991"/>
      <c r="I27" s="991"/>
      <c r="J27" s="991"/>
      <c r="K27" s="991"/>
      <c r="L27" s="991"/>
      <c r="M27" s="991"/>
      <c r="N27" s="991"/>
      <c r="O27" s="991"/>
    </row>
    <row r="28" spans="1:15" ht="51" x14ac:dyDescent="0.25">
      <c r="A28" s="999">
        <v>29</v>
      </c>
      <c r="B28" s="1000" t="s">
        <v>2084</v>
      </c>
      <c r="C28" s="999" t="s">
        <v>137</v>
      </c>
      <c r="D28" s="991" t="s">
        <v>2074</v>
      </c>
      <c r="E28" s="991"/>
      <c r="F28" s="991"/>
      <c r="G28" s="991"/>
      <c r="H28" s="991"/>
      <c r="I28" s="991"/>
      <c r="J28" s="991"/>
      <c r="K28" s="991"/>
      <c r="L28" s="991"/>
      <c r="M28" s="991"/>
      <c r="N28" s="991"/>
      <c r="O28" s="991"/>
    </row>
    <row r="29" spans="1:15" s="326" customFormat="1" ht="18.75" x14ac:dyDescent="0.3">
      <c r="A29" s="1001" t="s">
        <v>2085</v>
      </c>
      <c r="B29" s="1002"/>
      <c r="C29" s="1002"/>
      <c r="D29" s="1003">
        <f t="shared" ref="D29:O29" si="0">COUNTIF(D4:D28,"تم")</f>
        <v>25</v>
      </c>
      <c r="E29" s="1003">
        <f t="shared" si="0"/>
        <v>0</v>
      </c>
      <c r="F29" s="1003">
        <f t="shared" si="0"/>
        <v>0</v>
      </c>
      <c r="G29" s="1003">
        <f t="shared" si="0"/>
        <v>0</v>
      </c>
      <c r="H29" s="1003">
        <f t="shared" si="0"/>
        <v>0</v>
      </c>
      <c r="I29" s="1003">
        <f t="shared" si="0"/>
        <v>0</v>
      </c>
      <c r="J29" s="1003">
        <f t="shared" si="0"/>
        <v>0</v>
      </c>
      <c r="K29" s="1003">
        <f t="shared" si="0"/>
        <v>0</v>
      </c>
      <c r="L29" s="1003">
        <f t="shared" si="0"/>
        <v>0</v>
      </c>
      <c r="M29" s="1003">
        <f t="shared" si="0"/>
        <v>0</v>
      </c>
      <c r="N29" s="1003">
        <f t="shared" si="0"/>
        <v>0</v>
      </c>
      <c r="O29" s="1003">
        <f t="shared" si="0"/>
        <v>0</v>
      </c>
    </row>
    <row r="30" spans="1:15" s="1007" customFormat="1" ht="18.75" x14ac:dyDescent="0.3">
      <c r="A30" s="1004">
        <v>25</v>
      </c>
      <c r="B30" s="1005"/>
      <c r="C30" s="1005"/>
      <c r="D30" s="1006">
        <v>25</v>
      </c>
      <c r="E30" s="1006">
        <v>25</v>
      </c>
      <c r="F30" s="1006">
        <v>25</v>
      </c>
      <c r="G30" s="1006">
        <v>25</v>
      </c>
      <c r="H30" s="1006">
        <v>25</v>
      </c>
      <c r="I30" s="1006">
        <v>25</v>
      </c>
      <c r="J30" s="1006">
        <v>25</v>
      </c>
      <c r="K30" s="1006">
        <v>25</v>
      </c>
      <c r="L30" s="1006">
        <v>25</v>
      </c>
      <c r="M30" s="1006">
        <v>25</v>
      </c>
      <c r="N30" s="1006">
        <v>25</v>
      </c>
      <c r="O30" s="1006">
        <v>25</v>
      </c>
    </row>
    <row r="32" spans="1:15" x14ac:dyDescent="0.25">
      <c r="A32" s="1008" t="s">
        <v>2086</v>
      </c>
      <c r="B32" s="1009" t="s">
        <v>2087</v>
      </c>
      <c r="C32" s="1010" t="s">
        <v>2088</v>
      </c>
    </row>
  </sheetData>
  <sheetProtection algorithmName="SHA-512" hashValue="k1FKkO/TL3jEEtI4G9NjVhtthkkY8aDjC8dyqUShwx/iS4YfXrmztMZOqDC+cJNLxdr9t1ZMSIv6leYEC5FSyA==" saltValue="8Q5PsF//sisEzAoahUII9A==" spinCount="100000" sheet="1" objects="1" scenarios="1"/>
  <mergeCells count="4">
    <mergeCell ref="A1:O1"/>
    <mergeCell ref="A29:C29"/>
    <mergeCell ref="A30:C30"/>
    <mergeCell ref="B2:O2"/>
  </mergeCells>
  <conditionalFormatting sqref="D4:O28">
    <cfRule type="cellIs" dxfId="87" priority="1" operator="equal">
      <formula>"تم"</formula>
    </cfRule>
  </conditionalFormatting>
  <dataValidations count="1">
    <dataValidation type="list" allowBlank="1" errorTitle="قيمة غير صحيحة" error="اكتب «تم» فقط" promptTitle="حالة التسجيل" prompt="اختر أو اكتب «تم»" sqref="D4:O28" xr:uid="{33E30E21-46B0-466D-AF58-89DD1D8342E5}">
      <formula1>"تم"</formula1>
    </dataValidation>
  </dataValidations>
  <hyperlinks>
    <hyperlink ref="A2" location="'الرئيسية'!A1" display="🏠 الصفحة الرئيسية" xr:uid="{202C1A1B-1BF6-4F5E-AB7F-1E7FF56D8DC3}"/>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34"/>
  <sheetViews>
    <sheetView showGridLines="0" rightToLeft="1" zoomScale="70" zoomScaleNormal="70" workbookViewId="0"/>
  </sheetViews>
  <sheetFormatPr defaultRowHeight="15" x14ac:dyDescent="0.25"/>
  <cols>
    <col min="1" max="1" width="43" style="477" bestFit="1" customWidth="1"/>
    <col min="2" max="2" width="29.28515625" style="477" customWidth="1"/>
    <col min="3" max="3" width="14.42578125" style="477" bestFit="1" customWidth="1"/>
    <col min="4" max="4" width="22.5703125" style="477" bestFit="1" customWidth="1"/>
    <col min="5" max="5" width="17.5703125" style="477" bestFit="1" customWidth="1"/>
    <col min="6" max="6" width="14" style="477" customWidth="1"/>
    <col min="7" max="7" width="11.85546875" style="477" customWidth="1"/>
    <col min="8" max="9" width="14" style="477" customWidth="1"/>
    <col min="10" max="12" width="10.28515625" style="477" bestFit="1" customWidth="1"/>
    <col min="13" max="16384" width="9.140625" style="477"/>
  </cols>
  <sheetData>
    <row r="1" spans="1:29" ht="57" customHeight="1" x14ac:dyDescent="0.25">
      <c r="A1" s="1011" t="s">
        <v>34</v>
      </c>
      <c r="B1" s="1012" t="s">
        <v>81</v>
      </c>
      <c r="C1" s="1012"/>
      <c r="D1" s="1012"/>
      <c r="E1" s="1012"/>
      <c r="F1" s="1012"/>
      <c r="G1" s="1012"/>
      <c r="H1" s="1012"/>
      <c r="I1" s="1012"/>
    </row>
    <row r="2" spans="1:29" ht="0.75" customHeight="1" x14ac:dyDescent="0.25">
      <c r="C2" s="1013"/>
      <c r="D2" s="1013"/>
      <c r="E2" s="1013"/>
      <c r="F2" s="1013"/>
      <c r="G2" s="1013"/>
      <c r="H2" s="1013"/>
      <c r="I2" s="1013"/>
    </row>
    <row r="3" spans="1:29" ht="23.25" x14ac:dyDescent="0.25">
      <c r="A3" s="466" t="s">
        <v>17</v>
      </c>
      <c r="B3" s="466" t="s">
        <v>18</v>
      </c>
      <c r="C3" s="466" t="s">
        <v>19</v>
      </c>
      <c r="D3" s="466" t="s">
        <v>20</v>
      </c>
      <c r="E3" s="509" t="s">
        <v>21</v>
      </c>
    </row>
    <row r="4" spans="1:29" ht="24" customHeight="1" x14ac:dyDescent="0.25">
      <c r="A4" s="71" t="s">
        <v>633</v>
      </c>
      <c r="B4" s="478">
        <f>COUNTIF('طفايات الحريق'!L5:L90, "مطابق")</f>
        <v>65</v>
      </c>
      <c r="C4" s="479">
        <f>COUNTIF('طفايات الحريق'!L5:L90, "غير مطابق")</f>
        <v>14</v>
      </c>
      <c r="D4" s="480">
        <f t="shared" ref="D4:D11" si="0">SUM(B4:C4)</f>
        <v>79</v>
      </c>
      <c r="E4" s="317">
        <f t="shared" ref="E4:E11" si="1">IF(D4&gt;0, B4/D4, 0)</f>
        <v>0.82278481012658233</v>
      </c>
    </row>
    <row r="5" spans="1:29" ht="24" customHeight="1" x14ac:dyDescent="0.25">
      <c r="A5" s="71" t="s">
        <v>22</v>
      </c>
      <c r="B5" s="478">
        <f>COUNTIF('السلالم العمودية'!K6:K114, "مطابق")</f>
        <v>18</v>
      </c>
      <c r="C5" s="479">
        <f>COUNTIF('السلالم العمودية'!K6:K114, "غير مطابق")</f>
        <v>10</v>
      </c>
      <c r="D5" s="480">
        <f>SUM(B5:C5)</f>
        <v>28</v>
      </c>
      <c r="E5" s="317">
        <f t="shared" si="1"/>
        <v>0.6428571428571429</v>
      </c>
    </row>
    <row r="6" spans="1:29" ht="24" customHeight="1" x14ac:dyDescent="0.25">
      <c r="A6" s="71" t="s">
        <v>23</v>
      </c>
      <c r="B6" s="478">
        <f>COUNTIF('الاوناش العلوية'!L5:L88, "مطابق")</f>
        <v>3</v>
      </c>
      <c r="C6" s="479">
        <f>COUNTIF('الاوناش العلوية'!L5:L88, "غير مطابق")</f>
        <v>1</v>
      </c>
      <c r="D6" s="480">
        <f t="shared" si="0"/>
        <v>4</v>
      </c>
      <c r="E6" s="317">
        <f t="shared" si="1"/>
        <v>0.75</v>
      </c>
    </row>
    <row r="7" spans="1:29" ht="24" customHeight="1" x14ac:dyDescent="0.25">
      <c r="A7" s="71" t="s">
        <v>24</v>
      </c>
      <c r="B7" s="478">
        <f>COUNTIF('شبكة الانذار'!K5:K98, "مطابق")</f>
        <v>10</v>
      </c>
      <c r="C7" s="479">
        <f>COUNTIF('شبكة الانذار'!K5:K98, "غير مطابق")</f>
        <v>9</v>
      </c>
      <c r="D7" s="480">
        <f t="shared" si="0"/>
        <v>19</v>
      </c>
      <c r="E7" s="317">
        <f t="shared" si="1"/>
        <v>0.52631578947368418</v>
      </c>
      <c r="AC7" s="477" t="s">
        <v>1991</v>
      </c>
    </row>
    <row r="8" spans="1:29" ht="24" customHeight="1" x14ac:dyDescent="0.25">
      <c r="A8" s="71" t="s">
        <v>25</v>
      </c>
      <c r="B8" s="478">
        <f>COUNTIF('شبكة الحريق والمضخات'!L5:L78, "مطابق")</f>
        <v>2</v>
      </c>
      <c r="C8" s="479">
        <f>COUNTIF('شبكة الحريق والمضخات'!L5:L78, "غير مطابق")</f>
        <v>1</v>
      </c>
      <c r="D8" s="480">
        <f t="shared" si="0"/>
        <v>3</v>
      </c>
      <c r="E8" s="317">
        <f t="shared" si="1"/>
        <v>0.66666666666666663</v>
      </c>
      <c r="AC8" s="477" t="s">
        <v>1992</v>
      </c>
    </row>
    <row r="9" spans="1:29" ht="24" customHeight="1" x14ac:dyDescent="0.25">
      <c r="A9" s="71" t="s">
        <v>26</v>
      </c>
      <c r="B9" s="478">
        <f>COUNTIF('صناديق الحريق'!K5:K105, "مطابق")</f>
        <v>27</v>
      </c>
      <c r="C9" s="479">
        <f>COUNTIF('صناديق الحريق'!K5:K105, "غير مطابق")</f>
        <v>1</v>
      </c>
      <c r="D9" s="480">
        <f t="shared" si="0"/>
        <v>28</v>
      </c>
      <c r="E9" s="317">
        <f t="shared" si="1"/>
        <v>0.9642857142857143</v>
      </c>
      <c r="AC9" s="477" t="s">
        <v>1993</v>
      </c>
    </row>
    <row r="10" spans="1:29" ht="24" customHeight="1" x14ac:dyDescent="0.25">
      <c r="A10" s="71" t="s">
        <v>28</v>
      </c>
      <c r="B10" s="478">
        <f>COUNTIF('لوح توزيع الكهرباء'!P5:P134, "مطابق")</f>
        <v>0</v>
      </c>
      <c r="C10" s="479">
        <f>COUNTIF('لوح توزيع الكهرباء'!P5:P134, "غير مطابق")</f>
        <v>51</v>
      </c>
      <c r="D10" s="480">
        <f t="shared" si="0"/>
        <v>51</v>
      </c>
      <c r="E10" s="317">
        <f t="shared" si="1"/>
        <v>0</v>
      </c>
      <c r="AC10" s="477" t="s">
        <v>2047</v>
      </c>
    </row>
    <row r="11" spans="1:29" ht="24" customHeight="1" x14ac:dyDescent="0.25">
      <c r="A11" s="71" t="s">
        <v>29</v>
      </c>
      <c r="B11" s="478">
        <f>COUNTIF('شبكة الغمر للمحولات'!K5:K79, "مطابق")</f>
        <v>2</v>
      </c>
      <c r="C11" s="479">
        <f>COUNTIF('شبكة الغمر للمحولات'!K5:K79, "غير مطابق")</f>
        <v>6</v>
      </c>
      <c r="D11" s="480">
        <f t="shared" si="0"/>
        <v>8</v>
      </c>
      <c r="E11" s="317">
        <f t="shared" si="1"/>
        <v>0.25</v>
      </c>
      <c r="AC11" s="477" t="s">
        <v>1995</v>
      </c>
    </row>
    <row r="12" spans="1:29" ht="24" customHeight="1" x14ac:dyDescent="0.25">
      <c r="A12" s="71" t="s">
        <v>30</v>
      </c>
      <c r="B12" s="478">
        <f>COUNTIF('مهمات الوقاية الشخصية'!I5:I99, "مطابق")</f>
        <v>20</v>
      </c>
      <c r="C12" s="479">
        <f>COUNTIF('مهمات الوقاية الشخصية'!I5:I99, "غير مطابق")</f>
        <v>9</v>
      </c>
      <c r="D12" s="480">
        <f>SUM(B12:C12)</f>
        <v>29</v>
      </c>
      <c r="E12" s="317">
        <f>IF(D12&gt;0, B12/D12, 0)</f>
        <v>0.68965517241379315</v>
      </c>
      <c r="AC12" s="477" t="s">
        <v>1996</v>
      </c>
    </row>
    <row r="13" spans="1:29" ht="24" customHeight="1" x14ac:dyDescent="0.25">
      <c r="A13" s="71" t="s">
        <v>2090</v>
      </c>
      <c r="B13" s="478">
        <f>'ابواب الطوارئ دلتا'!$D$3</f>
        <v>18</v>
      </c>
      <c r="C13" s="479">
        <f>'ابواب الطوارئ دلتا'!$G$3</f>
        <v>3</v>
      </c>
      <c r="D13" s="480">
        <f>'ابواب الطوارئ دلتا'!$B$3</f>
        <v>21</v>
      </c>
      <c r="E13" s="317">
        <f>IF(D13&gt;0, B13/D13, 0)</f>
        <v>0.8571428571428571</v>
      </c>
    </row>
    <row r="14" spans="1:29" ht="24" customHeight="1" x14ac:dyDescent="0.25">
      <c r="A14" s="71" t="s">
        <v>27</v>
      </c>
      <c r="B14" s="478">
        <f>'تحليل البيانات السنوية '!B109</f>
        <v>4</v>
      </c>
      <c r="C14" s="479">
        <f>'تحليل البيانات السنوية '!C109</f>
        <v>16</v>
      </c>
      <c r="D14" s="480">
        <f>'تحليل البيانات السنوية '!D109</f>
        <v>20</v>
      </c>
      <c r="E14" s="317">
        <f>'تحليل البيانات السنوية '!E109</f>
        <v>0.2</v>
      </c>
      <c r="AC14" s="477" t="s">
        <v>2048</v>
      </c>
    </row>
    <row r="15" spans="1:29" ht="24" customHeight="1" x14ac:dyDescent="0.25">
      <c r="A15" s="1014" t="s">
        <v>31</v>
      </c>
      <c r="B15" s="478">
        <f>SUM(B4:B14)</f>
        <v>169</v>
      </c>
      <c r="C15" s="479">
        <f>SUM(C4:C14)</f>
        <v>121</v>
      </c>
      <c r="D15" s="480">
        <f>SUM(D4:D14)</f>
        <v>290</v>
      </c>
      <c r="E15" s="482">
        <f>IF(D15&gt;0, B15/D15, 0)</f>
        <v>0.58275862068965523</v>
      </c>
      <c r="AC15" s="477" t="s">
        <v>2049</v>
      </c>
    </row>
    <row r="16" spans="1:29" ht="25.5" customHeight="1" x14ac:dyDescent="0.3">
      <c r="A16" s="483"/>
      <c r="B16" s="484"/>
      <c r="C16" s="484"/>
      <c r="D16" s="484"/>
      <c r="E16" s="484"/>
      <c r="F16" s="484"/>
      <c r="G16" s="484"/>
      <c r="AC16" s="477" t="s">
        <v>2001</v>
      </c>
    </row>
    <row r="17" spans="1:29" ht="34.5" customHeight="1" x14ac:dyDescent="0.25">
      <c r="A17" s="1015" t="s">
        <v>32</v>
      </c>
      <c r="B17" s="1016"/>
      <c r="C17" s="1016"/>
      <c r="D17" s="1016"/>
      <c r="E17" s="1017"/>
      <c r="AC17" s="477" t="s">
        <v>2002</v>
      </c>
    </row>
    <row r="18" spans="1:29" ht="32.25" customHeight="1" x14ac:dyDescent="0.25">
      <c r="A18" s="72" t="s">
        <v>33</v>
      </c>
      <c r="B18" s="1018">
        <f>COUNTA('المخاطر الوشيكة'!A5:A61)</f>
        <v>44</v>
      </c>
      <c r="C18" s="1019"/>
      <c r="D18" s="1020"/>
      <c r="E18" s="1020"/>
    </row>
    <row r="19" spans="1:29" ht="32.25" customHeight="1" x14ac:dyDescent="0.25">
      <c r="A19" s="286" t="s">
        <v>35</v>
      </c>
      <c r="B19" s="287">
        <f>COUNTIF('المخاطر الوشيكة'!J5:J61, "تم الإغلاق")</f>
        <v>39</v>
      </c>
      <c r="C19" s="1021"/>
      <c r="D19" s="1022"/>
      <c r="E19" s="1022"/>
    </row>
    <row r="20" spans="1:29" ht="32.25" customHeight="1" x14ac:dyDescent="0.25">
      <c r="A20" s="286" t="s">
        <v>36</v>
      </c>
      <c r="B20" s="280">
        <f>COUNTA('اصابات العمل'!A5:A29)</f>
        <v>21</v>
      </c>
      <c r="C20" s="1021"/>
      <c r="D20" s="1022"/>
      <c r="E20" s="1022"/>
    </row>
    <row r="21" spans="1:29" ht="32.25" customHeight="1" x14ac:dyDescent="0.25">
      <c r="A21" s="286" t="s">
        <v>37</v>
      </c>
      <c r="B21" s="1023">
        <f>SUM('اصابات العمل'!K5:K29)</f>
        <v>0</v>
      </c>
      <c r="C21" s="1021"/>
      <c r="D21" s="1022"/>
      <c r="E21" s="1022"/>
    </row>
    <row r="22" spans="1:29" ht="26.25" x14ac:dyDescent="0.25">
      <c r="A22" s="73" t="s">
        <v>2460</v>
      </c>
      <c r="B22" s="280">
        <f>COUNTA('تقرير عدم مطابقة'!A5:A456)</f>
        <v>1</v>
      </c>
      <c r="C22" s="1021"/>
      <c r="D22" s="1022"/>
      <c r="E22" s="1022"/>
    </row>
    <row r="23" spans="1:29" ht="23.25" x14ac:dyDescent="0.25">
      <c r="A23" s="286" t="s">
        <v>2461</v>
      </c>
      <c r="B23" s="287">
        <f>COUNTIF('تقرير عدم مطابقة'!K5:K456, "تم الإغلاق")</f>
        <v>1</v>
      </c>
      <c r="C23" s="1021"/>
      <c r="D23" s="1022"/>
      <c r="E23" s="1022"/>
    </row>
    <row r="24" spans="1:29" s="531" customFormat="1" ht="62.25" customHeight="1" x14ac:dyDescent="0.4">
      <c r="A24" s="523"/>
    </row>
    <row r="25" spans="1:29" s="494" customFormat="1" ht="63.75" customHeight="1" x14ac:dyDescent="0.35"/>
    <row r="26" spans="1:29" s="1024" customFormat="1" ht="62.25" customHeight="1" x14ac:dyDescent="0.35"/>
    <row r="32" spans="1:29" ht="30.75" customHeight="1" thickBot="1" x14ac:dyDescent="0.3"/>
    <row r="33" spans="1:12" ht="42" customHeight="1" thickBot="1" x14ac:dyDescent="0.3">
      <c r="A33" s="1025" t="str">
        <f>'تحليل البيانات السنوية '!A5</f>
        <v>يناير</v>
      </c>
      <c r="B33" s="1025" t="str">
        <f>'تحليل البيانات السنوية '!B5</f>
        <v>فبراير</v>
      </c>
      <c r="C33" s="1025" t="str">
        <f>'تحليل البيانات السنوية '!C5</f>
        <v>مارس</v>
      </c>
      <c r="D33" s="1025" t="str">
        <f>'تحليل البيانات السنوية '!D5</f>
        <v>أبريل</v>
      </c>
      <c r="E33" s="1025" t="str">
        <f>'تحليل البيانات السنوية '!E5</f>
        <v>مايو</v>
      </c>
      <c r="F33" s="1025" t="str">
        <f>'تحليل البيانات السنوية '!F5</f>
        <v>يونيو</v>
      </c>
      <c r="G33" s="1025" t="str">
        <f>'تحليل البيانات السنوية '!G5</f>
        <v>يوليو</v>
      </c>
      <c r="H33" s="1025" t="str">
        <f>'تحليل البيانات السنوية '!H5</f>
        <v>أغسطس</v>
      </c>
      <c r="I33" s="1025" t="str">
        <f>'تحليل البيانات السنوية '!I5</f>
        <v>سبتمبر</v>
      </c>
      <c r="J33" s="1025" t="str">
        <f>'تحليل البيانات السنوية '!J5</f>
        <v>أكتوبر</v>
      </c>
      <c r="K33" s="1025" t="str">
        <f>'تحليل البيانات السنوية '!K5</f>
        <v>نوفمبر</v>
      </c>
      <c r="L33" s="1025" t="str">
        <f>'تحليل البيانات السنوية '!L5</f>
        <v>ديسمبر</v>
      </c>
    </row>
    <row r="34" spans="1:12" ht="50.25" customHeight="1" thickBot="1" x14ac:dyDescent="0.3">
      <c r="A34" s="1026">
        <f>'تحليل البيانات السنوية '!A6</f>
        <v>0</v>
      </c>
      <c r="B34" s="1026">
        <f>'تحليل البيانات السنوية '!B6</f>
        <v>0</v>
      </c>
      <c r="C34" s="1026">
        <f>'تحليل البيانات السنوية '!C6</f>
        <v>0</v>
      </c>
      <c r="D34" s="1026">
        <f>'تحليل البيانات السنوية '!D6</f>
        <v>0</v>
      </c>
      <c r="E34" s="1026">
        <f>'تحليل البيانات السنوية '!E6</f>
        <v>0</v>
      </c>
      <c r="F34" s="1026">
        <f>'تحليل البيانات السنوية '!F6</f>
        <v>0</v>
      </c>
      <c r="G34" s="1026">
        <f>'تحليل البيانات السنوية '!G6</f>
        <v>0</v>
      </c>
      <c r="H34" s="1026">
        <f>'تحليل البيانات السنوية '!H6</f>
        <v>0.58275862068965523</v>
      </c>
      <c r="I34" s="1026">
        <f>'تحليل البيانات السنوية '!I6</f>
        <v>0</v>
      </c>
      <c r="J34" s="1026">
        <f>'تحليل البيانات السنوية '!J6</f>
        <v>0</v>
      </c>
      <c r="K34" s="1026">
        <f>'تحليل البيانات السنوية '!K6</f>
        <v>0</v>
      </c>
      <c r="L34" s="1026">
        <f>'تحليل البيانات السنوية '!L6</f>
        <v>0</v>
      </c>
    </row>
  </sheetData>
  <sheetProtection algorithmName="SHA-512" hashValue="yvspTwmoYDVnoUkDPHcHbxjDOnuWxftoZcFQof1ptSNEJEjfB8/40OuvAQxGUvbpgCt7bksFZj9mDrfXF01l6g==" saltValue="NlTi03WydEtczGEPfCZtoA==" spinCount="100000" sheet="1" objects="1" scenarios="1"/>
  <mergeCells count="4">
    <mergeCell ref="A17:E17"/>
    <mergeCell ref="A16:G16"/>
    <mergeCell ref="B1:I1"/>
    <mergeCell ref="C18:E23"/>
  </mergeCells>
  <conditionalFormatting sqref="A34:L34">
    <cfRule type="colorScale" priority="1">
      <colorScale>
        <cfvo type="num" val="0.4"/>
        <cfvo type="num" val="0.7"/>
        <cfvo type="num" val="1"/>
        <color rgb="FFF8696B"/>
        <color rgb="FFFFEB84"/>
        <color rgb="FF63BE7B"/>
      </colorScale>
    </cfRule>
  </conditionalFormatting>
  <dataValidations disablePrompts="1" count="1">
    <dataValidation type="list" allowBlank="1" showInputMessage="1" showErrorMessage="1" sqref="AB18" xr:uid="{D6EE7351-2DD5-44EA-931A-542FEC4E7182}">
      <formula1>$AC$7:$AC$17</formula1>
    </dataValidation>
  </dataValidations>
  <hyperlinks>
    <hyperlink ref="A1" location="'الرئيسية'!A1" display="🏠 الصفحة الرئيسية" xr:uid="{CA0D3492-032E-445B-8266-67CFFDB2059F}"/>
    <hyperlink ref="A4" location="'طفايات الحريق'!A1" display="طفايات الحريق (77 طفاية)" xr:uid="{20FD3A0C-B3BF-4A9D-9419-72EC7129A3DF}"/>
    <hyperlink ref="A5" location="'السلالم العمودية'!A1" display="السلالم العمودية" xr:uid="{96109C1E-C8A1-4538-AF95-9A62CFE97FC6}"/>
    <hyperlink ref="A6" location="'الاوناش العلوية'!A1" display="الاوناش العلوية" xr:uid="{534A7FD1-9B0A-454D-9E92-A5FBFEC10127}"/>
    <hyperlink ref="A7" location="'شبكة الانذار'!A1" display="شبكة الانذار" xr:uid="{89D84AA1-3A37-49CF-B0A0-3E18FED6CD58}"/>
    <hyperlink ref="A8" location="'شبكة الحريق والمضخات'!A1" display="شبكة الحريق والمضخات" xr:uid="{F8AAE756-47D8-43FD-A306-F8C4D8EF776A}"/>
    <hyperlink ref="A9" location="'صناديق الحريق'!A1" display="صناديق الحريق" xr:uid="{1B4FE449-A95E-4807-A9BC-05B86EB4C3AF}"/>
    <hyperlink ref="A10" location="'لوح توزيع الكهرباء'!A1" display="لوح توزيع الكهرباء" xr:uid="{53829428-A696-4AC7-8E87-7D5B54D50F8F}"/>
    <hyperlink ref="A11" location="'شبكة الغمر للمحولات'!A1" display="شبكة الغمر للمحولات" xr:uid="{2E2462B1-7848-44C4-A24B-D6A520A6E1D5}"/>
    <hyperlink ref="A12" location="'مهمات الوقاية الشخصية'!A1" display="مهمات الوقاية الشخصية" xr:uid="{1AECC7B3-46BE-437D-9165-6D89D5A7F16B}"/>
    <hyperlink ref="A13" location="'ابواب الطوارئ دلتا'!A1" display="ابواب الطوارئ" xr:uid="{E9E7730E-6987-46CF-A13B-1A4997673968}"/>
    <hyperlink ref="A14" location="الكلاركات!A1" display="الكلاركات" xr:uid="{51A7DE3C-BB44-4782-83ED-801A1BFB7F6C}"/>
    <hyperlink ref="A18" location="'المخاطر الوشيكة'!A1" display="إجمالي المخاطر الوشيكة المسجلة" xr:uid="{A4C580BB-E14A-4105-B157-E56B6BF19B77}"/>
    <hyperlink ref="A22" location="'تقرير عدم مطابقة'!A1" display="إجمالي المخالفات NCR" xr:uid="{DC419DCF-BDEE-4DE2-8AF1-C16DE8D86ED4}"/>
  </hyperlinks>
  <pageMargins left="0.75" right="0.75" top="1" bottom="1" header="0.5" footer="0.5"/>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2E364-12ED-4032-844A-C91AB339D9F7}">
  <sheetPr codeName="Sheet50"/>
  <dimension ref="A1:N248"/>
  <sheetViews>
    <sheetView showGridLines="0" showRowColHeaders="0" rightToLeft="1" zoomScale="85" zoomScaleNormal="85" workbookViewId="0">
      <selection activeCell="A2" sqref="A2"/>
    </sheetView>
  </sheetViews>
  <sheetFormatPr defaultRowHeight="15" x14ac:dyDescent="0.25"/>
  <cols>
    <col min="1" max="1" width="26.140625" style="309" customWidth="1"/>
    <col min="2" max="2" width="17.7109375" style="309" bestFit="1" customWidth="1"/>
    <col min="3" max="3" width="11.85546875" style="309" bestFit="1" customWidth="1"/>
    <col min="4" max="4" width="8.140625" style="309" bestFit="1" customWidth="1"/>
    <col min="5" max="6" width="8.85546875" style="309" bestFit="1" customWidth="1"/>
    <col min="7" max="7" width="9" style="309" bestFit="1" customWidth="1"/>
    <col min="8" max="9" width="8.7109375" style="309" bestFit="1" customWidth="1"/>
    <col min="10" max="16384" width="9.140625" style="309"/>
  </cols>
  <sheetData>
    <row r="1" spans="1:12" ht="19.5" customHeight="1" x14ac:dyDescent="0.25">
      <c r="A1" s="338" t="s">
        <v>1989</v>
      </c>
      <c r="B1" s="338"/>
      <c r="C1" s="338"/>
      <c r="D1" s="338"/>
      <c r="E1" s="338"/>
      <c r="F1" s="338"/>
      <c r="G1" s="338"/>
      <c r="H1" s="338"/>
      <c r="I1" s="338"/>
      <c r="J1" s="338"/>
      <c r="K1" s="338"/>
      <c r="L1" s="338"/>
    </row>
    <row r="2" spans="1:12" ht="38.25" customHeight="1" x14ac:dyDescent="0.25">
      <c r="A2" s="1027" t="s">
        <v>34</v>
      </c>
      <c r="B2" s="339"/>
      <c r="C2" s="339"/>
      <c r="D2" s="339"/>
      <c r="E2" s="339"/>
      <c r="F2" s="339"/>
      <c r="G2" s="339"/>
      <c r="H2" s="339"/>
      <c r="I2" s="339"/>
      <c r="J2" s="339"/>
      <c r="K2" s="339"/>
      <c r="L2" s="339"/>
    </row>
    <row r="3" spans="1:12" ht="15.75" customHeight="1" x14ac:dyDescent="0.25">
      <c r="A3" s="353" t="s">
        <v>1990</v>
      </c>
      <c r="B3" s="353"/>
      <c r="C3" s="353"/>
      <c r="D3" s="353"/>
      <c r="E3" s="353"/>
      <c r="F3" s="353"/>
      <c r="G3" s="353"/>
      <c r="H3" s="353"/>
      <c r="I3" s="353"/>
      <c r="J3" s="353"/>
      <c r="K3" s="353"/>
      <c r="L3" s="353"/>
    </row>
    <row r="4" spans="1:12" ht="15.75" thickBot="1" x14ac:dyDescent="0.3"/>
    <row r="5" spans="1:12" ht="15.75" thickBot="1" x14ac:dyDescent="0.3">
      <c r="A5" s="1025" t="s">
        <v>1991</v>
      </c>
      <c r="B5" s="1025" t="s">
        <v>1992</v>
      </c>
      <c r="C5" s="1025" t="s">
        <v>1993</v>
      </c>
      <c r="D5" s="1025" t="s">
        <v>1994</v>
      </c>
      <c r="E5" s="1025" t="s">
        <v>1995</v>
      </c>
      <c r="F5" s="1025" t="s">
        <v>1996</v>
      </c>
      <c r="G5" s="1025" t="s">
        <v>1997</v>
      </c>
      <c r="H5" s="1025" t="s">
        <v>1998</v>
      </c>
      <c r="I5" s="1025" t="s">
        <v>1999</v>
      </c>
      <c r="J5" s="1025" t="s">
        <v>2000</v>
      </c>
      <c r="K5" s="1025" t="s">
        <v>2001</v>
      </c>
      <c r="L5" s="1025" t="s">
        <v>2002</v>
      </c>
    </row>
    <row r="6" spans="1:12" ht="17.25" thickBot="1" x14ac:dyDescent="0.3">
      <c r="A6" s="1026">
        <f>SUMIF($A$117:$A$248,"يناير",$C$117:$C$248)/SUMIF($A$117:$A$248,"يناير",$E$117:$E$248)</f>
        <v>0</v>
      </c>
      <c r="B6" s="1026">
        <f>SUMIF($A$117:$A$248,"فبراير",$C$117:$C$248)/SUMIF($A$117:$A$248,"فبراير",$E$117:$E$248)</f>
        <v>0</v>
      </c>
      <c r="C6" s="1026">
        <f>SUMIF($A$117:$A$248,"مارس",$C$117:$C$248)/SUMIF($A$117:$A$248,"مارس",$E$117:$E$248)</f>
        <v>0</v>
      </c>
      <c r="D6" s="1026">
        <f>SUMIF($A$117:$A$248,"أبريل",$C$117:$C$248)/SUMIF($A$117:$A$248,"أبريل",$E$117:$E$248)</f>
        <v>0</v>
      </c>
      <c r="E6" s="1026">
        <f>SUMIF($A$117:$A$248,"مايو",$C$117:$C$248)/SUMIF($A$117:$A$248,"مايو",$E$117:$E$248)</f>
        <v>0</v>
      </c>
      <c r="F6" s="1026">
        <f>SUMIF($A$117:$A$248,"يونيو",$C$117:$C$248)/SUMIF($A$117:$A$248,"يونيو",$E$117:$E$248)</f>
        <v>0</v>
      </c>
      <c r="G6" s="1026">
        <f>SUMIF($A$117:$A$248,"يوليو",$C$117:$C$248)/SUMIF($A$117:$A$248,"يوليو",$E$117:$E$248)</f>
        <v>0</v>
      </c>
      <c r="H6" s="1026">
        <f>SUMIF($A$117:$A$248,"أغسطس",$C$117:$C$248)/SUMIF($A$117:$A$248,"أغسطس",$E$117:$E$248)</f>
        <v>0.58275862068965523</v>
      </c>
      <c r="I6" s="1026">
        <f>SUMIF($A$117:$A$248,"سبتمبر",$C$117:$C$248)/SUMIF($A$117:$A$248,"سبتمبر",$E$117:$E$248)</f>
        <v>0</v>
      </c>
      <c r="J6" s="1026">
        <f>SUMIF($A$117:$A$248,"أكتوبر",$C$117:$C$248)/SUMIF($A$117:$A$248,"أكتوبر",$E$117:$E$248)</f>
        <v>0</v>
      </c>
      <c r="K6" s="1026">
        <f>SUMIF($A$117:$A$248,"نوفمبر",$C$117:$C$248)/SUMIF($A$117:$A$248,"نوفمبر",$E$117:$E$248)</f>
        <v>0</v>
      </c>
      <c r="L6" s="1026">
        <f>SUMIF($A$117:$A$248,"ديسمبر",$C$117:$C$248)/SUMIF($A$117:$A$248,"ديسمبر",$E$117:$E$248)</f>
        <v>0</v>
      </c>
    </row>
    <row r="7" spans="1:12" x14ac:dyDescent="0.25">
      <c r="A7" s="343" t="str">
        <f t="shared" ref="A7:L7" si="0">IF(A6&gt;=0.9,"🟢 ممتاز",IF(A6&gt;=0.7,"🟡 جيد",IF(A6&gt;=0.5,"🟠 متوسط","🔴 ضعيف")))</f>
        <v>🔴 ضعيف</v>
      </c>
      <c r="B7" s="343" t="str">
        <f t="shared" si="0"/>
        <v>🔴 ضعيف</v>
      </c>
      <c r="C7" s="343" t="str">
        <f t="shared" si="0"/>
        <v>🔴 ضعيف</v>
      </c>
      <c r="D7" s="343" t="str">
        <f t="shared" si="0"/>
        <v>🔴 ضعيف</v>
      </c>
      <c r="E7" s="343" t="str">
        <f t="shared" si="0"/>
        <v>🔴 ضعيف</v>
      </c>
      <c r="F7" s="343" t="str">
        <f t="shared" si="0"/>
        <v>🔴 ضعيف</v>
      </c>
      <c r="G7" s="343" t="str">
        <f t="shared" si="0"/>
        <v>🔴 ضعيف</v>
      </c>
      <c r="H7" s="343" t="str">
        <f t="shared" si="0"/>
        <v>🟠 متوسط</v>
      </c>
      <c r="I7" s="343" t="str">
        <f t="shared" si="0"/>
        <v>🔴 ضعيف</v>
      </c>
      <c r="J7" s="343" t="str">
        <f t="shared" si="0"/>
        <v>🔴 ضعيف</v>
      </c>
      <c r="K7" s="343" t="str">
        <f t="shared" si="0"/>
        <v>🔴 ضعيف</v>
      </c>
      <c r="L7" s="343" t="str">
        <f t="shared" si="0"/>
        <v>🔴 ضعيف</v>
      </c>
    </row>
    <row r="9" spans="1:12" ht="16.5" customHeight="1" thickBot="1" x14ac:dyDescent="0.3">
      <c r="A9" s="344" t="s">
        <v>2003</v>
      </c>
      <c r="B9" s="344"/>
      <c r="C9" s="344"/>
    </row>
    <row r="10" spans="1:12" ht="26.25" customHeight="1" thickBot="1" x14ac:dyDescent="0.3">
      <c r="A10" s="345" t="s">
        <v>2004</v>
      </c>
      <c r="B10" s="346">
        <f>AVERAGE(A6:L6)</f>
        <v>4.8563218390804602E-2</v>
      </c>
      <c r="C10" s="346"/>
    </row>
    <row r="11" spans="1:12" ht="16.5" x14ac:dyDescent="0.25">
      <c r="A11" s="345" t="s">
        <v>2005</v>
      </c>
      <c r="B11" s="347" t="str">
        <f>INDEX(A5:L5,1,MATCH(MAX(A6:L6),A6:L6,0))</f>
        <v>أغسطس</v>
      </c>
      <c r="C11" s="348">
        <f>MAX(A6:L6)</f>
        <v>0.58275862068965523</v>
      </c>
    </row>
    <row r="12" spans="1:12" ht="17.25" thickBot="1" x14ac:dyDescent="0.3">
      <c r="A12" s="345" t="s">
        <v>2006</v>
      </c>
      <c r="B12" s="349" t="str">
        <f>INDEX(A5:L5,1,MATCH(MIN(A6:L6),A6:L6,0))</f>
        <v>يناير</v>
      </c>
      <c r="C12" s="350">
        <f>MIN(A6:L6)</f>
        <v>0</v>
      </c>
    </row>
    <row r="13" spans="1:12" ht="18.75" thickBot="1" x14ac:dyDescent="0.3">
      <c r="A13" s="345" t="s">
        <v>2007</v>
      </c>
      <c r="B13" s="351">
        <f>L6-A6</f>
        <v>0</v>
      </c>
      <c r="C13" s="351"/>
    </row>
    <row r="14" spans="1:12" ht="26.25" customHeight="1" thickBot="1" x14ac:dyDescent="0.3">
      <c r="A14" s="345" t="s">
        <v>2008</v>
      </c>
      <c r="B14" s="351">
        <f>IF(A6=0,0,(L6-A6)/A6)</f>
        <v>0</v>
      </c>
      <c r="C14" s="351"/>
    </row>
    <row r="16" spans="1:12" x14ac:dyDescent="0.25">
      <c r="A16" s="352" t="s">
        <v>2009</v>
      </c>
      <c r="B16" s="352"/>
      <c r="C16" s="352"/>
    </row>
    <row r="18" spans="1:7" ht="16.5" customHeight="1" thickBot="1" x14ac:dyDescent="0.3">
      <c r="A18" s="353" t="s">
        <v>2010</v>
      </c>
      <c r="B18" s="353"/>
      <c r="C18" s="353"/>
      <c r="D18" s="353"/>
      <c r="E18" s="353"/>
      <c r="F18" s="353"/>
      <c r="G18" s="353"/>
    </row>
    <row r="19" spans="1:7" ht="17.25" thickBot="1" x14ac:dyDescent="0.3">
      <c r="A19" s="354" t="s">
        <v>2011</v>
      </c>
      <c r="B19" s="355" t="s">
        <v>2048</v>
      </c>
      <c r="C19" s="354" t="s">
        <v>2012</v>
      </c>
      <c r="D19" s="356" t="s">
        <v>1995</v>
      </c>
    </row>
    <row r="20" spans="1:7" ht="25.5" x14ac:dyDescent="0.25">
      <c r="A20" s="357" t="s">
        <v>2013</v>
      </c>
      <c r="B20" s="357" t="s">
        <v>2014</v>
      </c>
      <c r="C20" s="357" t="s">
        <v>2015</v>
      </c>
      <c r="D20" s="357" t="s">
        <v>2016</v>
      </c>
      <c r="E20" s="357" t="s">
        <v>2017</v>
      </c>
      <c r="F20" s="357" t="s">
        <v>2018</v>
      </c>
      <c r="G20" s="357" t="s">
        <v>2019</v>
      </c>
    </row>
    <row r="21" spans="1:7" x14ac:dyDescent="0.25">
      <c r="A21" s="358" t="s">
        <v>633</v>
      </c>
      <c r="B21" s="359">
        <f t="shared" ref="B21:B30" si="1">SUMIFS($C$117:$C$248,$A$117:$A$248,$D$19,$B$117:$B$248,A21)</f>
        <v>0</v>
      </c>
      <c r="C21" s="360">
        <f t="shared" ref="C21:C30" si="2">IFERROR(SUMIFS($C$117:$C$248,$A$117:$A$248,$D$19,$B$117:$B$248,A21)/SUMIFS($E$117:$E$248,$A$117:$A$248,$D$19,$B$117:$B$248,A21),0)</f>
        <v>0</v>
      </c>
      <c r="D21" s="359">
        <f t="shared" ref="D21:D30" si="3">SUMIFS($C$117:$C$248,$A$117:$A$248,$B$19,$B$117:$B$248,A21)</f>
        <v>65</v>
      </c>
      <c r="E21" s="360">
        <f t="shared" ref="E21:E30" si="4">IFERROR(SUMIFS($C$117:$C$248,$A$117:$A$248,$B$19,$B$117:$B$248,A21)/SUMIFS($E$117:$E$248,$A$117:$A$248,$B$19,$B$117:$B$248,A21),0)</f>
        <v>0.82278481012658233</v>
      </c>
      <c r="F21" s="360">
        <f t="shared" ref="F21:F31" si="5">E21-C21</f>
        <v>0.82278481012658233</v>
      </c>
      <c r="G21" s="359" t="str">
        <f t="shared" ref="G21:G30" si="6">IF(F21&gt;0,"📈 تحسن",IF(F21&lt;0,"📉 انخفاض","➖ ثبات"))</f>
        <v>📈 تحسن</v>
      </c>
    </row>
    <row r="22" spans="1:7" x14ac:dyDescent="0.25">
      <c r="A22" s="358" t="s">
        <v>22</v>
      </c>
      <c r="B22" s="359">
        <f t="shared" si="1"/>
        <v>0</v>
      </c>
      <c r="C22" s="360">
        <f t="shared" si="2"/>
        <v>0</v>
      </c>
      <c r="D22" s="359">
        <f t="shared" si="3"/>
        <v>18</v>
      </c>
      <c r="E22" s="360">
        <f t="shared" si="4"/>
        <v>0.6428571428571429</v>
      </c>
      <c r="F22" s="360">
        <f t="shared" si="5"/>
        <v>0.6428571428571429</v>
      </c>
      <c r="G22" s="359" t="str">
        <f t="shared" si="6"/>
        <v>📈 تحسن</v>
      </c>
    </row>
    <row r="23" spans="1:7" x14ac:dyDescent="0.25">
      <c r="A23" s="358" t="s">
        <v>2020</v>
      </c>
      <c r="B23" s="359">
        <f t="shared" si="1"/>
        <v>0</v>
      </c>
      <c r="C23" s="360">
        <f t="shared" si="2"/>
        <v>0</v>
      </c>
      <c r="D23" s="359">
        <f t="shared" si="3"/>
        <v>3</v>
      </c>
      <c r="E23" s="360">
        <f t="shared" si="4"/>
        <v>0.75</v>
      </c>
      <c r="F23" s="360">
        <f t="shared" si="5"/>
        <v>0.75</v>
      </c>
      <c r="G23" s="359" t="str">
        <f t="shared" si="6"/>
        <v>📈 تحسن</v>
      </c>
    </row>
    <row r="24" spans="1:7" x14ac:dyDescent="0.25">
      <c r="A24" s="358" t="s">
        <v>2021</v>
      </c>
      <c r="B24" s="359">
        <f t="shared" si="1"/>
        <v>0</v>
      </c>
      <c r="C24" s="360">
        <f t="shared" si="2"/>
        <v>0</v>
      </c>
      <c r="D24" s="359">
        <f t="shared" si="3"/>
        <v>10</v>
      </c>
      <c r="E24" s="360">
        <f t="shared" si="4"/>
        <v>0.52631578947368418</v>
      </c>
      <c r="F24" s="360">
        <f t="shared" si="5"/>
        <v>0.52631578947368418</v>
      </c>
      <c r="G24" s="359" t="str">
        <f t="shared" si="6"/>
        <v>📈 تحسن</v>
      </c>
    </row>
    <row r="25" spans="1:7" x14ac:dyDescent="0.25">
      <c r="A25" s="358" t="s">
        <v>25</v>
      </c>
      <c r="B25" s="359">
        <f t="shared" si="1"/>
        <v>0</v>
      </c>
      <c r="C25" s="360">
        <f t="shared" si="2"/>
        <v>0</v>
      </c>
      <c r="D25" s="359">
        <f t="shared" si="3"/>
        <v>2</v>
      </c>
      <c r="E25" s="360">
        <f t="shared" si="4"/>
        <v>0.66666666666666663</v>
      </c>
      <c r="F25" s="360">
        <f t="shared" si="5"/>
        <v>0.66666666666666663</v>
      </c>
      <c r="G25" s="359" t="str">
        <f t="shared" si="6"/>
        <v>📈 تحسن</v>
      </c>
    </row>
    <row r="26" spans="1:7" x14ac:dyDescent="0.25">
      <c r="A26" s="358" t="s">
        <v>26</v>
      </c>
      <c r="B26" s="359">
        <f t="shared" si="1"/>
        <v>0</v>
      </c>
      <c r="C26" s="360">
        <f t="shared" si="2"/>
        <v>0</v>
      </c>
      <c r="D26" s="359">
        <f t="shared" si="3"/>
        <v>27</v>
      </c>
      <c r="E26" s="360">
        <f t="shared" si="4"/>
        <v>0.9642857142857143</v>
      </c>
      <c r="F26" s="360">
        <f t="shared" si="5"/>
        <v>0.9642857142857143</v>
      </c>
      <c r="G26" s="359" t="str">
        <f t="shared" si="6"/>
        <v>📈 تحسن</v>
      </c>
    </row>
    <row r="27" spans="1:7" x14ac:dyDescent="0.25">
      <c r="A27" s="1028" t="s">
        <v>27</v>
      </c>
      <c r="B27" s="359">
        <f t="shared" si="1"/>
        <v>0</v>
      </c>
      <c r="C27" s="360">
        <f t="shared" si="2"/>
        <v>0</v>
      </c>
      <c r="D27" s="359">
        <f t="shared" si="3"/>
        <v>4</v>
      </c>
      <c r="E27" s="360">
        <f t="shared" si="4"/>
        <v>0.2</v>
      </c>
      <c r="F27" s="360">
        <f t="shared" si="5"/>
        <v>0.2</v>
      </c>
      <c r="G27" s="359" t="str">
        <f t="shared" si="6"/>
        <v>📈 تحسن</v>
      </c>
    </row>
    <row r="28" spans="1:7" x14ac:dyDescent="0.25">
      <c r="A28" s="358" t="s">
        <v>28</v>
      </c>
      <c r="B28" s="359">
        <f t="shared" si="1"/>
        <v>0</v>
      </c>
      <c r="C28" s="360">
        <f t="shared" si="2"/>
        <v>0</v>
      </c>
      <c r="D28" s="359">
        <f t="shared" si="3"/>
        <v>0</v>
      </c>
      <c r="E28" s="360">
        <f t="shared" si="4"/>
        <v>0</v>
      </c>
      <c r="F28" s="360">
        <f t="shared" si="5"/>
        <v>0</v>
      </c>
      <c r="G28" s="359" t="str">
        <f t="shared" si="6"/>
        <v>➖ ثبات</v>
      </c>
    </row>
    <row r="29" spans="1:7" x14ac:dyDescent="0.25">
      <c r="A29" s="358" t="s">
        <v>29</v>
      </c>
      <c r="B29" s="359">
        <f t="shared" si="1"/>
        <v>0</v>
      </c>
      <c r="C29" s="360">
        <f t="shared" si="2"/>
        <v>0</v>
      </c>
      <c r="D29" s="359">
        <f t="shared" si="3"/>
        <v>2</v>
      </c>
      <c r="E29" s="360">
        <f t="shared" si="4"/>
        <v>0.25</v>
      </c>
      <c r="F29" s="360">
        <f t="shared" si="5"/>
        <v>0.25</v>
      </c>
      <c r="G29" s="359" t="str">
        <f t="shared" si="6"/>
        <v>📈 تحسن</v>
      </c>
    </row>
    <row r="30" spans="1:7" x14ac:dyDescent="0.25">
      <c r="A30" s="358" t="s">
        <v>30</v>
      </c>
      <c r="B30" s="359">
        <f t="shared" si="1"/>
        <v>0</v>
      </c>
      <c r="C30" s="360">
        <f t="shared" si="2"/>
        <v>0</v>
      </c>
      <c r="D30" s="359">
        <f t="shared" si="3"/>
        <v>20</v>
      </c>
      <c r="E30" s="360">
        <f t="shared" si="4"/>
        <v>0.68965517241379315</v>
      </c>
      <c r="F30" s="360">
        <f t="shared" si="5"/>
        <v>0.68965517241379315</v>
      </c>
      <c r="G30" s="359" t="str">
        <f t="shared" si="6"/>
        <v>📈 تحسن</v>
      </c>
    </row>
    <row r="31" spans="1:7" ht="25.5" x14ac:dyDescent="0.25">
      <c r="A31" s="361" t="s">
        <v>31</v>
      </c>
      <c r="B31" s="362">
        <f>SUM(B21:B30)</f>
        <v>0</v>
      </c>
      <c r="C31" s="363">
        <f>IFERROR(SUMIF($A$117:$A$248,$D$19,$C$117:$C$248)/SUMIF($A$117:$A$248,$D$19,$E$117:$E$248),0)</f>
        <v>0</v>
      </c>
      <c r="D31" s="362">
        <f>SUM(D21:D30)</f>
        <v>151</v>
      </c>
      <c r="E31" s="363">
        <f>IFERROR(SUMIF($A$117:$A$248,$B$19,$C$117:$C$248)/SUMIF($A$117:$A$248,$B$19,$E$117:$E$248),0)</f>
        <v>0.58275862068965523</v>
      </c>
      <c r="F31" s="363">
        <f t="shared" si="5"/>
        <v>0.58275862068965523</v>
      </c>
      <c r="G31" s="362" t="str">
        <f>IF(F31&gt;0,"📈 تحسن عام",IF(F31&lt;0,"📉 انخفاض عام","➖ ثبات"))</f>
        <v>📈 تحسن عام</v>
      </c>
    </row>
    <row r="32" spans="1:7" x14ac:dyDescent="0.25">
      <c r="A32" s="352" t="s">
        <v>2022</v>
      </c>
      <c r="B32" s="352"/>
      <c r="C32" s="352"/>
      <c r="D32" s="352"/>
      <c r="E32" s="352"/>
      <c r="F32" s="352"/>
      <c r="G32" s="352"/>
    </row>
    <row r="34" spans="1:14" ht="15.75" customHeight="1" x14ac:dyDescent="0.25">
      <c r="A34" s="353" t="s">
        <v>2023</v>
      </c>
      <c r="B34" s="353"/>
      <c r="C34" s="353"/>
      <c r="D34" s="353"/>
      <c r="E34" s="353"/>
      <c r="F34" s="353"/>
      <c r="G34" s="353"/>
      <c r="H34" s="353"/>
      <c r="I34" s="353"/>
      <c r="J34" s="353"/>
      <c r="K34" s="353"/>
      <c r="L34" s="353"/>
      <c r="M34" s="353"/>
      <c r="N34" s="353"/>
    </row>
    <row r="35" spans="1:14" x14ac:dyDescent="0.25">
      <c r="A35" s="357" t="s">
        <v>2013</v>
      </c>
      <c r="B35" s="357" t="s">
        <v>1991</v>
      </c>
      <c r="C35" s="357" t="s">
        <v>1992</v>
      </c>
      <c r="D35" s="357" t="s">
        <v>1993</v>
      </c>
      <c r="E35" s="357" t="s">
        <v>1994</v>
      </c>
      <c r="F35" s="357" t="s">
        <v>1995</v>
      </c>
      <c r="G35" s="357" t="s">
        <v>1996</v>
      </c>
      <c r="H35" s="357" t="s">
        <v>1997</v>
      </c>
      <c r="I35" s="357" t="s">
        <v>1998</v>
      </c>
      <c r="J35" s="357" t="s">
        <v>1999</v>
      </c>
      <c r="K35" s="357" t="s">
        <v>2000</v>
      </c>
      <c r="L35" s="357" t="s">
        <v>2001</v>
      </c>
      <c r="M35" s="357" t="s">
        <v>2002</v>
      </c>
      <c r="N35" s="357" t="s">
        <v>2024</v>
      </c>
    </row>
    <row r="36" spans="1:14" x14ac:dyDescent="0.25">
      <c r="A36" s="358" t="s">
        <v>633</v>
      </c>
      <c r="B36" s="360">
        <f t="shared" ref="B36:M46" si="7">IFERROR(SUMIFS($C$117:$C$248,$A$117:$A$248,B$35,$B$117:$B$248,$A36)/SUMIFS($E$117:$E$248,$A$117:$A$248,B$35,$B$117:$B$248,$A36),0)</f>
        <v>0</v>
      </c>
      <c r="C36" s="360">
        <f t="shared" si="7"/>
        <v>0</v>
      </c>
      <c r="D36" s="360">
        <f t="shared" si="7"/>
        <v>0</v>
      </c>
      <c r="E36" s="360">
        <f t="shared" si="7"/>
        <v>0</v>
      </c>
      <c r="F36" s="360">
        <f t="shared" si="7"/>
        <v>0</v>
      </c>
      <c r="G36" s="360">
        <f t="shared" si="7"/>
        <v>0</v>
      </c>
      <c r="H36" s="360">
        <f t="shared" si="7"/>
        <v>0</v>
      </c>
      <c r="I36" s="360">
        <f t="shared" si="7"/>
        <v>0.82278481012658233</v>
      </c>
      <c r="J36" s="360">
        <f t="shared" si="7"/>
        <v>0</v>
      </c>
      <c r="K36" s="360">
        <f t="shared" si="7"/>
        <v>0</v>
      </c>
      <c r="L36" s="360">
        <f t="shared" si="7"/>
        <v>0</v>
      </c>
      <c r="M36" s="360">
        <f t="shared" si="7"/>
        <v>0</v>
      </c>
      <c r="N36" s="364">
        <f t="shared" ref="N36:N47" si="8">AVERAGE(B36:M36)</f>
        <v>6.8565400843881866E-2</v>
      </c>
    </row>
    <row r="37" spans="1:14" x14ac:dyDescent="0.25">
      <c r="A37" s="358" t="s">
        <v>22</v>
      </c>
      <c r="B37" s="360">
        <f t="shared" si="7"/>
        <v>0</v>
      </c>
      <c r="C37" s="360">
        <f t="shared" si="7"/>
        <v>0</v>
      </c>
      <c r="D37" s="360">
        <f t="shared" si="7"/>
        <v>0</v>
      </c>
      <c r="E37" s="360">
        <f t="shared" si="7"/>
        <v>0</v>
      </c>
      <c r="F37" s="360">
        <f t="shared" si="7"/>
        <v>0</v>
      </c>
      <c r="G37" s="360">
        <f t="shared" si="7"/>
        <v>0</v>
      </c>
      <c r="H37" s="360">
        <f t="shared" si="7"/>
        <v>0</v>
      </c>
      <c r="I37" s="360">
        <f t="shared" si="7"/>
        <v>0.6428571428571429</v>
      </c>
      <c r="J37" s="360">
        <f t="shared" si="7"/>
        <v>0</v>
      </c>
      <c r="K37" s="360">
        <f t="shared" si="7"/>
        <v>0</v>
      </c>
      <c r="L37" s="360">
        <f t="shared" si="7"/>
        <v>0</v>
      </c>
      <c r="M37" s="360">
        <f t="shared" si="7"/>
        <v>0</v>
      </c>
      <c r="N37" s="364">
        <f t="shared" si="8"/>
        <v>5.3571428571428575E-2</v>
      </c>
    </row>
    <row r="38" spans="1:14" x14ac:dyDescent="0.25">
      <c r="A38" s="358" t="s">
        <v>2020</v>
      </c>
      <c r="B38" s="360">
        <f t="shared" si="7"/>
        <v>0</v>
      </c>
      <c r="C38" s="360">
        <f t="shared" si="7"/>
        <v>0</v>
      </c>
      <c r="D38" s="360">
        <f t="shared" si="7"/>
        <v>0</v>
      </c>
      <c r="E38" s="360">
        <f t="shared" si="7"/>
        <v>0</v>
      </c>
      <c r="F38" s="360">
        <f t="shared" si="7"/>
        <v>0</v>
      </c>
      <c r="G38" s="360">
        <f t="shared" si="7"/>
        <v>0</v>
      </c>
      <c r="H38" s="360">
        <f t="shared" si="7"/>
        <v>0</v>
      </c>
      <c r="I38" s="360">
        <f t="shared" si="7"/>
        <v>0.75</v>
      </c>
      <c r="J38" s="360">
        <f t="shared" si="7"/>
        <v>0</v>
      </c>
      <c r="K38" s="360">
        <f t="shared" si="7"/>
        <v>0</v>
      </c>
      <c r="L38" s="360">
        <f t="shared" si="7"/>
        <v>0</v>
      </c>
      <c r="M38" s="360">
        <f t="shared" si="7"/>
        <v>0</v>
      </c>
      <c r="N38" s="364">
        <f t="shared" si="8"/>
        <v>6.25E-2</v>
      </c>
    </row>
    <row r="39" spans="1:14" x14ac:dyDescent="0.25">
      <c r="A39" s="358" t="s">
        <v>2021</v>
      </c>
      <c r="B39" s="360">
        <f t="shared" si="7"/>
        <v>0</v>
      </c>
      <c r="C39" s="360">
        <f t="shared" si="7"/>
        <v>0</v>
      </c>
      <c r="D39" s="360">
        <f t="shared" si="7"/>
        <v>0</v>
      </c>
      <c r="E39" s="360">
        <f t="shared" si="7"/>
        <v>0</v>
      </c>
      <c r="F39" s="360">
        <f t="shared" si="7"/>
        <v>0</v>
      </c>
      <c r="G39" s="360">
        <f t="shared" si="7"/>
        <v>0</v>
      </c>
      <c r="H39" s="360">
        <f t="shared" si="7"/>
        <v>0</v>
      </c>
      <c r="I39" s="360">
        <f t="shared" si="7"/>
        <v>0.52631578947368418</v>
      </c>
      <c r="J39" s="360">
        <f t="shared" si="7"/>
        <v>0</v>
      </c>
      <c r="K39" s="360">
        <f t="shared" si="7"/>
        <v>0</v>
      </c>
      <c r="L39" s="360">
        <f t="shared" si="7"/>
        <v>0</v>
      </c>
      <c r="M39" s="360">
        <f t="shared" si="7"/>
        <v>0</v>
      </c>
      <c r="N39" s="364">
        <f t="shared" si="8"/>
        <v>4.3859649122807015E-2</v>
      </c>
    </row>
    <row r="40" spans="1:14" x14ac:dyDescent="0.25">
      <c r="A40" s="358" t="s">
        <v>25</v>
      </c>
      <c r="B40" s="360">
        <f t="shared" si="7"/>
        <v>0</v>
      </c>
      <c r="C40" s="360">
        <f t="shared" si="7"/>
        <v>0</v>
      </c>
      <c r="D40" s="360">
        <f t="shared" si="7"/>
        <v>0</v>
      </c>
      <c r="E40" s="360">
        <f t="shared" si="7"/>
        <v>0</v>
      </c>
      <c r="F40" s="360">
        <f t="shared" si="7"/>
        <v>0</v>
      </c>
      <c r="G40" s="360">
        <f t="shared" si="7"/>
        <v>0</v>
      </c>
      <c r="H40" s="360">
        <f t="shared" si="7"/>
        <v>0</v>
      </c>
      <c r="I40" s="360">
        <f t="shared" si="7"/>
        <v>0.66666666666666663</v>
      </c>
      <c r="J40" s="360">
        <f t="shared" si="7"/>
        <v>0</v>
      </c>
      <c r="K40" s="360">
        <f t="shared" si="7"/>
        <v>0</v>
      </c>
      <c r="L40" s="360">
        <f t="shared" si="7"/>
        <v>0</v>
      </c>
      <c r="M40" s="360">
        <f t="shared" si="7"/>
        <v>0</v>
      </c>
      <c r="N40" s="364">
        <f t="shared" si="8"/>
        <v>5.5555555555555552E-2</v>
      </c>
    </row>
    <row r="41" spans="1:14" x14ac:dyDescent="0.25">
      <c r="A41" s="365" t="s">
        <v>2090</v>
      </c>
      <c r="B41" s="360">
        <f t="shared" si="7"/>
        <v>0</v>
      </c>
      <c r="C41" s="360">
        <f t="shared" si="7"/>
        <v>0</v>
      </c>
      <c r="D41" s="360">
        <f t="shared" si="7"/>
        <v>0</v>
      </c>
      <c r="E41" s="360">
        <f t="shared" si="7"/>
        <v>0</v>
      </c>
      <c r="F41" s="360">
        <f t="shared" si="7"/>
        <v>0</v>
      </c>
      <c r="G41" s="360">
        <f t="shared" si="7"/>
        <v>0</v>
      </c>
      <c r="H41" s="360">
        <f t="shared" si="7"/>
        <v>0</v>
      </c>
      <c r="I41" s="360">
        <f t="shared" si="7"/>
        <v>0.8571428571428571</v>
      </c>
      <c r="J41" s="360">
        <f t="shared" si="7"/>
        <v>0</v>
      </c>
      <c r="K41" s="360">
        <f t="shared" si="7"/>
        <v>0</v>
      </c>
      <c r="L41" s="360">
        <f t="shared" si="7"/>
        <v>0</v>
      </c>
      <c r="M41" s="360">
        <f t="shared" si="7"/>
        <v>0</v>
      </c>
      <c r="N41" s="364">
        <f>AVERAGE(B41:M41)</f>
        <v>7.1428571428571425E-2</v>
      </c>
    </row>
    <row r="42" spans="1:14" x14ac:dyDescent="0.25">
      <c r="A42" s="358" t="s">
        <v>26</v>
      </c>
      <c r="B42" s="360">
        <f t="shared" si="7"/>
        <v>0</v>
      </c>
      <c r="C42" s="360">
        <f t="shared" si="7"/>
        <v>0</v>
      </c>
      <c r="D42" s="360">
        <f t="shared" si="7"/>
        <v>0</v>
      </c>
      <c r="E42" s="360">
        <f t="shared" si="7"/>
        <v>0</v>
      </c>
      <c r="F42" s="360">
        <f t="shared" si="7"/>
        <v>0</v>
      </c>
      <c r="G42" s="360">
        <f t="shared" si="7"/>
        <v>0</v>
      </c>
      <c r="H42" s="360">
        <f t="shared" si="7"/>
        <v>0</v>
      </c>
      <c r="I42" s="360">
        <f t="shared" si="7"/>
        <v>0.9642857142857143</v>
      </c>
      <c r="J42" s="360">
        <f t="shared" si="7"/>
        <v>0</v>
      </c>
      <c r="K42" s="360">
        <f t="shared" si="7"/>
        <v>0</v>
      </c>
      <c r="L42" s="360">
        <f t="shared" si="7"/>
        <v>0</v>
      </c>
      <c r="M42" s="360">
        <f t="shared" si="7"/>
        <v>0</v>
      </c>
      <c r="N42" s="364">
        <f t="shared" si="8"/>
        <v>8.0357142857142863E-2</v>
      </c>
    </row>
    <row r="43" spans="1:14" x14ac:dyDescent="0.25">
      <c r="A43" s="1028" t="s">
        <v>27</v>
      </c>
      <c r="B43" s="360">
        <f t="shared" si="7"/>
        <v>0</v>
      </c>
      <c r="C43" s="360">
        <f t="shared" si="7"/>
        <v>0</v>
      </c>
      <c r="D43" s="360">
        <f t="shared" si="7"/>
        <v>0</v>
      </c>
      <c r="E43" s="360">
        <f t="shared" si="7"/>
        <v>0</v>
      </c>
      <c r="F43" s="360">
        <f t="shared" si="7"/>
        <v>0</v>
      </c>
      <c r="G43" s="360">
        <f t="shared" si="7"/>
        <v>0</v>
      </c>
      <c r="H43" s="360">
        <f t="shared" si="7"/>
        <v>0</v>
      </c>
      <c r="I43" s="360">
        <f t="shared" si="7"/>
        <v>0.2</v>
      </c>
      <c r="J43" s="360">
        <f t="shared" si="7"/>
        <v>0</v>
      </c>
      <c r="K43" s="360">
        <f t="shared" si="7"/>
        <v>0</v>
      </c>
      <c r="L43" s="360">
        <f t="shared" si="7"/>
        <v>0</v>
      </c>
      <c r="M43" s="360">
        <f t="shared" si="7"/>
        <v>0</v>
      </c>
      <c r="N43" s="364">
        <f t="shared" si="8"/>
        <v>1.6666666666666666E-2</v>
      </c>
    </row>
    <row r="44" spans="1:14" x14ac:dyDescent="0.25">
      <c r="A44" s="358" t="s">
        <v>28</v>
      </c>
      <c r="B44" s="360">
        <f t="shared" si="7"/>
        <v>0</v>
      </c>
      <c r="C44" s="360">
        <f t="shared" si="7"/>
        <v>0</v>
      </c>
      <c r="D44" s="360">
        <f t="shared" si="7"/>
        <v>0</v>
      </c>
      <c r="E44" s="360">
        <f t="shared" si="7"/>
        <v>0</v>
      </c>
      <c r="F44" s="360">
        <f t="shared" si="7"/>
        <v>0</v>
      </c>
      <c r="G44" s="360">
        <f t="shared" si="7"/>
        <v>0</v>
      </c>
      <c r="H44" s="360">
        <f t="shared" si="7"/>
        <v>0</v>
      </c>
      <c r="I44" s="360">
        <f t="shared" si="7"/>
        <v>0</v>
      </c>
      <c r="J44" s="360">
        <f t="shared" si="7"/>
        <v>0</v>
      </c>
      <c r="K44" s="360">
        <f t="shared" si="7"/>
        <v>0</v>
      </c>
      <c r="L44" s="360">
        <f t="shared" si="7"/>
        <v>0</v>
      </c>
      <c r="M44" s="360">
        <f t="shared" si="7"/>
        <v>0</v>
      </c>
      <c r="N44" s="364">
        <f t="shared" si="8"/>
        <v>0</v>
      </c>
    </row>
    <row r="45" spans="1:14" x14ac:dyDescent="0.25">
      <c r="A45" s="358" t="s">
        <v>29</v>
      </c>
      <c r="B45" s="360">
        <f t="shared" si="7"/>
        <v>0</v>
      </c>
      <c r="C45" s="360">
        <f t="shared" si="7"/>
        <v>0</v>
      </c>
      <c r="D45" s="360">
        <f t="shared" si="7"/>
        <v>0</v>
      </c>
      <c r="E45" s="360">
        <f t="shared" si="7"/>
        <v>0</v>
      </c>
      <c r="F45" s="360">
        <f t="shared" si="7"/>
        <v>0</v>
      </c>
      <c r="G45" s="360">
        <f t="shared" si="7"/>
        <v>0</v>
      </c>
      <c r="H45" s="360">
        <f t="shared" si="7"/>
        <v>0</v>
      </c>
      <c r="I45" s="360">
        <f t="shared" si="7"/>
        <v>0.25</v>
      </c>
      <c r="J45" s="360">
        <f t="shared" si="7"/>
        <v>0</v>
      </c>
      <c r="K45" s="360">
        <f t="shared" si="7"/>
        <v>0</v>
      </c>
      <c r="L45" s="360">
        <f t="shared" si="7"/>
        <v>0</v>
      </c>
      <c r="M45" s="360">
        <f t="shared" si="7"/>
        <v>0</v>
      </c>
      <c r="N45" s="364">
        <f t="shared" si="8"/>
        <v>2.0833333333333332E-2</v>
      </c>
    </row>
    <row r="46" spans="1:14" x14ac:dyDescent="0.25">
      <c r="A46" s="358" t="s">
        <v>30</v>
      </c>
      <c r="B46" s="360">
        <f t="shared" si="7"/>
        <v>0</v>
      </c>
      <c r="C46" s="360">
        <f t="shared" si="7"/>
        <v>0</v>
      </c>
      <c r="D46" s="360">
        <f t="shared" si="7"/>
        <v>0</v>
      </c>
      <c r="E46" s="360">
        <f t="shared" si="7"/>
        <v>0</v>
      </c>
      <c r="F46" s="360">
        <f t="shared" si="7"/>
        <v>0</v>
      </c>
      <c r="G46" s="360">
        <f t="shared" si="7"/>
        <v>0</v>
      </c>
      <c r="H46" s="360">
        <f t="shared" si="7"/>
        <v>0</v>
      </c>
      <c r="I46" s="360">
        <f t="shared" si="7"/>
        <v>0.68965517241379315</v>
      </c>
      <c r="J46" s="360">
        <f t="shared" si="7"/>
        <v>0</v>
      </c>
      <c r="K46" s="360">
        <f t="shared" si="7"/>
        <v>0</v>
      </c>
      <c r="L46" s="360">
        <f t="shared" si="7"/>
        <v>0</v>
      </c>
      <c r="M46" s="360">
        <f t="shared" si="7"/>
        <v>0</v>
      </c>
      <c r="N46" s="364">
        <f t="shared" si="8"/>
        <v>5.7471264367816098E-2</v>
      </c>
    </row>
    <row r="47" spans="1:14" x14ac:dyDescent="0.25">
      <c r="A47" s="366" t="s">
        <v>2025</v>
      </c>
      <c r="B47" s="363">
        <f t="shared" ref="B47:M47" si="9">IFERROR(SUMIF($A$117:$A$248,B$35,$C$117:$C$248)/SUMIF($A$117:$A$248,B$35,$E$117:$E$248),0)</f>
        <v>0</v>
      </c>
      <c r="C47" s="363">
        <f t="shared" si="9"/>
        <v>0</v>
      </c>
      <c r="D47" s="363">
        <f t="shared" si="9"/>
        <v>0</v>
      </c>
      <c r="E47" s="363">
        <f t="shared" si="9"/>
        <v>0</v>
      </c>
      <c r="F47" s="363">
        <f t="shared" si="9"/>
        <v>0</v>
      </c>
      <c r="G47" s="363">
        <f t="shared" si="9"/>
        <v>0</v>
      </c>
      <c r="H47" s="363">
        <f t="shared" si="9"/>
        <v>0</v>
      </c>
      <c r="I47" s="363">
        <f t="shared" si="9"/>
        <v>0.58275862068965523</v>
      </c>
      <c r="J47" s="363">
        <f t="shared" si="9"/>
        <v>0</v>
      </c>
      <c r="K47" s="363">
        <f t="shared" si="9"/>
        <v>0</v>
      </c>
      <c r="L47" s="363">
        <f t="shared" si="9"/>
        <v>0</v>
      </c>
      <c r="M47" s="363">
        <f t="shared" si="9"/>
        <v>0</v>
      </c>
      <c r="N47" s="367">
        <f t="shared" si="8"/>
        <v>4.8563218390804602E-2</v>
      </c>
    </row>
    <row r="49" spans="1:8" ht="15.75" customHeight="1" x14ac:dyDescent="0.25">
      <c r="A49" s="1029" t="s">
        <v>2026</v>
      </c>
      <c r="B49" s="1029"/>
      <c r="C49" s="1029"/>
      <c r="D49" s="1029"/>
      <c r="E49" s="1029"/>
      <c r="F49" s="1029"/>
      <c r="G49" s="1029"/>
      <c r="H49" s="1029"/>
    </row>
    <row r="50" spans="1:8" ht="25.5" x14ac:dyDescent="0.25">
      <c r="A50" s="1030" t="s">
        <v>2027</v>
      </c>
      <c r="B50" s="1030" t="s">
        <v>2028</v>
      </c>
      <c r="C50" s="1030" t="s">
        <v>48</v>
      </c>
      <c r="D50" s="1030" t="s">
        <v>19</v>
      </c>
      <c r="E50" s="1030" t="s">
        <v>20</v>
      </c>
      <c r="F50" s="1030" t="s">
        <v>21</v>
      </c>
      <c r="G50" s="1030" t="s">
        <v>696</v>
      </c>
      <c r="H50" s="1030" t="s">
        <v>2029</v>
      </c>
    </row>
    <row r="51" spans="1:8" x14ac:dyDescent="0.25">
      <c r="A51" s="1031" t="s">
        <v>1991</v>
      </c>
      <c r="B51" s="1031" t="s">
        <v>2030</v>
      </c>
      <c r="C51" s="1032">
        <v>0</v>
      </c>
      <c r="D51" s="1032">
        <v>0</v>
      </c>
      <c r="E51" s="370">
        <f t="shared" ref="E51:E98" si="10">C51+D51</f>
        <v>0</v>
      </c>
      <c r="F51" s="371">
        <f t="shared" ref="F51:F98" si="11">IF(E51&gt;0,C51/E51,0)</f>
        <v>0</v>
      </c>
      <c r="G51" s="1033"/>
      <c r="H51" s="359" t="str">
        <f t="shared" ref="H51:H98" si="12">IF(F51&gt;=0.9,"🟢",IF(F51&gt;=0.7,"🟡",IF(F51&gt;=0.5,"🟠","🔴")))</f>
        <v>🔴</v>
      </c>
    </row>
    <row r="52" spans="1:8" x14ac:dyDescent="0.25">
      <c r="A52" s="1031" t="s">
        <v>1991</v>
      </c>
      <c r="B52" s="1031" t="s">
        <v>2031</v>
      </c>
      <c r="C52" s="1032">
        <v>0</v>
      </c>
      <c r="D52" s="1032">
        <v>0</v>
      </c>
      <c r="E52" s="370">
        <f t="shared" si="10"/>
        <v>0</v>
      </c>
      <c r="F52" s="371">
        <f t="shared" si="11"/>
        <v>0</v>
      </c>
      <c r="G52" s="1033"/>
      <c r="H52" s="359" t="str">
        <f t="shared" si="12"/>
        <v>🔴</v>
      </c>
    </row>
    <row r="53" spans="1:8" x14ac:dyDescent="0.25">
      <c r="A53" s="1031" t="s">
        <v>1991</v>
      </c>
      <c r="B53" s="1031" t="s">
        <v>2032</v>
      </c>
      <c r="C53" s="1032">
        <v>0</v>
      </c>
      <c r="D53" s="1032">
        <v>0</v>
      </c>
      <c r="E53" s="370">
        <f t="shared" si="10"/>
        <v>0</v>
      </c>
      <c r="F53" s="371">
        <f t="shared" si="11"/>
        <v>0</v>
      </c>
      <c r="G53" s="1033"/>
      <c r="H53" s="359" t="str">
        <f t="shared" si="12"/>
        <v>🔴</v>
      </c>
    </row>
    <row r="54" spans="1:8" x14ac:dyDescent="0.25">
      <c r="A54" s="1031" t="s">
        <v>1991</v>
      </c>
      <c r="B54" s="1031" t="s">
        <v>2033</v>
      </c>
      <c r="C54" s="1032">
        <v>0</v>
      </c>
      <c r="D54" s="1032">
        <v>0</v>
      </c>
      <c r="E54" s="370">
        <f t="shared" si="10"/>
        <v>0</v>
      </c>
      <c r="F54" s="371">
        <f t="shared" si="11"/>
        <v>0</v>
      </c>
      <c r="G54" s="1033"/>
      <c r="H54" s="359" t="str">
        <f t="shared" si="12"/>
        <v>🔴</v>
      </c>
    </row>
    <row r="55" spans="1:8" x14ac:dyDescent="0.25">
      <c r="A55" s="1034" t="s">
        <v>1992</v>
      </c>
      <c r="B55" s="1034" t="s">
        <v>2030</v>
      </c>
      <c r="C55" s="1032">
        <v>0</v>
      </c>
      <c r="D55" s="1032">
        <v>0</v>
      </c>
      <c r="E55" s="370">
        <f t="shared" si="10"/>
        <v>0</v>
      </c>
      <c r="F55" s="371">
        <f t="shared" si="11"/>
        <v>0</v>
      </c>
      <c r="G55" s="1033"/>
      <c r="H55" s="359" t="str">
        <f t="shared" si="12"/>
        <v>🔴</v>
      </c>
    </row>
    <row r="56" spans="1:8" x14ac:dyDescent="0.25">
      <c r="A56" s="1034" t="s">
        <v>1992</v>
      </c>
      <c r="B56" s="1034" t="s">
        <v>2031</v>
      </c>
      <c r="C56" s="1032">
        <v>0</v>
      </c>
      <c r="D56" s="1032">
        <v>0</v>
      </c>
      <c r="E56" s="370">
        <f t="shared" si="10"/>
        <v>0</v>
      </c>
      <c r="F56" s="371">
        <f t="shared" si="11"/>
        <v>0</v>
      </c>
      <c r="G56" s="1033"/>
      <c r="H56" s="359" t="str">
        <f t="shared" si="12"/>
        <v>🔴</v>
      </c>
    </row>
    <row r="57" spans="1:8" x14ac:dyDescent="0.25">
      <c r="A57" s="1034" t="s">
        <v>1992</v>
      </c>
      <c r="B57" s="1034" t="s">
        <v>2032</v>
      </c>
      <c r="C57" s="1032">
        <v>0</v>
      </c>
      <c r="D57" s="1032">
        <v>0</v>
      </c>
      <c r="E57" s="370">
        <f t="shared" si="10"/>
        <v>0</v>
      </c>
      <c r="F57" s="371">
        <f t="shared" si="11"/>
        <v>0</v>
      </c>
      <c r="G57" s="1033"/>
      <c r="H57" s="359" t="str">
        <f t="shared" si="12"/>
        <v>🔴</v>
      </c>
    </row>
    <row r="58" spans="1:8" x14ac:dyDescent="0.25">
      <c r="A58" s="1034" t="s">
        <v>1992</v>
      </c>
      <c r="B58" s="1034" t="s">
        <v>2033</v>
      </c>
      <c r="C58" s="1032">
        <v>0</v>
      </c>
      <c r="D58" s="1032">
        <v>0</v>
      </c>
      <c r="E58" s="370">
        <f t="shared" si="10"/>
        <v>0</v>
      </c>
      <c r="F58" s="371">
        <f t="shared" si="11"/>
        <v>0</v>
      </c>
      <c r="G58" s="1033"/>
      <c r="H58" s="359" t="str">
        <f t="shared" si="12"/>
        <v>🔴</v>
      </c>
    </row>
    <row r="59" spans="1:8" x14ac:dyDescent="0.25">
      <c r="A59" s="1035" t="s">
        <v>1993</v>
      </c>
      <c r="B59" s="1035" t="s">
        <v>2030</v>
      </c>
      <c r="C59" s="1032">
        <v>0</v>
      </c>
      <c r="D59" s="1032">
        <v>0</v>
      </c>
      <c r="E59" s="370">
        <f t="shared" si="10"/>
        <v>0</v>
      </c>
      <c r="F59" s="371">
        <f t="shared" si="11"/>
        <v>0</v>
      </c>
      <c r="G59" s="1033"/>
      <c r="H59" s="359" t="str">
        <f t="shared" si="12"/>
        <v>🔴</v>
      </c>
    </row>
    <row r="60" spans="1:8" x14ac:dyDescent="0.25">
      <c r="A60" s="1035" t="s">
        <v>1993</v>
      </c>
      <c r="B60" s="1035" t="s">
        <v>2031</v>
      </c>
      <c r="C60" s="1032">
        <v>0</v>
      </c>
      <c r="D60" s="1032">
        <v>0</v>
      </c>
      <c r="E60" s="370">
        <f t="shared" si="10"/>
        <v>0</v>
      </c>
      <c r="F60" s="371">
        <f t="shared" si="11"/>
        <v>0</v>
      </c>
      <c r="G60" s="1033"/>
      <c r="H60" s="359" t="str">
        <f t="shared" si="12"/>
        <v>🔴</v>
      </c>
    </row>
    <row r="61" spans="1:8" x14ac:dyDescent="0.25">
      <c r="A61" s="1035" t="s">
        <v>1993</v>
      </c>
      <c r="B61" s="1035" t="s">
        <v>2032</v>
      </c>
      <c r="C61" s="1032">
        <v>0</v>
      </c>
      <c r="D61" s="1032">
        <v>0</v>
      </c>
      <c r="E61" s="370">
        <f t="shared" si="10"/>
        <v>0</v>
      </c>
      <c r="F61" s="371">
        <f t="shared" si="11"/>
        <v>0</v>
      </c>
      <c r="G61" s="1033"/>
      <c r="H61" s="359" t="str">
        <f t="shared" si="12"/>
        <v>🔴</v>
      </c>
    </row>
    <row r="62" spans="1:8" x14ac:dyDescent="0.25">
      <c r="A62" s="1035" t="s">
        <v>1993</v>
      </c>
      <c r="B62" s="1035" t="s">
        <v>2033</v>
      </c>
      <c r="C62" s="1032">
        <v>0</v>
      </c>
      <c r="D62" s="1032">
        <v>0</v>
      </c>
      <c r="E62" s="370">
        <f t="shared" si="10"/>
        <v>0</v>
      </c>
      <c r="F62" s="371">
        <f t="shared" si="11"/>
        <v>0</v>
      </c>
      <c r="G62" s="1033"/>
      <c r="H62" s="359" t="str">
        <f t="shared" si="12"/>
        <v>🔴</v>
      </c>
    </row>
    <row r="63" spans="1:8" x14ac:dyDescent="0.25">
      <c r="A63" s="1036" t="s">
        <v>1994</v>
      </c>
      <c r="B63" s="1036" t="s">
        <v>2030</v>
      </c>
      <c r="C63" s="1032">
        <v>0</v>
      </c>
      <c r="D63" s="1032">
        <v>0</v>
      </c>
      <c r="E63" s="370">
        <f t="shared" si="10"/>
        <v>0</v>
      </c>
      <c r="F63" s="371">
        <f t="shared" si="11"/>
        <v>0</v>
      </c>
      <c r="G63" s="1033"/>
      <c r="H63" s="359" t="str">
        <f t="shared" si="12"/>
        <v>🔴</v>
      </c>
    </row>
    <row r="64" spans="1:8" x14ac:dyDescent="0.25">
      <c r="A64" s="1036" t="s">
        <v>1994</v>
      </c>
      <c r="B64" s="1036" t="s">
        <v>2031</v>
      </c>
      <c r="C64" s="1032">
        <v>0</v>
      </c>
      <c r="D64" s="1032">
        <v>0</v>
      </c>
      <c r="E64" s="370">
        <f t="shared" si="10"/>
        <v>0</v>
      </c>
      <c r="F64" s="371">
        <f t="shared" si="11"/>
        <v>0</v>
      </c>
      <c r="G64" s="1033"/>
      <c r="H64" s="359" t="str">
        <f t="shared" si="12"/>
        <v>🔴</v>
      </c>
    </row>
    <row r="65" spans="1:8" x14ac:dyDescent="0.25">
      <c r="A65" s="1036" t="s">
        <v>1994</v>
      </c>
      <c r="B65" s="1036" t="s">
        <v>2032</v>
      </c>
      <c r="C65" s="1032">
        <v>0</v>
      </c>
      <c r="D65" s="1032">
        <v>0</v>
      </c>
      <c r="E65" s="370">
        <f t="shared" si="10"/>
        <v>0</v>
      </c>
      <c r="F65" s="371">
        <f t="shared" si="11"/>
        <v>0</v>
      </c>
      <c r="G65" s="1033"/>
      <c r="H65" s="359" t="str">
        <f t="shared" si="12"/>
        <v>🔴</v>
      </c>
    </row>
    <row r="66" spans="1:8" x14ac:dyDescent="0.25">
      <c r="A66" s="1036" t="s">
        <v>1994</v>
      </c>
      <c r="B66" s="1036" t="s">
        <v>2033</v>
      </c>
      <c r="C66" s="1032">
        <v>0</v>
      </c>
      <c r="D66" s="1032">
        <v>0</v>
      </c>
      <c r="E66" s="370">
        <f t="shared" si="10"/>
        <v>0</v>
      </c>
      <c r="F66" s="371">
        <f t="shared" si="11"/>
        <v>0</v>
      </c>
      <c r="G66" s="1033"/>
      <c r="H66" s="359" t="str">
        <f t="shared" si="12"/>
        <v>🔴</v>
      </c>
    </row>
    <row r="67" spans="1:8" x14ac:dyDescent="0.25">
      <c r="A67" s="1037" t="s">
        <v>1995</v>
      </c>
      <c r="B67" s="1037" t="s">
        <v>2030</v>
      </c>
      <c r="C67" s="1032">
        <v>0</v>
      </c>
      <c r="D67" s="1032">
        <v>0</v>
      </c>
      <c r="E67" s="370">
        <f t="shared" si="10"/>
        <v>0</v>
      </c>
      <c r="F67" s="371">
        <f t="shared" si="11"/>
        <v>0</v>
      </c>
      <c r="G67" s="1033"/>
      <c r="H67" s="359" t="str">
        <f t="shared" si="12"/>
        <v>🔴</v>
      </c>
    </row>
    <row r="68" spans="1:8" x14ac:dyDescent="0.25">
      <c r="A68" s="1037" t="s">
        <v>1995</v>
      </c>
      <c r="B68" s="1037" t="s">
        <v>2031</v>
      </c>
      <c r="C68" s="1032">
        <v>0</v>
      </c>
      <c r="D68" s="1032">
        <v>0</v>
      </c>
      <c r="E68" s="370">
        <f t="shared" si="10"/>
        <v>0</v>
      </c>
      <c r="F68" s="371">
        <f t="shared" si="11"/>
        <v>0</v>
      </c>
      <c r="G68" s="1033"/>
      <c r="H68" s="359" t="str">
        <f t="shared" si="12"/>
        <v>🔴</v>
      </c>
    </row>
    <row r="69" spans="1:8" x14ac:dyDescent="0.25">
      <c r="A69" s="1037" t="s">
        <v>1995</v>
      </c>
      <c r="B69" s="1037" t="s">
        <v>2032</v>
      </c>
      <c r="C69" s="1032">
        <v>0</v>
      </c>
      <c r="D69" s="1032">
        <v>0</v>
      </c>
      <c r="E69" s="370">
        <f t="shared" si="10"/>
        <v>0</v>
      </c>
      <c r="F69" s="371">
        <f t="shared" si="11"/>
        <v>0</v>
      </c>
      <c r="G69" s="1033"/>
      <c r="H69" s="359" t="str">
        <f t="shared" si="12"/>
        <v>🔴</v>
      </c>
    </row>
    <row r="70" spans="1:8" x14ac:dyDescent="0.25">
      <c r="A70" s="1037" t="s">
        <v>1995</v>
      </c>
      <c r="B70" s="1037" t="s">
        <v>2033</v>
      </c>
      <c r="C70" s="1032">
        <v>0</v>
      </c>
      <c r="D70" s="1032">
        <v>0</v>
      </c>
      <c r="E70" s="370">
        <f t="shared" si="10"/>
        <v>0</v>
      </c>
      <c r="F70" s="371">
        <f t="shared" si="11"/>
        <v>0</v>
      </c>
      <c r="G70" s="1033"/>
      <c r="H70" s="359" t="str">
        <f t="shared" si="12"/>
        <v>🔴</v>
      </c>
    </row>
    <row r="71" spans="1:8" x14ac:dyDescent="0.25">
      <c r="A71" s="1038" t="s">
        <v>1996</v>
      </c>
      <c r="B71" s="1038" t="s">
        <v>2030</v>
      </c>
      <c r="C71" s="1032">
        <v>0</v>
      </c>
      <c r="D71" s="1032">
        <v>0</v>
      </c>
      <c r="E71" s="370">
        <f t="shared" si="10"/>
        <v>0</v>
      </c>
      <c r="F71" s="371">
        <f t="shared" si="11"/>
        <v>0</v>
      </c>
      <c r="G71" s="1033"/>
      <c r="H71" s="359" t="str">
        <f t="shared" si="12"/>
        <v>🔴</v>
      </c>
    </row>
    <row r="72" spans="1:8" x14ac:dyDescent="0.25">
      <c r="A72" s="1038" t="s">
        <v>1996</v>
      </c>
      <c r="B72" s="1038" t="s">
        <v>2031</v>
      </c>
      <c r="C72" s="1032">
        <v>0</v>
      </c>
      <c r="D72" s="1032">
        <v>0</v>
      </c>
      <c r="E72" s="370">
        <f t="shared" si="10"/>
        <v>0</v>
      </c>
      <c r="F72" s="371">
        <f t="shared" si="11"/>
        <v>0</v>
      </c>
      <c r="G72" s="1033"/>
      <c r="H72" s="359" t="str">
        <f t="shared" si="12"/>
        <v>🔴</v>
      </c>
    </row>
    <row r="73" spans="1:8" x14ac:dyDescent="0.25">
      <c r="A73" s="1038" t="s">
        <v>1996</v>
      </c>
      <c r="B73" s="1038" t="s">
        <v>2032</v>
      </c>
      <c r="C73" s="1032">
        <v>0</v>
      </c>
      <c r="D73" s="1032">
        <v>0</v>
      </c>
      <c r="E73" s="370">
        <f t="shared" si="10"/>
        <v>0</v>
      </c>
      <c r="F73" s="371">
        <f t="shared" si="11"/>
        <v>0</v>
      </c>
      <c r="G73" s="1033"/>
      <c r="H73" s="359" t="str">
        <f t="shared" si="12"/>
        <v>🔴</v>
      </c>
    </row>
    <row r="74" spans="1:8" x14ac:dyDescent="0.25">
      <c r="A74" s="1038" t="s">
        <v>1996</v>
      </c>
      <c r="B74" s="1038" t="s">
        <v>2033</v>
      </c>
      <c r="C74" s="1032">
        <v>0</v>
      </c>
      <c r="D74" s="1032">
        <v>0</v>
      </c>
      <c r="E74" s="370">
        <f t="shared" si="10"/>
        <v>0</v>
      </c>
      <c r="F74" s="371">
        <f t="shared" si="11"/>
        <v>0</v>
      </c>
      <c r="G74" s="1033"/>
      <c r="H74" s="359" t="str">
        <f t="shared" si="12"/>
        <v>🔴</v>
      </c>
    </row>
    <row r="75" spans="1:8" x14ac:dyDescent="0.25">
      <c r="A75" s="1039" t="s">
        <v>1997</v>
      </c>
      <c r="B75" s="1039" t="s">
        <v>2030</v>
      </c>
      <c r="C75" s="1032">
        <v>0</v>
      </c>
      <c r="D75" s="1032">
        <v>0</v>
      </c>
      <c r="E75" s="370">
        <f t="shared" si="10"/>
        <v>0</v>
      </c>
      <c r="F75" s="371">
        <f t="shared" si="11"/>
        <v>0</v>
      </c>
      <c r="G75" s="1033"/>
      <c r="H75" s="359" t="str">
        <f t="shared" si="12"/>
        <v>🔴</v>
      </c>
    </row>
    <row r="76" spans="1:8" x14ac:dyDescent="0.25">
      <c r="A76" s="1039" t="s">
        <v>1997</v>
      </c>
      <c r="B76" s="1039" t="s">
        <v>2031</v>
      </c>
      <c r="C76" s="1032">
        <v>0</v>
      </c>
      <c r="D76" s="1032">
        <v>0</v>
      </c>
      <c r="E76" s="370">
        <f t="shared" si="10"/>
        <v>0</v>
      </c>
      <c r="F76" s="371">
        <f t="shared" si="11"/>
        <v>0</v>
      </c>
      <c r="G76" s="1033"/>
      <c r="H76" s="359" t="str">
        <f t="shared" si="12"/>
        <v>🔴</v>
      </c>
    </row>
    <row r="77" spans="1:8" x14ac:dyDescent="0.25">
      <c r="A77" s="1039" t="s">
        <v>1997</v>
      </c>
      <c r="B77" s="1039" t="s">
        <v>2032</v>
      </c>
      <c r="C77" s="1032">
        <v>0</v>
      </c>
      <c r="D77" s="1032">
        <v>0</v>
      </c>
      <c r="E77" s="370">
        <f t="shared" si="10"/>
        <v>0</v>
      </c>
      <c r="F77" s="371">
        <f t="shared" si="11"/>
        <v>0</v>
      </c>
      <c r="G77" s="1033"/>
      <c r="H77" s="359" t="str">
        <f t="shared" si="12"/>
        <v>🔴</v>
      </c>
    </row>
    <row r="78" spans="1:8" x14ac:dyDescent="0.25">
      <c r="A78" s="1039" t="s">
        <v>1997</v>
      </c>
      <c r="B78" s="1039" t="s">
        <v>2033</v>
      </c>
      <c r="C78" s="1032">
        <v>0</v>
      </c>
      <c r="D78" s="1032">
        <v>0</v>
      </c>
      <c r="E78" s="370">
        <f t="shared" si="10"/>
        <v>0</v>
      </c>
      <c r="F78" s="371">
        <f t="shared" si="11"/>
        <v>0</v>
      </c>
      <c r="G78" s="1033"/>
      <c r="H78" s="359" t="str">
        <f t="shared" si="12"/>
        <v>🔴</v>
      </c>
    </row>
    <row r="79" spans="1:8" x14ac:dyDescent="0.25">
      <c r="A79" s="1040" t="s">
        <v>1998</v>
      </c>
      <c r="B79" s="1040" t="s">
        <v>2030</v>
      </c>
      <c r="C79" s="1032">
        <v>2</v>
      </c>
      <c r="D79" s="1032">
        <v>8</v>
      </c>
      <c r="E79" s="370">
        <f t="shared" si="10"/>
        <v>10</v>
      </c>
      <c r="F79" s="371">
        <f t="shared" si="11"/>
        <v>0.2</v>
      </c>
      <c r="G79" s="1033"/>
      <c r="H79" s="359" t="str">
        <f t="shared" si="12"/>
        <v>🔴</v>
      </c>
    </row>
    <row r="80" spans="1:8" x14ac:dyDescent="0.25">
      <c r="A80" s="1040" t="s">
        <v>1998</v>
      </c>
      <c r="B80" s="1040" t="s">
        <v>2031</v>
      </c>
      <c r="C80" s="1032">
        <v>2</v>
      </c>
      <c r="D80" s="1032">
        <v>8</v>
      </c>
      <c r="E80" s="370">
        <f t="shared" si="10"/>
        <v>10</v>
      </c>
      <c r="F80" s="371">
        <f t="shared" si="11"/>
        <v>0.2</v>
      </c>
      <c r="G80" s="1033"/>
      <c r="H80" s="359" t="str">
        <f t="shared" si="12"/>
        <v>🔴</v>
      </c>
    </row>
    <row r="81" spans="1:8" x14ac:dyDescent="0.25">
      <c r="A81" s="1040" t="s">
        <v>1998</v>
      </c>
      <c r="B81" s="1040" t="s">
        <v>2032</v>
      </c>
      <c r="C81" s="1032">
        <v>0</v>
      </c>
      <c r="D81" s="1032">
        <v>0</v>
      </c>
      <c r="E81" s="370">
        <f t="shared" si="10"/>
        <v>0</v>
      </c>
      <c r="F81" s="371">
        <f t="shared" si="11"/>
        <v>0</v>
      </c>
      <c r="G81" s="1033"/>
      <c r="H81" s="359" t="str">
        <f t="shared" si="12"/>
        <v>🔴</v>
      </c>
    </row>
    <row r="82" spans="1:8" x14ac:dyDescent="0.25">
      <c r="A82" s="1040" t="s">
        <v>1998</v>
      </c>
      <c r="B82" s="1040" t="s">
        <v>2033</v>
      </c>
      <c r="C82" s="1032">
        <v>0</v>
      </c>
      <c r="D82" s="1032">
        <v>0</v>
      </c>
      <c r="E82" s="370">
        <f t="shared" si="10"/>
        <v>0</v>
      </c>
      <c r="F82" s="371">
        <f t="shared" si="11"/>
        <v>0</v>
      </c>
      <c r="G82" s="1033"/>
      <c r="H82" s="359" t="str">
        <f t="shared" si="12"/>
        <v>🔴</v>
      </c>
    </row>
    <row r="83" spans="1:8" x14ac:dyDescent="0.25">
      <c r="A83" s="1041" t="s">
        <v>1999</v>
      </c>
      <c r="B83" s="1041" t="s">
        <v>2030</v>
      </c>
      <c r="C83" s="1032">
        <v>0</v>
      </c>
      <c r="D83" s="1032">
        <v>0</v>
      </c>
      <c r="E83" s="370">
        <f t="shared" si="10"/>
        <v>0</v>
      </c>
      <c r="F83" s="371">
        <f t="shared" si="11"/>
        <v>0</v>
      </c>
      <c r="G83" s="1033"/>
      <c r="H83" s="359" t="str">
        <f t="shared" si="12"/>
        <v>🔴</v>
      </c>
    </row>
    <row r="84" spans="1:8" x14ac:dyDescent="0.25">
      <c r="A84" s="1041" t="s">
        <v>1999</v>
      </c>
      <c r="B84" s="1041" t="s">
        <v>2031</v>
      </c>
      <c r="C84" s="1032">
        <v>0</v>
      </c>
      <c r="D84" s="1032">
        <v>0</v>
      </c>
      <c r="E84" s="370">
        <f t="shared" si="10"/>
        <v>0</v>
      </c>
      <c r="F84" s="371">
        <f t="shared" si="11"/>
        <v>0</v>
      </c>
      <c r="G84" s="1033"/>
      <c r="H84" s="359" t="str">
        <f t="shared" si="12"/>
        <v>🔴</v>
      </c>
    </row>
    <row r="85" spans="1:8" x14ac:dyDescent="0.25">
      <c r="A85" s="1041" t="s">
        <v>1999</v>
      </c>
      <c r="B85" s="1041" t="s">
        <v>2032</v>
      </c>
      <c r="C85" s="1032">
        <v>0</v>
      </c>
      <c r="D85" s="1032">
        <v>0</v>
      </c>
      <c r="E85" s="370">
        <f t="shared" si="10"/>
        <v>0</v>
      </c>
      <c r="F85" s="371">
        <f t="shared" si="11"/>
        <v>0</v>
      </c>
      <c r="G85" s="1033"/>
      <c r="H85" s="359" t="str">
        <f t="shared" si="12"/>
        <v>🔴</v>
      </c>
    </row>
    <row r="86" spans="1:8" x14ac:dyDescent="0.25">
      <c r="A86" s="1041" t="s">
        <v>1999</v>
      </c>
      <c r="B86" s="1041" t="s">
        <v>2033</v>
      </c>
      <c r="C86" s="1032">
        <v>0</v>
      </c>
      <c r="D86" s="1032">
        <v>0</v>
      </c>
      <c r="E86" s="370">
        <f t="shared" si="10"/>
        <v>0</v>
      </c>
      <c r="F86" s="371">
        <f t="shared" si="11"/>
        <v>0</v>
      </c>
      <c r="G86" s="1033"/>
      <c r="H86" s="359" t="str">
        <f t="shared" si="12"/>
        <v>🔴</v>
      </c>
    </row>
    <row r="87" spans="1:8" x14ac:dyDescent="0.25">
      <c r="A87" s="1042" t="s">
        <v>2000</v>
      </c>
      <c r="B87" s="1042" t="s">
        <v>2030</v>
      </c>
      <c r="C87" s="1032">
        <v>0</v>
      </c>
      <c r="D87" s="1032">
        <v>0</v>
      </c>
      <c r="E87" s="370">
        <f t="shared" si="10"/>
        <v>0</v>
      </c>
      <c r="F87" s="371">
        <f t="shared" si="11"/>
        <v>0</v>
      </c>
      <c r="G87" s="1033"/>
      <c r="H87" s="359" t="str">
        <f t="shared" si="12"/>
        <v>🔴</v>
      </c>
    </row>
    <row r="88" spans="1:8" x14ac:dyDescent="0.25">
      <c r="A88" s="1042" t="s">
        <v>2000</v>
      </c>
      <c r="B88" s="1042" t="s">
        <v>2031</v>
      </c>
      <c r="C88" s="1032">
        <v>0</v>
      </c>
      <c r="D88" s="1032">
        <v>0</v>
      </c>
      <c r="E88" s="370">
        <f t="shared" si="10"/>
        <v>0</v>
      </c>
      <c r="F88" s="371">
        <f t="shared" si="11"/>
        <v>0</v>
      </c>
      <c r="G88" s="1033"/>
      <c r="H88" s="359" t="str">
        <f t="shared" si="12"/>
        <v>🔴</v>
      </c>
    </row>
    <row r="89" spans="1:8" x14ac:dyDescent="0.25">
      <c r="A89" s="1042" t="s">
        <v>2000</v>
      </c>
      <c r="B89" s="1042" t="s">
        <v>2032</v>
      </c>
      <c r="C89" s="1032">
        <v>0</v>
      </c>
      <c r="D89" s="1032">
        <v>0</v>
      </c>
      <c r="E89" s="370">
        <f t="shared" si="10"/>
        <v>0</v>
      </c>
      <c r="F89" s="371">
        <f t="shared" si="11"/>
        <v>0</v>
      </c>
      <c r="G89" s="1033"/>
      <c r="H89" s="359" t="str">
        <f t="shared" si="12"/>
        <v>🔴</v>
      </c>
    </row>
    <row r="90" spans="1:8" x14ac:dyDescent="0.25">
      <c r="A90" s="1042" t="s">
        <v>2000</v>
      </c>
      <c r="B90" s="1042" t="s">
        <v>2033</v>
      </c>
      <c r="C90" s="1032">
        <v>0</v>
      </c>
      <c r="D90" s="1032">
        <v>0</v>
      </c>
      <c r="E90" s="370">
        <f t="shared" si="10"/>
        <v>0</v>
      </c>
      <c r="F90" s="371">
        <f t="shared" si="11"/>
        <v>0</v>
      </c>
      <c r="G90" s="1033"/>
      <c r="H90" s="359" t="str">
        <f t="shared" si="12"/>
        <v>🔴</v>
      </c>
    </row>
    <row r="91" spans="1:8" x14ac:dyDescent="0.25">
      <c r="A91" s="1043" t="s">
        <v>2001</v>
      </c>
      <c r="B91" s="1043" t="s">
        <v>2030</v>
      </c>
      <c r="C91" s="1032">
        <v>0</v>
      </c>
      <c r="D91" s="1032">
        <v>0</v>
      </c>
      <c r="E91" s="370">
        <f t="shared" si="10"/>
        <v>0</v>
      </c>
      <c r="F91" s="371">
        <f t="shared" si="11"/>
        <v>0</v>
      </c>
      <c r="G91" s="1033"/>
      <c r="H91" s="359" t="str">
        <f t="shared" si="12"/>
        <v>🔴</v>
      </c>
    </row>
    <row r="92" spans="1:8" x14ac:dyDescent="0.25">
      <c r="A92" s="1043" t="s">
        <v>2001</v>
      </c>
      <c r="B92" s="1043" t="s">
        <v>2031</v>
      </c>
      <c r="C92" s="1032">
        <v>0</v>
      </c>
      <c r="D92" s="1032">
        <v>0</v>
      </c>
      <c r="E92" s="370">
        <f t="shared" si="10"/>
        <v>0</v>
      </c>
      <c r="F92" s="371">
        <f t="shared" si="11"/>
        <v>0</v>
      </c>
      <c r="G92" s="1033"/>
      <c r="H92" s="359" t="str">
        <f t="shared" si="12"/>
        <v>🔴</v>
      </c>
    </row>
    <row r="93" spans="1:8" x14ac:dyDescent="0.25">
      <c r="A93" s="1043" t="s">
        <v>2001</v>
      </c>
      <c r="B93" s="1043" t="s">
        <v>2032</v>
      </c>
      <c r="C93" s="1032">
        <v>0</v>
      </c>
      <c r="D93" s="1032">
        <v>0</v>
      </c>
      <c r="E93" s="370">
        <f t="shared" si="10"/>
        <v>0</v>
      </c>
      <c r="F93" s="371">
        <f t="shared" si="11"/>
        <v>0</v>
      </c>
      <c r="G93" s="1033"/>
      <c r="H93" s="359" t="str">
        <f t="shared" si="12"/>
        <v>🔴</v>
      </c>
    </row>
    <row r="94" spans="1:8" x14ac:dyDescent="0.25">
      <c r="A94" s="1043" t="s">
        <v>2001</v>
      </c>
      <c r="B94" s="1043" t="s">
        <v>2033</v>
      </c>
      <c r="C94" s="1032">
        <v>0</v>
      </c>
      <c r="D94" s="1032">
        <v>0</v>
      </c>
      <c r="E94" s="370">
        <f t="shared" si="10"/>
        <v>0</v>
      </c>
      <c r="F94" s="371">
        <f t="shared" si="11"/>
        <v>0</v>
      </c>
      <c r="G94" s="1033"/>
      <c r="H94" s="359" t="str">
        <f t="shared" si="12"/>
        <v>🔴</v>
      </c>
    </row>
    <row r="95" spans="1:8" x14ac:dyDescent="0.25">
      <c r="A95" s="1044" t="s">
        <v>2002</v>
      </c>
      <c r="B95" s="1044" t="s">
        <v>2030</v>
      </c>
      <c r="C95" s="1032">
        <v>0</v>
      </c>
      <c r="D95" s="1032">
        <v>0</v>
      </c>
      <c r="E95" s="370">
        <f t="shared" si="10"/>
        <v>0</v>
      </c>
      <c r="F95" s="371">
        <f t="shared" si="11"/>
        <v>0</v>
      </c>
      <c r="G95" s="1033"/>
      <c r="H95" s="359" t="str">
        <f t="shared" si="12"/>
        <v>🔴</v>
      </c>
    </row>
    <row r="96" spans="1:8" x14ac:dyDescent="0.25">
      <c r="A96" s="1044" t="s">
        <v>2002</v>
      </c>
      <c r="B96" s="1044" t="s">
        <v>2031</v>
      </c>
      <c r="C96" s="1032">
        <v>0</v>
      </c>
      <c r="D96" s="1032">
        <v>0</v>
      </c>
      <c r="E96" s="370">
        <f t="shared" si="10"/>
        <v>0</v>
      </c>
      <c r="F96" s="371">
        <f t="shared" si="11"/>
        <v>0</v>
      </c>
      <c r="G96" s="1033"/>
      <c r="H96" s="359" t="str">
        <f t="shared" si="12"/>
        <v>🔴</v>
      </c>
    </row>
    <row r="97" spans="1:8" x14ac:dyDescent="0.25">
      <c r="A97" s="1044" t="s">
        <v>2002</v>
      </c>
      <c r="B97" s="1044" t="s">
        <v>2032</v>
      </c>
      <c r="C97" s="1032">
        <v>0</v>
      </c>
      <c r="D97" s="1032">
        <v>0</v>
      </c>
      <c r="E97" s="370">
        <f t="shared" si="10"/>
        <v>0</v>
      </c>
      <c r="F97" s="371">
        <f t="shared" si="11"/>
        <v>0</v>
      </c>
      <c r="G97" s="1033"/>
      <c r="H97" s="359" t="str">
        <f t="shared" si="12"/>
        <v>🔴</v>
      </c>
    </row>
    <row r="98" spans="1:8" x14ac:dyDescent="0.25">
      <c r="A98" s="1044" t="s">
        <v>2002</v>
      </c>
      <c r="B98" s="1044" t="s">
        <v>2033</v>
      </c>
      <c r="C98" s="1032">
        <v>0</v>
      </c>
      <c r="D98" s="1032">
        <v>0</v>
      </c>
      <c r="E98" s="370">
        <f t="shared" si="10"/>
        <v>0</v>
      </c>
      <c r="F98" s="371">
        <f t="shared" si="11"/>
        <v>0</v>
      </c>
      <c r="G98" s="1033"/>
      <c r="H98" s="359" t="str">
        <f t="shared" si="12"/>
        <v>🔴</v>
      </c>
    </row>
    <row r="100" spans="1:8" ht="15" customHeight="1" x14ac:dyDescent="0.25">
      <c r="A100" s="1045" t="s">
        <v>2034</v>
      </c>
      <c r="B100" s="1045"/>
      <c r="C100" s="1045"/>
      <c r="D100" s="1045"/>
      <c r="E100" s="1045"/>
      <c r="F100" s="1045"/>
      <c r="G100" s="1045"/>
      <c r="H100" s="1045"/>
    </row>
    <row r="101" spans="1:8" ht="25.5" x14ac:dyDescent="0.25">
      <c r="A101" s="1046" t="s">
        <v>2027</v>
      </c>
      <c r="B101" s="1046" t="s">
        <v>2035</v>
      </c>
      <c r="C101" s="1046" t="s">
        <v>2036</v>
      </c>
      <c r="D101" s="1046" t="s">
        <v>20</v>
      </c>
      <c r="E101" s="1046" t="s">
        <v>2037</v>
      </c>
      <c r="F101" s="1046" t="s">
        <v>2038</v>
      </c>
      <c r="G101" s="1046" t="s">
        <v>2039</v>
      </c>
      <c r="H101" s="1046" t="s">
        <v>2040</v>
      </c>
    </row>
    <row r="102" spans="1:8" x14ac:dyDescent="0.25">
      <c r="A102" s="1047" t="s">
        <v>1991</v>
      </c>
      <c r="B102" s="359">
        <f t="shared" ref="B102:B113" si="13">SUMIF($A$51:$A$98,A102,$C$51:$C$98)</f>
        <v>0</v>
      </c>
      <c r="C102" s="359">
        <f t="shared" ref="C102:C113" si="14">SUMIF($A$51:$A$98,A102,$D$51:$D$98)</f>
        <v>0</v>
      </c>
      <c r="D102" s="359">
        <f t="shared" ref="D102:D113" si="15">B102+C102</f>
        <v>0</v>
      </c>
      <c r="E102" s="1048">
        <f t="shared" ref="E102:E113" si="16">IF(D102&gt;0,B102/D102,0)</f>
        <v>0</v>
      </c>
      <c r="F102" s="1049">
        <f>MAX(F51:F54)</f>
        <v>0</v>
      </c>
      <c r="G102" s="1050">
        <f>MIN(F51:F54)</f>
        <v>0</v>
      </c>
      <c r="H102" s="359">
        <f t="shared" ref="H102:H113" si="17">COUNTIF($A$51:$A$98,A102)</f>
        <v>4</v>
      </c>
    </row>
    <row r="103" spans="1:8" x14ac:dyDescent="0.25">
      <c r="A103" s="1047" t="s">
        <v>1992</v>
      </c>
      <c r="B103" s="359">
        <f t="shared" si="13"/>
        <v>0</v>
      </c>
      <c r="C103" s="359">
        <f t="shared" si="14"/>
        <v>0</v>
      </c>
      <c r="D103" s="359">
        <f t="shared" si="15"/>
        <v>0</v>
      </c>
      <c r="E103" s="1048">
        <f t="shared" si="16"/>
        <v>0</v>
      </c>
      <c r="F103" s="1049">
        <f>MAX(F55:F58)</f>
        <v>0</v>
      </c>
      <c r="G103" s="1050">
        <f>MIN(F55:F58)</f>
        <v>0</v>
      </c>
      <c r="H103" s="359">
        <f t="shared" si="17"/>
        <v>4</v>
      </c>
    </row>
    <row r="104" spans="1:8" x14ac:dyDescent="0.25">
      <c r="A104" s="1047" t="s">
        <v>1993</v>
      </c>
      <c r="B104" s="359">
        <f t="shared" si="13"/>
        <v>0</v>
      </c>
      <c r="C104" s="359">
        <f t="shared" si="14"/>
        <v>0</v>
      </c>
      <c r="D104" s="359">
        <f t="shared" si="15"/>
        <v>0</v>
      </c>
      <c r="E104" s="1048">
        <f t="shared" si="16"/>
        <v>0</v>
      </c>
      <c r="F104" s="1049">
        <f>MAX(F59:F62)</f>
        <v>0</v>
      </c>
      <c r="G104" s="1050">
        <f>MIN(F59:F62)</f>
        <v>0</v>
      </c>
      <c r="H104" s="359">
        <f t="shared" si="17"/>
        <v>4</v>
      </c>
    </row>
    <row r="105" spans="1:8" x14ac:dyDescent="0.25">
      <c r="A105" s="1047" t="s">
        <v>1994</v>
      </c>
      <c r="B105" s="359">
        <f t="shared" si="13"/>
        <v>0</v>
      </c>
      <c r="C105" s="359">
        <f t="shared" si="14"/>
        <v>0</v>
      </c>
      <c r="D105" s="359">
        <f t="shared" si="15"/>
        <v>0</v>
      </c>
      <c r="E105" s="1048">
        <f t="shared" si="16"/>
        <v>0</v>
      </c>
      <c r="F105" s="1049">
        <f>MAX(F63:F66)</f>
        <v>0</v>
      </c>
      <c r="G105" s="1050">
        <f>MIN(F63:F66)</f>
        <v>0</v>
      </c>
      <c r="H105" s="359">
        <f t="shared" si="17"/>
        <v>4</v>
      </c>
    </row>
    <row r="106" spans="1:8" x14ac:dyDescent="0.25">
      <c r="A106" s="1047" t="s">
        <v>1995</v>
      </c>
      <c r="B106" s="359">
        <f t="shared" si="13"/>
        <v>0</v>
      </c>
      <c r="C106" s="359">
        <f t="shared" si="14"/>
        <v>0</v>
      </c>
      <c r="D106" s="359">
        <f t="shared" si="15"/>
        <v>0</v>
      </c>
      <c r="E106" s="1048">
        <f t="shared" si="16"/>
        <v>0</v>
      </c>
      <c r="F106" s="1049">
        <f>MAX(F67:F70)</f>
        <v>0</v>
      </c>
      <c r="G106" s="1050">
        <f>MIN(F67:F70)</f>
        <v>0</v>
      </c>
      <c r="H106" s="359">
        <f t="shared" si="17"/>
        <v>4</v>
      </c>
    </row>
    <row r="107" spans="1:8" x14ac:dyDescent="0.25">
      <c r="A107" s="1047" t="s">
        <v>1996</v>
      </c>
      <c r="B107" s="359">
        <f t="shared" si="13"/>
        <v>0</v>
      </c>
      <c r="C107" s="359">
        <f t="shared" si="14"/>
        <v>0</v>
      </c>
      <c r="D107" s="359">
        <f t="shared" si="15"/>
        <v>0</v>
      </c>
      <c r="E107" s="1048">
        <f t="shared" si="16"/>
        <v>0</v>
      </c>
      <c r="F107" s="1049">
        <f>MAX(F71:F74)</f>
        <v>0</v>
      </c>
      <c r="G107" s="1050">
        <f>MIN(F71:F74)</f>
        <v>0</v>
      </c>
      <c r="H107" s="359">
        <f t="shared" si="17"/>
        <v>4</v>
      </c>
    </row>
    <row r="108" spans="1:8" x14ac:dyDescent="0.25">
      <c r="A108" s="1047" t="s">
        <v>1997</v>
      </c>
      <c r="B108" s="359">
        <f t="shared" si="13"/>
        <v>0</v>
      </c>
      <c r="C108" s="359">
        <f t="shared" si="14"/>
        <v>0</v>
      </c>
      <c r="D108" s="359">
        <f t="shared" si="15"/>
        <v>0</v>
      </c>
      <c r="E108" s="1048">
        <f t="shared" si="16"/>
        <v>0</v>
      </c>
      <c r="F108" s="1049">
        <f>MAX(F75:F78)</f>
        <v>0</v>
      </c>
      <c r="G108" s="1050">
        <f>MIN(F75:F78)</f>
        <v>0</v>
      </c>
      <c r="H108" s="359">
        <f t="shared" si="17"/>
        <v>4</v>
      </c>
    </row>
    <row r="109" spans="1:8" x14ac:dyDescent="0.25">
      <c r="A109" s="1047" t="s">
        <v>1998</v>
      </c>
      <c r="B109" s="359">
        <f t="shared" si="13"/>
        <v>4</v>
      </c>
      <c r="C109" s="359">
        <f t="shared" si="14"/>
        <v>16</v>
      </c>
      <c r="D109" s="359">
        <f t="shared" si="15"/>
        <v>20</v>
      </c>
      <c r="E109" s="1048">
        <f t="shared" si="16"/>
        <v>0.2</v>
      </c>
      <c r="F109" s="1049">
        <f>MAX(F79:F82)</f>
        <v>0.2</v>
      </c>
      <c r="G109" s="1050">
        <f>MIN(F79:F82)</f>
        <v>0</v>
      </c>
      <c r="H109" s="359">
        <f t="shared" si="17"/>
        <v>4</v>
      </c>
    </row>
    <row r="110" spans="1:8" x14ac:dyDescent="0.25">
      <c r="A110" s="1047" t="s">
        <v>1999</v>
      </c>
      <c r="B110" s="359">
        <f t="shared" si="13"/>
        <v>0</v>
      </c>
      <c r="C110" s="359">
        <f t="shared" si="14"/>
        <v>0</v>
      </c>
      <c r="D110" s="359">
        <f t="shared" si="15"/>
        <v>0</v>
      </c>
      <c r="E110" s="1048">
        <f t="shared" si="16"/>
        <v>0</v>
      </c>
      <c r="F110" s="1049">
        <f>MAX(F83:F86)</f>
        <v>0</v>
      </c>
      <c r="G110" s="1050">
        <f>MIN(F83:F86)</f>
        <v>0</v>
      </c>
      <c r="H110" s="359">
        <f t="shared" si="17"/>
        <v>4</v>
      </c>
    </row>
    <row r="111" spans="1:8" x14ac:dyDescent="0.25">
      <c r="A111" s="1047" t="s">
        <v>2000</v>
      </c>
      <c r="B111" s="359">
        <f t="shared" si="13"/>
        <v>0</v>
      </c>
      <c r="C111" s="359">
        <f t="shared" si="14"/>
        <v>0</v>
      </c>
      <c r="D111" s="359">
        <f t="shared" si="15"/>
        <v>0</v>
      </c>
      <c r="E111" s="1048">
        <f t="shared" si="16"/>
        <v>0</v>
      </c>
      <c r="F111" s="1049">
        <f>MAX(F87:F90)</f>
        <v>0</v>
      </c>
      <c r="G111" s="1050">
        <f>MIN(F87:F90)</f>
        <v>0</v>
      </c>
      <c r="H111" s="359">
        <f t="shared" si="17"/>
        <v>4</v>
      </c>
    </row>
    <row r="112" spans="1:8" x14ac:dyDescent="0.25">
      <c r="A112" s="1047" t="s">
        <v>2001</v>
      </c>
      <c r="B112" s="359">
        <f t="shared" si="13"/>
        <v>0</v>
      </c>
      <c r="C112" s="359">
        <f t="shared" si="14"/>
        <v>0</v>
      </c>
      <c r="D112" s="359">
        <f t="shared" si="15"/>
        <v>0</v>
      </c>
      <c r="E112" s="1048">
        <f t="shared" si="16"/>
        <v>0</v>
      </c>
      <c r="F112" s="1049">
        <f>MAX(F91:F94)</f>
        <v>0</v>
      </c>
      <c r="G112" s="1050">
        <f>MIN(F91:F94)</f>
        <v>0</v>
      </c>
      <c r="H112" s="359">
        <f t="shared" si="17"/>
        <v>4</v>
      </c>
    </row>
    <row r="113" spans="1:9" x14ac:dyDescent="0.25">
      <c r="A113" s="1047" t="s">
        <v>2002</v>
      </c>
      <c r="B113" s="359">
        <f t="shared" si="13"/>
        <v>0</v>
      </c>
      <c r="C113" s="359">
        <f t="shared" si="14"/>
        <v>0</v>
      </c>
      <c r="D113" s="359">
        <f t="shared" si="15"/>
        <v>0</v>
      </c>
      <c r="E113" s="1048">
        <f t="shared" si="16"/>
        <v>0</v>
      </c>
      <c r="F113" s="1049">
        <f>MAX(F95:F98)</f>
        <v>0</v>
      </c>
      <c r="G113" s="1050">
        <f>MIN(F95:F98)</f>
        <v>0</v>
      </c>
      <c r="H113" s="359">
        <f t="shared" si="17"/>
        <v>4</v>
      </c>
    </row>
    <row r="115" spans="1:9" ht="15.75" customHeight="1" x14ac:dyDescent="0.25">
      <c r="A115" s="353" t="s">
        <v>2041</v>
      </c>
      <c r="B115" s="353"/>
      <c r="C115" s="353"/>
      <c r="D115" s="353"/>
      <c r="E115" s="353"/>
      <c r="F115" s="353"/>
      <c r="G115" s="353"/>
      <c r="H115" s="353"/>
      <c r="I115" s="353"/>
    </row>
    <row r="116" spans="1:9" ht="25.5" x14ac:dyDescent="0.25">
      <c r="A116" s="357" t="s">
        <v>2027</v>
      </c>
      <c r="B116" s="357" t="s">
        <v>2013</v>
      </c>
      <c r="C116" s="357" t="s">
        <v>48</v>
      </c>
      <c r="D116" s="357" t="s">
        <v>19</v>
      </c>
      <c r="E116" s="357" t="s">
        <v>20</v>
      </c>
      <c r="F116" s="357" t="s">
        <v>21</v>
      </c>
      <c r="G116" s="357" t="s">
        <v>2042</v>
      </c>
      <c r="H116" s="357" t="s">
        <v>2043</v>
      </c>
      <c r="I116" s="357" t="s">
        <v>2044</v>
      </c>
    </row>
    <row r="117" spans="1:9" x14ac:dyDescent="0.25">
      <c r="A117" s="370" t="s">
        <v>1991</v>
      </c>
      <c r="B117" s="381" t="s">
        <v>633</v>
      </c>
      <c r="C117" s="370">
        <v>0</v>
      </c>
      <c r="D117" s="370">
        <v>1</v>
      </c>
      <c r="E117" s="370">
        <f t="shared" ref="E117:E122" si="18">C117+D117</f>
        <v>1</v>
      </c>
      <c r="F117" s="371">
        <f t="shared" ref="F117:F122" si="19">IF(E117&gt;0,C117/E117,0)</f>
        <v>0</v>
      </c>
      <c r="G117" s="370">
        <v>0</v>
      </c>
      <c r="H117" s="370">
        <v>0</v>
      </c>
      <c r="I117" s="371">
        <f>IF(G117&gt;0,H117/G117,0)</f>
        <v>0</v>
      </c>
    </row>
    <row r="118" spans="1:9" x14ac:dyDescent="0.25">
      <c r="A118" s="370" t="s">
        <v>1991</v>
      </c>
      <c r="B118" s="381" t="s">
        <v>22</v>
      </c>
      <c r="C118" s="370">
        <v>0</v>
      </c>
      <c r="D118" s="370">
        <v>0</v>
      </c>
      <c r="E118" s="370">
        <f t="shared" si="18"/>
        <v>0</v>
      </c>
      <c r="F118" s="371">
        <f t="shared" si="19"/>
        <v>0</v>
      </c>
      <c r="G118" s="370"/>
      <c r="H118" s="370"/>
      <c r="I118" s="359"/>
    </row>
    <row r="119" spans="1:9" x14ac:dyDescent="0.25">
      <c r="A119" s="370" t="s">
        <v>1991</v>
      </c>
      <c r="B119" s="381" t="s">
        <v>2020</v>
      </c>
      <c r="C119" s="370">
        <v>0</v>
      </c>
      <c r="D119" s="370">
        <v>0</v>
      </c>
      <c r="E119" s="370">
        <f t="shared" si="18"/>
        <v>0</v>
      </c>
      <c r="F119" s="371">
        <f t="shared" si="19"/>
        <v>0</v>
      </c>
      <c r="G119" s="370"/>
      <c r="H119" s="370"/>
      <c r="I119" s="359"/>
    </row>
    <row r="120" spans="1:9" x14ac:dyDescent="0.25">
      <c r="A120" s="370" t="s">
        <v>1991</v>
      </c>
      <c r="B120" s="381" t="s">
        <v>2021</v>
      </c>
      <c r="C120" s="370">
        <v>0</v>
      </c>
      <c r="D120" s="370">
        <v>0</v>
      </c>
      <c r="E120" s="370">
        <f t="shared" si="18"/>
        <v>0</v>
      </c>
      <c r="F120" s="371">
        <f t="shared" si="19"/>
        <v>0</v>
      </c>
      <c r="G120" s="370"/>
      <c r="H120" s="370"/>
      <c r="I120" s="359"/>
    </row>
    <row r="121" spans="1:9" x14ac:dyDescent="0.25">
      <c r="A121" s="370" t="s">
        <v>1991</v>
      </c>
      <c r="B121" s="381" t="s">
        <v>25</v>
      </c>
      <c r="C121" s="370">
        <v>0</v>
      </c>
      <c r="D121" s="370">
        <v>0</v>
      </c>
      <c r="E121" s="370">
        <f t="shared" si="18"/>
        <v>0</v>
      </c>
      <c r="F121" s="371">
        <f t="shared" si="19"/>
        <v>0</v>
      </c>
      <c r="G121" s="370"/>
      <c r="H121" s="370"/>
      <c r="I121" s="359"/>
    </row>
    <row r="122" spans="1:9" x14ac:dyDescent="0.25">
      <c r="A122" s="370" t="s">
        <v>1991</v>
      </c>
      <c r="B122" s="381" t="s">
        <v>26</v>
      </c>
      <c r="C122" s="370">
        <v>0</v>
      </c>
      <c r="D122" s="370">
        <v>0</v>
      </c>
      <c r="E122" s="370">
        <f t="shared" si="18"/>
        <v>0</v>
      </c>
      <c r="F122" s="371">
        <f t="shared" si="19"/>
        <v>0</v>
      </c>
      <c r="G122" s="370"/>
      <c r="H122" s="370"/>
      <c r="I122" s="359"/>
    </row>
    <row r="123" spans="1:9" x14ac:dyDescent="0.25">
      <c r="A123" s="370" t="s">
        <v>1991</v>
      </c>
      <c r="B123" s="381" t="s">
        <v>28</v>
      </c>
      <c r="C123" s="370">
        <v>0</v>
      </c>
      <c r="D123" s="370">
        <v>0</v>
      </c>
      <c r="E123" s="370">
        <f t="shared" ref="E123:E133" si="20">C123+D123</f>
        <v>0</v>
      </c>
      <c r="F123" s="371">
        <f t="shared" ref="F123:F133" si="21">IF(E123&gt;0,C123/E123,0)</f>
        <v>0</v>
      </c>
      <c r="G123" s="370"/>
      <c r="H123" s="370"/>
      <c r="I123" s="359"/>
    </row>
    <row r="124" spans="1:9" x14ac:dyDescent="0.25">
      <c r="A124" s="370" t="s">
        <v>1991</v>
      </c>
      <c r="B124" s="381" t="s">
        <v>29</v>
      </c>
      <c r="C124" s="370">
        <v>0</v>
      </c>
      <c r="D124" s="370">
        <v>0</v>
      </c>
      <c r="E124" s="370">
        <f t="shared" si="20"/>
        <v>0</v>
      </c>
      <c r="F124" s="371">
        <f t="shared" si="21"/>
        <v>0</v>
      </c>
      <c r="G124" s="370"/>
      <c r="H124" s="370"/>
      <c r="I124" s="359"/>
    </row>
    <row r="125" spans="1:9" x14ac:dyDescent="0.25">
      <c r="A125" s="370" t="s">
        <v>1991</v>
      </c>
      <c r="B125" s="381" t="s">
        <v>30</v>
      </c>
      <c r="C125" s="370">
        <v>0</v>
      </c>
      <c r="D125" s="370">
        <v>0</v>
      </c>
      <c r="E125" s="370">
        <f t="shared" si="20"/>
        <v>0</v>
      </c>
      <c r="F125" s="371">
        <f t="shared" si="21"/>
        <v>0</v>
      </c>
      <c r="G125" s="370"/>
      <c r="H125" s="370"/>
      <c r="I125" s="359"/>
    </row>
    <row r="126" spans="1:9" x14ac:dyDescent="0.25">
      <c r="A126" s="370" t="s">
        <v>1991</v>
      </c>
      <c r="B126" s="1051" t="s">
        <v>2090</v>
      </c>
      <c r="C126" s="370">
        <v>0</v>
      </c>
      <c r="D126" s="370">
        <v>0</v>
      </c>
      <c r="E126" s="370">
        <f>C126+D126</f>
        <v>0</v>
      </c>
      <c r="F126" s="371">
        <f>IF(E126&gt;0,C126/E126,0)</f>
        <v>0</v>
      </c>
      <c r="G126" s="370"/>
      <c r="H126" s="370"/>
      <c r="I126" s="359"/>
    </row>
    <row r="127" spans="1:9" x14ac:dyDescent="0.25">
      <c r="A127" s="370" t="s">
        <v>1991</v>
      </c>
      <c r="B127" s="1052" t="s">
        <v>27</v>
      </c>
      <c r="C127" s="1053">
        <f>B102</f>
        <v>0</v>
      </c>
      <c r="D127" s="1053">
        <f>C102</f>
        <v>0</v>
      </c>
      <c r="E127" s="1053">
        <f>D102</f>
        <v>0</v>
      </c>
      <c r="F127" s="1054">
        <f>E102</f>
        <v>0</v>
      </c>
      <c r="G127" s="1055"/>
      <c r="H127" s="1055"/>
      <c r="I127" s="1055"/>
    </row>
    <row r="128" spans="1:9" x14ac:dyDescent="0.25">
      <c r="A128" s="370" t="s">
        <v>1992</v>
      </c>
      <c r="B128" s="381" t="s">
        <v>633</v>
      </c>
      <c r="C128" s="370">
        <v>0</v>
      </c>
      <c r="D128" s="370">
        <v>1</v>
      </c>
      <c r="E128" s="370">
        <f t="shared" si="20"/>
        <v>1</v>
      </c>
      <c r="F128" s="371">
        <f t="shared" si="21"/>
        <v>0</v>
      </c>
      <c r="G128" s="370">
        <v>0</v>
      </c>
      <c r="H128" s="370">
        <v>0</v>
      </c>
      <c r="I128" s="371">
        <f>IF(G128&gt;0,H128/G128,0)</f>
        <v>0</v>
      </c>
    </row>
    <row r="129" spans="1:9" x14ac:dyDescent="0.25">
      <c r="A129" s="370" t="s">
        <v>1992</v>
      </c>
      <c r="B129" s="381" t="s">
        <v>22</v>
      </c>
      <c r="C129" s="370">
        <v>0</v>
      </c>
      <c r="D129" s="370">
        <v>0</v>
      </c>
      <c r="E129" s="370">
        <f t="shared" si="20"/>
        <v>0</v>
      </c>
      <c r="F129" s="371">
        <f t="shared" si="21"/>
        <v>0</v>
      </c>
      <c r="G129" s="370"/>
      <c r="H129" s="370"/>
      <c r="I129" s="359"/>
    </row>
    <row r="130" spans="1:9" x14ac:dyDescent="0.25">
      <c r="A130" s="370" t="s">
        <v>1992</v>
      </c>
      <c r="B130" s="381" t="s">
        <v>2020</v>
      </c>
      <c r="C130" s="370">
        <v>0</v>
      </c>
      <c r="D130" s="370">
        <v>0</v>
      </c>
      <c r="E130" s="370">
        <f t="shared" si="20"/>
        <v>0</v>
      </c>
      <c r="F130" s="371">
        <f t="shared" si="21"/>
        <v>0</v>
      </c>
      <c r="G130" s="370"/>
      <c r="H130" s="370"/>
      <c r="I130" s="359"/>
    </row>
    <row r="131" spans="1:9" x14ac:dyDescent="0.25">
      <c r="A131" s="370" t="s">
        <v>1992</v>
      </c>
      <c r="B131" s="381" t="s">
        <v>2021</v>
      </c>
      <c r="C131" s="370">
        <v>0</v>
      </c>
      <c r="D131" s="370">
        <v>0</v>
      </c>
      <c r="E131" s="370">
        <f t="shared" si="20"/>
        <v>0</v>
      </c>
      <c r="F131" s="371">
        <f t="shared" si="21"/>
        <v>0</v>
      </c>
      <c r="G131" s="370"/>
      <c r="H131" s="370"/>
      <c r="I131" s="359"/>
    </row>
    <row r="132" spans="1:9" x14ac:dyDescent="0.25">
      <c r="A132" s="370" t="s">
        <v>1992</v>
      </c>
      <c r="B132" s="381" t="s">
        <v>25</v>
      </c>
      <c r="C132" s="370">
        <v>0</v>
      </c>
      <c r="D132" s="370">
        <v>0</v>
      </c>
      <c r="E132" s="370">
        <f t="shared" si="20"/>
        <v>0</v>
      </c>
      <c r="F132" s="371">
        <f t="shared" si="21"/>
        <v>0</v>
      </c>
      <c r="G132" s="370"/>
      <c r="H132" s="370"/>
      <c r="I132" s="359"/>
    </row>
    <row r="133" spans="1:9" x14ac:dyDescent="0.25">
      <c r="A133" s="370" t="s">
        <v>1992</v>
      </c>
      <c r="B133" s="381" t="s">
        <v>26</v>
      </c>
      <c r="C133" s="370">
        <v>0</v>
      </c>
      <c r="D133" s="370">
        <v>0</v>
      </c>
      <c r="E133" s="370">
        <f t="shared" si="20"/>
        <v>0</v>
      </c>
      <c r="F133" s="371">
        <f t="shared" si="21"/>
        <v>0</v>
      </c>
      <c r="G133" s="370"/>
      <c r="H133" s="370"/>
      <c r="I133" s="359"/>
    </row>
    <row r="134" spans="1:9" x14ac:dyDescent="0.25">
      <c r="A134" s="370" t="s">
        <v>1992</v>
      </c>
      <c r="B134" s="381" t="s">
        <v>28</v>
      </c>
      <c r="C134" s="370">
        <v>0</v>
      </c>
      <c r="D134" s="370">
        <v>0</v>
      </c>
      <c r="E134" s="370">
        <f t="shared" ref="E134:E144" si="22">C134+D134</f>
        <v>0</v>
      </c>
      <c r="F134" s="371">
        <f t="shared" ref="F134:F144" si="23">IF(E134&gt;0,C134/E134,0)</f>
        <v>0</v>
      </c>
      <c r="G134" s="370"/>
      <c r="H134" s="370"/>
      <c r="I134" s="359"/>
    </row>
    <row r="135" spans="1:9" x14ac:dyDescent="0.25">
      <c r="A135" s="370" t="s">
        <v>1992</v>
      </c>
      <c r="B135" s="381" t="s">
        <v>29</v>
      </c>
      <c r="C135" s="370">
        <v>0</v>
      </c>
      <c r="D135" s="370">
        <v>0</v>
      </c>
      <c r="E135" s="370">
        <f t="shared" si="22"/>
        <v>0</v>
      </c>
      <c r="F135" s="371">
        <f t="shared" si="23"/>
        <v>0</v>
      </c>
      <c r="G135" s="370"/>
      <c r="H135" s="370"/>
      <c r="I135" s="359"/>
    </row>
    <row r="136" spans="1:9" x14ac:dyDescent="0.25">
      <c r="A136" s="370" t="s">
        <v>1992</v>
      </c>
      <c r="B136" s="381" t="s">
        <v>30</v>
      </c>
      <c r="C136" s="370">
        <v>0</v>
      </c>
      <c r="D136" s="370">
        <v>0</v>
      </c>
      <c r="E136" s="370">
        <f t="shared" si="22"/>
        <v>0</v>
      </c>
      <c r="F136" s="371">
        <f t="shared" si="23"/>
        <v>0</v>
      </c>
      <c r="G136" s="370"/>
      <c r="H136" s="370"/>
      <c r="I136" s="359"/>
    </row>
    <row r="137" spans="1:9" x14ac:dyDescent="0.25">
      <c r="A137" s="1056" t="s">
        <v>1992</v>
      </c>
      <c r="B137" s="1051" t="s">
        <v>2090</v>
      </c>
      <c r="C137" s="370">
        <v>0</v>
      </c>
      <c r="D137" s="370">
        <v>0</v>
      </c>
      <c r="E137" s="370">
        <f t="shared" si="22"/>
        <v>0</v>
      </c>
      <c r="F137" s="371">
        <f t="shared" si="23"/>
        <v>0</v>
      </c>
      <c r="G137" s="370"/>
      <c r="H137" s="370"/>
      <c r="I137" s="359"/>
    </row>
    <row r="138" spans="1:9" x14ac:dyDescent="0.25">
      <c r="A138" s="370" t="s">
        <v>1992</v>
      </c>
      <c r="B138" s="1052" t="s">
        <v>27</v>
      </c>
      <c r="C138" s="1053">
        <f>B103</f>
        <v>0</v>
      </c>
      <c r="D138" s="1053">
        <f>C103</f>
        <v>0</v>
      </c>
      <c r="E138" s="1053">
        <f>D103</f>
        <v>0</v>
      </c>
      <c r="F138" s="1054">
        <f>E103</f>
        <v>0</v>
      </c>
      <c r="G138" s="1055"/>
      <c r="H138" s="1055"/>
      <c r="I138" s="1055"/>
    </row>
    <row r="139" spans="1:9" x14ac:dyDescent="0.25">
      <c r="A139" s="370" t="s">
        <v>1993</v>
      </c>
      <c r="B139" s="381" t="s">
        <v>633</v>
      </c>
      <c r="C139" s="370">
        <v>0</v>
      </c>
      <c r="D139" s="370">
        <v>1</v>
      </c>
      <c r="E139" s="370">
        <f t="shared" si="22"/>
        <v>1</v>
      </c>
      <c r="F139" s="371">
        <f t="shared" si="23"/>
        <v>0</v>
      </c>
      <c r="G139" s="370">
        <v>0</v>
      </c>
      <c r="H139" s="370">
        <v>0</v>
      </c>
      <c r="I139" s="371">
        <f>IF(G139&gt;0,H139/G139,0)</f>
        <v>0</v>
      </c>
    </row>
    <row r="140" spans="1:9" x14ac:dyDescent="0.25">
      <c r="A140" s="370" t="s">
        <v>1993</v>
      </c>
      <c r="B140" s="381" t="s">
        <v>22</v>
      </c>
      <c r="C140" s="370">
        <v>0</v>
      </c>
      <c r="D140" s="370">
        <v>0</v>
      </c>
      <c r="E140" s="370">
        <f t="shared" si="22"/>
        <v>0</v>
      </c>
      <c r="F140" s="371">
        <f t="shared" si="23"/>
        <v>0</v>
      </c>
      <c r="G140" s="370"/>
      <c r="H140" s="370"/>
      <c r="I140" s="359"/>
    </row>
    <row r="141" spans="1:9" x14ac:dyDescent="0.25">
      <c r="A141" s="370" t="s">
        <v>1993</v>
      </c>
      <c r="B141" s="381" t="s">
        <v>2020</v>
      </c>
      <c r="C141" s="370">
        <v>0</v>
      </c>
      <c r="D141" s="370">
        <v>0</v>
      </c>
      <c r="E141" s="370">
        <f t="shared" si="22"/>
        <v>0</v>
      </c>
      <c r="F141" s="371">
        <f t="shared" si="23"/>
        <v>0</v>
      </c>
      <c r="G141" s="370"/>
      <c r="H141" s="370"/>
      <c r="I141" s="359"/>
    </row>
    <row r="142" spans="1:9" x14ac:dyDescent="0.25">
      <c r="A142" s="370" t="s">
        <v>1993</v>
      </c>
      <c r="B142" s="381" t="s">
        <v>2021</v>
      </c>
      <c r="C142" s="370">
        <v>0</v>
      </c>
      <c r="D142" s="370">
        <v>0</v>
      </c>
      <c r="E142" s="370">
        <f t="shared" si="22"/>
        <v>0</v>
      </c>
      <c r="F142" s="371">
        <f t="shared" si="23"/>
        <v>0</v>
      </c>
      <c r="G142" s="370"/>
      <c r="H142" s="370"/>
      <c r="I142" s="359"/>
    </row>
    <row r="143" spans="1:9" x14ac:dyDescent="0.25">
      <c r="A143" s="370" t="s">
        <v>1993</v>
      </c>
      <c r="B143" s="381" t="s">
        <v>25</v>
      </c>
      <c r="C143" s="370">
        <v>0</v>
      </c>
      <c r="D143" s="370">
        <v>0</v>
      </c>
      <c r="E143" s="370">
        <f t="shared" si="22"/>
        <v>0</v>
      </c>
      <c r="F143" s="371">
        <f t="shared" si="23"/>
        <v>0</v>
      </c>
      <c r="G143" s="370"/>
      <c r="H143" s="370"/>
      <c r="I143" s="359"/>
    </row>
    <row r="144" spans="1:9" x14ac:dyDescent="0.25">
      <c r="A144" s="370" t="s">
        <v>1993</v>
      </c>
      <c r="B144" s="381" t="s">
        <v>26</v>
      </c>
      <c r="C144" s="370">
        <v>0</v>
      </c>
      <c r="D144" s="370">
        <v>0</v>
      </c>
      <c r="E144" s="370">
        <f t="shared" si="22"/>
        <v>0</v>
      </c>
      <c r="F144" s="371">
        <f t="shared" si="23"/>
        <v>0</v>
      </c>
      <c r="G144" s="370"/>
      <c r="H144" s="370"/>
      <c r="I144" s="359"/>
    </row>
    <row r="145" spans="1:14" x14ac:dyDescent="0.25">
      <c r="A145" s="370" t="s">
        <v>1993</v>
      </c>
      <c r="B145" s="381" t="s">
        <v>28</v>
      </c>
      <c r="C145" s="370">
        <v>0</v>
      </c>
      <c r="D145" s="370">
        <v>0</v>
      </c>
      <c r="E145" s="370">
        <f t="shared" ref="E145:E155" si="24">C145+D145</f>
        <v>0</v>
      </c>
      <c r="F145" s="371">
        <f t="shared" ref="F145:F155" si="25">IF(E145&gt;0,C145/E145,0)</f>
        <v>0</v>
      </c>
      <c r="G145" s="370"/>
      <c r="H145" s="370"/>
      <c r="I145" s="359"/>
    </row>
    <row r="146" spans="1:14" x14ac:dyDescent="0.25">
      <c r="A146" s="370" t="s">
        <v>1993</v>
      </c>
      <c r="B146" s="381" t="s">
        <v>29</v>
      </c>
      <c r="C146" s="370">
        <v>0</v>
      </c>
      <c r="D146" s="370">
        <v>0</v>
      </c>
      <c r="E146" s="370">
        <f t="shared" si="24"/>
        <v>0</v>
      </c>
      <c r="F146" s="371">
        <f t="shared" si="25"/>
        <v>0</v>
      </c>
      <c r="G146" s="370"/>
      <c r="H146" s="370"/>
      <c r="I146" s="359"/>
    </row>
    <row r="147" spans="1:14" x14ac:dyDescent="0.25">
      <c r="A147" s="370" t="s">
        <v>1993</v>
      </c>
      <c r="B147" s="381" t="s">
        <v>30</v>
      </c>
      <c r="C147" s="370">
        <v>0</v>
      </c>
      <c r="D147" s="370">
        <v>0</v>
      </c>
      <c r="E147" s="370">
        <f t="shared" si="24"/>
        <v>0</v>
      </c>
      <c r="F147" s="371">
        <f t="shared" si="25"/>
        <v>0</v>
      </c>
      <c r="G147" s="370"/>
      <c r="H147" s="370"/>
      <c r="I147" s="359"/>
    </row>
    <row r="148" spans="1:14" x14ac:dyDescent="0.25">
      <c r="A148" s="1056" t="s">
        <v>1993</v>
      </c>
      <c r="B148" s="1051" t="s">
        <v>2090</v>
      </c>
      <c r="C148" s="370">
        <v>0</v>
      </c>
      <c r="D148" s="370">
        <v>0</v>
      </c>
      <c r="E148" s="370">
        <f t="shared" si="24"/>
        <v>0</v>
      </c>
      <c r="F148" s="371">
        <f t="shared" si="25"/>
        <v>0</v>
      </c>
      <c r="G148" s="381"/>
      <c r="H148" s="370"/>
      <c r="I148" s="370"/>
      <c r="J148" s="370"/>
      <c r="K148" s="371"/>
      <c r="L148" s="370"/>
      <c r="M148" s="370"/>
      <c r="N148" s="359"/>
    </row>
    <row r="149" spans="1:14" x14ac:dyDescent="0.25">
      <c r="A149" s="370" t="s">
        <v>1993</v>
      </c>
      <c r="B149" s="1052" t="s">
        <v>27</v>
      </c>
      <c r="C149" s="1053">
        <f>B104</f>
        <v>0</v>
      </c>
      <c r="D149" s="1053">
        <f>C104</f>
        <v>0</v>
      </c>
      <c r="E149" s="1053">
        <f>D104</f>
        <v>0</v>
      </c>
      <c r="F149" s="1054">
        <f>E104</f>
        <v>0</v>
      </c>
      <c r="G149" s="1055"/>
      <c r="H149" s="1055"/>
      <c r="I149" s="1055"/>
    </row>
    <row r="150" spans="1:14" x14ac:dyDescent="0.25">
      <c r="A150" s="370" t="s">
        <v>1994</v>
      </c>
      <c r="B150" s="381" t="s">
        <v>633</v>
      </c>
      <c r="C150" s="370">
        <v>0</v>
      </c>
      <c r="D150" s="370">
        <v>1</v>
      </c>
      <c r="E150" s="370">
        <f t="shared" si="24"/>
        <v>1</v>
      </c>
      <c r="F150" s="371">
        <f t="shared" si="25"/>
        <v>0</v>
      </c>
      <c r="G150" s="370">
        <v>0</v>
      </c>
      <c r="H150" s="370">
        <v>0</v>
      </c>
      <c r="I150" s="371">
        <f>IF(G150&gt;0,H150/G150,0)</f>
        <v>0</v>
      </c>
    </row>
    <row r="151" spans="1:14" x14ac:dyDescent="0.25">
      <c r="A151" s="370" t="s">
        <v>1994</v>
      </c>
      <c r="B151" s="381" t="s">
        <v>22</v>
      </c>
      <c r="C151" s="370">
        <v>0</v>
      </c>
      <c r="D151" s="370">
        <v>0</v>
      </c>
      <c r="E151" s="370">
        <f t="shared" si="24"/>
        <v>0</v>
      </c>
      <c r="F151" s="371">
        <f t="shared" si="25"/>
        <v>0</v>
      </c>
      <c r="G151" s="370"/>
      <c r="H151" s="370"/>
      <c r="I151" s="359"/>
    </row>
    <row r="152" spans="1:14" x14ac:dyDescent="0.25">
      <c r="A152" s="370" t="s">
        <v>1994</v>
      </c>
      <c r="B152" s="381" t="s">
        <v>2020</v>
      </c>
      <c r="C152" s="370">
        <v>0</v>
      </c>
      <c r="D152" s="370">
        <v>0</v>
      </c>
      <c r="E152" s="370">
        <f t="shared" si="24"/>
        <v>0</v>
      </c>
      <c r="F152" s="371">
        <f t="shared" si="25"/>
        <v>0</v>
      </c>
      <c r="G152" s="370"/>
      <c r="H152" s="370"/>
      <c r="I152" s="359"/>
    </row>
    <row r="153" spans="1:14" x14ac:dyDescent="0.25">
      <c r="A153" s="370" t="s">
        <v>1994</v>
      </c>
      <c r="B153" s="381" t="s">
        <v>2021</v>
      </c>
      <c r="C153" s="370">
        <v>0</v>
      </c>
      <c r="D153" s="370">
        <v>0</v>
      </c>
      <c r="E153" s="370">
        <f t="shared" si="24"/>
        <v>0</v>
      </c>
      <c r="F153" s="371">
        <f t="shared" si="25"/>
        <v>0</v>
      </c>
      <c r="G153" s="370"/>
      <c r="H153" s="370"/>
      <c r="I153" s="359"/>
    </row>
    <row r="154" spans="1:14" x14ac:dyDescent="0.25">
      <c r="A154" s="370" t="s">
        <v>1994</v>
      </c>
      <c r="B154" s="381" t="s">
        <v>25</v>
      </c>
      <c r="C154" s="370">
        <v>0</v>
      </c>
      <c r="D154" s="370">
        <v>0</v>
      </c>
      <c r="E154" s="370">
        <f t="shared" si="24"/>
        <v>0</v>
      </c>
      <c r="F154" s="371">
        <f t="shared" si="25"/>
        <v>0</v>
      </c>
      <c r="G154" s="370"/>
      <c r="H154" s="370"/>
      <c r="I154" s="359"/>
    </row>
    <row r="155" spans="1:14" x14ac:dyDescent="0.25">
      <c r="A155" s="370" t="s">
        <v>1994</v>
      </c>
      <c r="B155" s="381" t="s">
        <v>26</v>
      </c>
      <c r="C155" s="370">
        <v>0</v>
      </c>
      <c r="D155" s="370">
        <v>0</v>
      </c>
      <c r="E155" s="370">
        <f t="shared" si="24"/>
        <v>0</v>
      </c>
      <c r="F155" s="371">
        <f t="shared" si="25"/>
        <v>0</v>
      </c>
      <c r="G155" s="370"/>
      <c r="H155" s="370"/>
      <c r="I155" s="359"/>
    </row>
    <row r="156" spans="1:14" x14ac:dyDescent="0.25">
      <c r="A156" s="370" t="s">
        <v>1994</v>
      </c>
      <c r="B156" s="381" t="s">
        <v>28</v>
      </c>
      <c r="C156" s="370">
        <v>0</v>
      </c>
      <c r="D156" s="370">
        <v>0</v>
      </c>
      <c r="E156" s="370">
        <f t="shared" ref="E156:E166" si="26">C156+D156</f>
        <v>0</v>
      </c>
      <c r="F156" s="371">
        <f t="shared" ref="F156:F166" si="27">IF(E156&gt;0,C156/E156,0)</f>
        <v>0</v>
      </c>
      <c r="G156" s="370"/>
      <c r="H156" s="370"/>
      <c r="I156" s="359"/>
    </row>
    <row r="157" spans="1:14" x14ac:dyDescent="0.25">
      <c r="A157" s="370" t="s">
        <v>1994</v>
      </c>
      <c r="B157" s="381" t="s">
        <v>29</v>
      </c>
      <c r="C157" s="370">
        <v>0</v>
      </c>
      <c r="D157" s="370">
        <v>0</v>
      </c>
      <c r="E157" s="370">
        <f t="shared" si="26"/>
        <v>0</v>
      </c>
      <c r="F157" s="371">
        <f t="shared" si="27"/>
        <v>0</v>
      </c>
      <c r="G157" s="370"/>
      <c r="H157" s="370"/>
      <c r="I157" s="359"/>
    </row>
    <row r="158" spans="1:14" x14ac:dyDescent="0.25">
      <c r="A158" s="370" t="s">
        <v>1994</v>
      </c>
      <c r="B158" s="381" t="s">
        <v>30</v>
      </c>
      <c r="C158" s="370">
        <v>0</v>
      </c>
      <c r="D158" s="370">
        <v>0</v>
      </c>
      <c r="E158" s="370">
        <f t="shared" si="26"/>
        <v>0</v>
      </c>
      <c r="F158" s="371">
        <f t="shared" si="27"/>
        <v>0</v>
      </c>
      <c r="G158" s="370"/>
      <c r="H158" s="370"/>
      <c r="I158" s="359"/>
    </row>
    <row r="159" spans="1:14" x14ac:dyDescent="0.25">
      <c r="A159" s="1056" t="s">
        <v>2047</v>
      </c>
      <c r="B159" s="1051" t="s">
        <v>2090</v>
      </c>
      <c r="C159" s="370">
        <v>0</v>
      </c>
      <c r="D159" s="370">
        <v>0</v>
      </c>
      <c r="E159" s="370">
        <f t="shared" si="26"/>
        <v>0</v>
      </c>
      <c r="F159" s="371">
        <f t="shared" si="27"/>
        <v>0</v>
      </c>
      <c r="G159" s="370"/>
      <c r="H159" s="370"/>
      <c r="I159" s="359"/>
    </row>
    <row r="160" spans="1:14" x14ac:dyDescent="0.25">
      <c r="A160" s="370" t="s">
        <v>1994</v>
      </c>
      <c r="B160" s="1052" t="s">
        <v>27</v>
      </c>
      <c r="C160" s="1053">
        <f>B105</f>
        <v>0</v>
      </c>
      <c r="D160" s="1053">
        <f>C105</f>
        <v>0</v>
      </c>
      <c r="E160" s="1053">
        <f>D105</f>
        <v>0</v>
      </c>
      <c r="F160" s="1054">
        <f>E105</f>
        <v>0</v>
      </c>
      <c r="G160" s="1055"/>
      <c r="H160" s="1055"/>
      <c r="I160" s="1055"/>
    </row>
    <row r="161" spans="1:9" x14ac:dyDescent="0.25">
      <c r="A161" s="370" t="s">
        <v>1995</v>
      </c>
      <c r="B161" s="381" t="s">
        <v>633</v>
      </c>
      <c r="C161" s="370">
        <v>0</v>
      </c>
      <c r="D161" s="370">
        <v>1</v>
      </c>
      <c r="E161" s="370">
        <f t="shared" si="26"/>
        <v>1</v>
      </c>
      <c r="F161" s="371">
        <f t="shared" si="27"/>
        <v>0</v>
      </c>
      <c r="G161" s="370">
        <v>0</v>
      </c>
      <c r="H161" s="370">
        <v>0</v>
      </c>
      <c r="I161" s="371">
        <f>IF(G161&gt;0,H161/G161,0)</f>
        <v>0</v>
      </c>
    </row>
    <row r="162" spans="1:9" x14ac:dyDescent="0.25">
      <c r="A162" s="370" t="s">
        <v>1995</v>
      </c>
      <c r="B162" s="381" t="s">
        <v>22</v>
      </c>
      <c r="C162" s="370">
        <v>0</v>
      </c>
      <c r="D162" s="370">
        <v>0</v>
      </c>
      <c r="E162" s="370">
        <f t="shared" si="26"/>
        <v>0</v>
      </c>
      <c r="F162" s="371">
        <f t="shared" si="27"/>
        <v>0</v>
      </c>
      <c r="G162" s="370"/>
      <c r="H162" s="370"/>
      <c r="I162" s="359"/>
    </row>
    <row r="163" spans="1:9" x14ac:dyDescent="0.25">
      <c r="A163" s="370" t="s">
        <v>1995</v>
      </c>
      <c r="B163" s="381" t="s">
        <v>2020</v>
      </c>
      <c r="C163" s="370">
        <v>0</v>
      </c>
      <c r="D163" s="370">
        <v>0</v>
      </c>
      <c r="E163" s="370">
        <f t="shared" si="26"/>
        <v>0</v>
      </c>
      <c r="F163" s="371">
        <f t="shared" si="27"/>
        <v>0</v>
      </c>
      <c r="G163" s="370"/>
      <c r="H163" s="370"/>
      <c r="I163" s="359"/>
    </row>
    <row r="164" spans="1:9" x14ac:dyDescent="0.25">
      <c r="A164" s="370" t="s">
        <v>1995</v>
      </c>
      <c r="B164" s="381" t="s">
        <v>2021</v>
      </c>
      <c r="C164" s="370">
        <v>0</v>
      </c>
      <c r="D164" s="370">
        <v>0</v>
      </c>
      <c r="E164" s="370">
        <f t="shared" si="26"/>
        <v>0</v>
      </c>
      <c r="F164" s="371">
        <f t="shared" si="27"/>
        <v>0</v>
      </c>
      <c r="G164" s="370"/>
      <c r="H164" s="370"/>
      <c r="I164" s="359"/>
    </row>
    <row r="165" spans="1:9" x14ac:dyDescent="0.25">
      <c r="A165" s="370" t="s">
        <v>1995</v>
      </c>
      <c r="B165" s="381" t="s">
        <v>25</v>
      </c>
      <c r="C165" s="370">
        <v>0</v>
      </c>
      <c r="D165" s="370">
        <v>0</v>
      </c>
      <c r="E165" s="370">
        <f t="shared" si="26"/>
        <v>0</v>
      </c>
      <c r="F165" s="371">
        <f t="shared" si="27"/>
        <v>0</v>
      </c>
      <c r="G165" s="370"/>
      <c r="H165" s="370"/>
      <c r="I165" s="359"/>
    </row>
    <row r="166" spans="1:9" x14ac:dyDescent="0.25">
      <c r="A166" s="370" t="s">
        <v>1995</v>
      </c>
      <c r="B166" s="381" t="s">
        <v>26</v>
      </c>
      <c r="C166" s="370">
        <v>0</v>
      </c>
      <c r="D166" s="370">
        <v>0</v>
      </c>
      <c r="E166" s="370">
        <f t="shared" si="26"/>
        <v>0</v>
      </c>
      <c r="F166" s="371">
        <f t="shared" si="27"/>
        <v>0</v>
      </c>
      <c r="G166" s="370"/>
      <c r="H166" s="370"/>
      <c r="I166" s="359"/>
    </row>
    <row r="167" spans="1:9" x14ac:dyDescent="0.25">
      <c r="A167" s="370" t="s">
        <v>1995</v>
      </c>
      <c r="B167" s="381" t="s">
        <v>28</v>
      </c>
      <c r="C167" s="370">
        <v>0</v>
      </c>
      <c r="D167" s="370">
        <v>0</v>
      </c>
      <c r="E167" s="370">
        <f t="shared" ref="E167:E177" si="28">C167+D167</f>
        <v>0</v>
      </c>
      <c r="F167" s="371">
        <f t="shared" ref="F167:F177" si="29">IF(E167&gt;0,C167/E167,0)</f>
        <v>0</v>
      </c>
      <c r="G167" s="370"/>
      <c r="H167" s="370"/>
      <c r="I167" s="359"/>
    </row>
    <row r="168" spans="1:9" x14ac:dyDescent="0.25">
      <c r="A168" s="370" t="s">
        <v>1995</v>
      </c>
      <c r="B168" s="381" t="s">
        <v>29</v>
      </c>
      <c r="C168" s="370">
        <v>0</v>
      </c>
      <c r="D168" s="370">
        <v>0</v>
      </c>
      <c r="E168" s="370">
        <f t="shared" si="28"/>
        <v>0</v>
      </c>
      <c r="F168" s="371">
        <f t="shared" si="29"/>
        <v>0</v>
      </c>
      <c r="G168" s="370"/>
      <c r="H168" s="370"/>
      <c r="I168" s="359"/>
    </row>
    <row r="169" spans="1:9" x14ac:dyDescent="0.25">
      <c r="A169" s="370" t="s">
        <v>1995</v>
      </c>
      <c r="B169" s="381" t="s">
        <v>30</v>
      </c>
      <c r="C169" s="370">
        <v>0</v>
      </c>
      <c r="D169" s="370">
        <v>0</v>
      </c>
      <c r="E169" s="370">
        <f t="shared" si="28"/>
        <v>0</v>
      </c>
      <c r="F169" s="371">
        <f t="shared" si="29"/>
        <v>0</v>
      </c>
      <c r="G169" s="370"/>
      <c r="H169" s="370"/>
      <c r="I169" s="359"/>
    </row>
    <row r="170" spans="1:9" x14ac:dyDescent="0.25">
      <c r="A170" s="1056" t="s">
        <v>1995</v>
      </c>
      <c r="B170" s="1051" t="s">
        <v>2090</v>
      </c>
      <c r="C170" s="370">
        <v>0</v>
      </c>
      <c r="D170" s="370">
        <v>0</v>
      </c>
      <c r="E170" s="370">
        <f t="shared" si="28"/>
        <v>0</v>
      </c>
      <c r="F170" s="371">
        <f t="shared" si="29"/>
        <v>0</v>
      </c>
      <c r="G170" s="370"/>
      <c r="H170" s="370"/>
      <c r="I170" s="359"/>
    </row>
    <row r="171" spans="1:9" x14ac:dyDescent="0.25">
      <c r="A171" s="370" t="s">
        <v>1995</v>
      </c>
      <c r="B171" s="1052" t="s">
        <v>27</v>
      </c>
      <c r="C171" s="1053">
        <f>B106</f>
        <v>0</v>
      </c>
      <c r="D171" s="1053">
        <f>C106</f>
        <v>0</v>
      </c>
      <c r="E171" s="1053">
        <f>D106</f>
        <v>0</v>
      </c>
      <c r="F171" s="1054">
        <f>E106</f>
        <v>0</v>
      </c>
      <c r="G171" s="1055"/>
      <c r="H171" s="1055"/>
      <c r="I171" s="1055"/>
    </row>
    <row r="172" spans="1:9" x14ac:dyDescent="0.25">
      <c r="A172" s="370" t="s">
        <v>1996</v>
      </c>
      <c r="B172" s="381" t="s">
        <v>633</v>
      </c>
      <c r="C172" s="370">
        <v>0</v>
      </c>
      <c r="D172" s="370">
        <v>1</v>
      </c>
      <c r="E172" s="370">
        <f t="shared" si="28"/>
        <v>1</v>
      </c>
      <c r="F172" s="371">
        <f t="shared" si="29"/>
        <v>0</v>
      </c>
      <c r="G172" s="370">
        <v>0</v>
      </c>
      <c r="H172" s="370">
        <v>0</v>
      </c>
      <c r="I172" s="371">
        <f>IF(G172&gt;0,H172/G172,0)</f>
        <v>0</v>
      </c>
    </row>
    <row r="173" spans="1:9" x14ac:dyDescent="0.25">
      <c r="A173" s="370" t="s">
        <v>1996</v>
      </c>
      <c r="B173" s="381" t="s">
        <v>22</v>
      </c>
      <c r="C173" s="370">
        <v>0</v>
      </c>
      <c r="D173" s="370">
        <v>0</v>
      </c>
      <c r="E173" s="370">
        <f t="shared" si="28"/>
        <v>0</v>
      </c>
      <c r="F173" s="371">
        <f t="shared" si="29"/>
        <v>0</v>
      </c>
      <c r="G173" s="370"/>
      <c r="H173" s="370"/>
      <c r="I173" s="359"/>
    </row>
    <row r="174" spans="1:9" x14ac:dyDescent="0.25">
      <c r="A174" s="370" t="s">
        <v>1996</v>
      </c>
      <c r="B174" s="381" t="s">
        <v>2020</v>
      </c>
      <c r="C174" s="370">
        <v>0</v>
      </c>
      <c r="D174" s="370">
        <v>0</v>
      </c>
      <c r="E174" s="370">
        <f t="shared" si="28"/>
        <v>0</v>
      </c>
      <c r="F174" s="371">
        <f t="shared" si="29"/>
        <v>0</v>
      </c>
      <c r="G174" s="370"/>
      <c r="H174" s="370"/>
      <c r="I174" s="359"/>
    </row>
    <row r="175" spans="1:9" x14ac:dyDescent="0.25">
      <c r="A175" s="370" t="s">
        <v>1996</v>
      </c>
      <c r="B175" s="381" t="s">
        <v>2021</v>
      </c>
      <c r="C175" s="370">
        <v>0</v>
      </c>
      <c r="D175" s="370">
        <v>0</v>
      </c>
      <c r="E175" s="370">
        <f t="shared" si="28"/>
        <v>0</v>
      </c>
      <c r="F175" s="371">
        <f t="shared" si="29"/>
        <v>0</v>
      </c>
      <c r="G175" s="370"/>
      <c r="H175" s="370"/>
      <c r="I175" s="359"/>
    </row>
    <row r="176" spans="1:9" x14ac:dyDescent="0.25">
      <c r="A176" s="370" t="s">
        <v>1996</v>
      </c>
      <c r="B176" s="381" t="s">
        <v>25</v>
      </c>
      <c r="C176" s="370">
        <v>0</v>
      </c>
      <c r="D176" s="370">
        <v>0</v>
      </c>
      <c r="E176" s="370">
        <f t="shared" si="28"/>
        <v>0</v>
      </c>
      <c r="F176" s="371">
        <f t="shared" si="29"/>
        <v>0</v>
      </c>
      <c r="G176" s="370"/>
      <c r="H176" s="370"/>
      <c r="I176" s="359"/>
    </row>
    <row r="177" spans="1:9" x14ac:dyDescent="0.25">
      <c r="A177" s="370" t="s">
        <v>1996</v>
      </c>
      <c r="B177" s="381" t="s">
        <v>26</v>
      </c>
      <c r="C177" s="370">
        <v>0</v>
      </c>
      <c r="D177" s="370">
        <v>0</v>
      </c>
      <c r="E177" s="370">
        <f t="shared" si="28"/>
        <v>0</v>
      </c>
      <c r="F177" s="371">
        <f t="shared" si="29"/>
        <v>0</v>
      </c>
      <c r="G177" s="370"/>
      <c r="H177" s="370"/>
      <c r="I177" s="359"/>
    </row>
    <row r="178" spans="1:9" x14ac:dyDescent="0.25">
      <c r="A178" s="370" t="s">
        <v>1996</v>
      </c>
      <c r="B178" s="381" t="s">
        <v>28</v>
      </c>
      <c r="C178" s="370">
        <v>0</v>
      </c>
      <c r="D178" s="370">
        <v>0</v>
      </c>
      <c r="E178" s="370">
        <f t="shared" ref="E178:E188" si="30">C178+D178</f>
        <v>0</v>
      </c>
      <c r="F178" s="371">
        <f t="shared" ref="F178:F188" si="31">IF(E178&gt;0,C178/E178,0)</f>
        <v>0</v>
      </c>
      <c r="G178" s="370"/>
      <c r="H178" s="370"/>
      <c r="I178" s="359"/>
    </row>
    <row r="179" spans="1:9" x14ac:dyDescent="0.25">
      <c r="A179" s="370" t="s">
        <v>1996</v>
      </c>
      <c r="B179" s="381" t="s">
        <v>29</v>
      </c>
      <c r="C179" s="370">
        <v>0</v>
      </c>
      <c r="D179" s="370">
        <v>0</v>
      </c>
      <c r="E179" s="370">
        <f t="shared" si="30"/>
        <v>0</v>
      </c>
      <c r="F179" s="371">
        <f t="shared" si="31"/>
        <v>0</v>
      </c>
      <c r="G179" s="370"/>
      <c r="H179" s="370"/>
      <c r="I179" s="359"/>
    </row>
    <row r="180" spans="1:9" x14ac:dyDescent="0.25">
      <c r="A180" s="370" t="s">
        <v>1996</v>
      </c>
      <c r="B180" s="381" t="s">
        <v>30</v>
      </c>
      <c r="C180" s="370">
        <v>0</v>
      </c>
      <c r="D180" s="370">
        <v>0</v>
      </c>
      <c r="E180" s="370">
        <f t="shared" si="30"/>
        <v>0</v>
      </c>
      <c r="F180" s="371">
        <f t="shared" si="31"/>
        <v>0</v>
      </c>
      <c r="G180" s="370"/>
      <c r="H180" s="370"/>
      <c r="I180" s="359"/>
    </row>
    <row r="181" spans="1:9" x14ac:dyDescent="0.25">
      <c r="A181" s="1056" t="s">
        <v>1996</v>
      </c>
      <c r="B181" s="1051" t="s">
        <v>2090</v>
      </c>
      <c r="C181" s="370">
        <v>0</v>
      </c>
      <c r="D181" s="370">
        <v>0</v>
      </c>
      <c r="E181" s="370">
        <f t="shared" si="30"/>
        <v>0</v>
      </c>
      <c r="F181" s="371">
        <f t="shared" si="31"/>
        <v>0</v>
      </c>
      <c r="G181" s="370"/>
      <c r="H181" s="370"/>
      <c r="I181" s="359"/>
    </row>
    <row r="182" spans="1:9" x14ac:dyDescent="0.25">
      <c r="A182" s="370" t="s">
        <v>1996</v>
      </c>
      <c r="B182" s="1052" t="s">
        <v>27</v>
      </c>
      <c r="C182" s="1053">
        <f>B107</f>
        <v>0</v>
      </c>
      <c r="D182" s="1053">
        <f>C107</f>
        <v>0</v>
      </c>
      <c r="E182" s="1053">
        <f>D107</f>
        <v>0</v>
      </c>
      <c r="F182" s="1054">
        <f>E107</f>
        <v>0</v>
      </c>
      <c r="G182" s="1055"/>
      <c r="H182" s="1055"/>
      <c r="I182" s="1055"/>
    </row>
    <row r="183" spans="1:9" x14ac:dyDescent="0.25">
      <c r="A183" s="370" t="s">
        <v>1997</v>
      </c>
      <c r="B183" s="381" t="s">
        <v>633</v>
      </c>
      <c r="C183" s="370">
        <v>0</v>
      </c>
      <c r="D183" s="370">
        <v>1</v>
      </c>
      <c r="E183" s="370">
        <f t="shared" si="30"/>
        <v>1</v>
      </c>
      <c r="F183" s="371">
        <f t="shared" si="31"/>
        <v>0</v>
      </c>
      <c r="G183" s="370">
        <v>0</v>
      </c>
      <c r="H183" s="370">
        <v>0</v>
      </c>
      <c r="I183" s="371">
        <f>IF(G183&gt;0,H183/G183,0)</f>
        <v>0</v>
      </c>
    </row>
    <row r="184" spans="1:9" x14ac:dyDescent="0.25">
      <c r="A184" s="370" t="s">
        <v>1997</v>
      </c>
      <c r="B184" s="381" t="s">
        <v>22</v>
      </c>
      <c r="C184" s="370">
        <v>0</v>
      </c>
      <c r="D184" s="370">
        <v>0</v>
      </c>
      <c r="E184" s="370">
        <f t="shared" si="30"/>
        <v>0</v>
      </c>
      <c r="F184" s="371">
        <f t="shared" si="31"/>
        <v>0</v>
      </c>
      <c r="G184" s="370"/>
      <c r="H184" s="370"/>
      <c r="I184" s="359"/>
    </row>
    <row r="185" spans="1:9" x14ac:dyDescent="0.25">
      <c r="A185" s="370" t="s">
        <v>1997</v>
      </c>
      <c r="B185" s="381" t="s">
        <v>2020</v>
      </c>
      <c r="C185" s="370">
        <v>0</v>
      </c>
      <c r="D185" s="370">
        <v>0</v>
      </c>
      <c r="E185" s="370">
        <f t="shared" si="30"/>
        <v>0</v>
      </c>
      <c r="F185" s="371">
        <f t="shared" si="31"/>
        <v>0</v>
      </c>
      <c r="G185" s="370"/>
      <c r="H185" s="370"/>
      <c r="I185" s="359"/>
    </row>
    <row r="186" spans="1:9" x14ac:dyDescent="0.25">
      <c r="A186" s="370" t="s">
        <v>1997</v>
      </c>
      <c r="B186" s="381" t="s">
        <v>2021</v>
      </c>
      <c r="C186" s="370">
        <v>0</v>
      </c>
      <c r="D186" s="370">
        <v>0</v>
      </c>
      <c r="E186" s="370">
        <f t="shared" si="30"/>
        <v>0</v>
      </c>
      <c r="F186" s="371">
        <f t="shared" si="31"/>
        <v>0</v>
      </c>
      <c r="G186" s="370"/>
      <c r="H186" s="370"/>
      <c r="I186" s="359"/>
    </row>
    <row r="187" spans="1:9" x14ac:dyDescent="0.25">
      <c r="A187" s="370" t="s">
        <v>1997</v>
      </c>
      <c r="B187" s="381" t="s">
        <v>25</v>
      </c>
      <c r="C187" s="370">
        <v>0</v>
      </c>
      <c r="D187" s="370">
        <v>0</v>
      </c>
      <c r="E187" s="370">
        <f t="shared" si="30"/>
        <v>0</v>
      </c>
      <c r="F187" s="371">
        <f t="shared" si="31"/>
        <v>0</v>
      </c>
      <c r="G187" s="370"/>
      <c r="H187" s="370"/>
      <c r="I187" s="359"/>
    </row>
    <row r="188" spans="1:9" x14ac:dyDescent="0.25">
      <c r="A188" s="370" t="s">
        <v>1997</v>
      </c>
      <c r="B188" s="381" t="s">
        <v>26</v>
      </c>
      <c r="C188" s="370">
        <v>0</v>
      </c>
      <c r="D188" s="370">
        <v>0</v>
      </c>
      <c r="E188" s="370">
        <f t="shared" si="30"/>
        <v>0</v>
      </c>
      <c r="F188" s="371">
        <f t="shared" si="31"/>
        <v>0</v>
      </c>
      <c r="G188" s="370"/>
      <c r="H188" s="370"/>
      <c r="I188" s="359"/>
    </row>
    <row r="189" spans="1:9" x14ac:dyDescent="0.25">
      <c r="A189" s="370" t="s">
        <v>1997</v>
      </c>
      <c r="B189" s="381" t="s">
        <v>28</v>
      </c>
      <c r="C189" s="370">
        <v>0</v>
      </c>
      <c r="D189" s="370">
        <v>0</v>
      </c>
      <c r="E189" s="370">
        <f t="shared" ref="E189:E199" si="32">C189+D189</f>
        <v>0</v>
      </c>
      <c r="F189" s="371">
        <f t="shared" ref="F189:F199" si="33">IF(E189&gt;0,C189/E189,0)</f>
        <v>0</v>
      </c>
      <c r="G189" s="370"/>
      <c r="H189" s="370"/>
      <c r="I189" s="359"/>
    </row>
    <row r="190" spans="1:9" x14ac:dyDescent="0.25">
      <c r="A190" s="370" t="s">
        <v>1997</v>
      </c>
      <c r="B190" s="381" t="s">
        <v>29</v>
      </c>
      <c r="C190" s="370">
        <v>0</v>
      </c>
      <c r="D190" s="370">
        <v>0</v>
      </c>
      <c r="E190" s="370">
        <f t="shared" si="32"/>
        <v>0</v>
      </c>
      <c r="F190" s="371">
        <f t="shared" si="33"/>
        <v>0</v>
      </c>
      <c r="G190" s="370"/>
      <c r="H190" s="370"/>
      <c r="I190" s="359"/>
    </row>
    <row r="191" spans="1:9" x14ac:dyDescent="0.25">
      <c r="A191" s="370" t="s">
        <v>1997</v>
      </c>
      <c r="B191" s="381" t="s">
        <v>30</v>
      </c>
      <c r="C191" s="370">
        <v>0</v>
      </c>
      <c r="D191" s="370">
        <v>0</v>
      </c>
      <c r="E191" s="370">
        <f t="shared" si="32"/>
        <v>0</v>
      </c>
      <c r="F191" s="371">
        <f t="shared" si="33"/>
        <v>0</v>
      </c>
      <c r="G191" s="370"/>
      <c r="H191" s="370"/>
      <c r="I191" s="359"/>
    </row>
    <row r="192" spans="1:9" x14ac:dyDescent="0.25">
      <c r="A192" s="1056" t="s">
        <v>1997</v>
      </c>
      <c r="B192" s="1051" t="s">
        <v>2090</v>
      </c>
      <c r="C192" s="370">
        <v>0</v>
      </c>
      <c r="D192" s="370">
        <v>0</v>
      </c>
      <c r="E192" s="370">
        <f t="shared" si="32"/>
        <v>0</v>
      </c>
      <c r="F192" s="371">
        <f t="shared" si="33"/>
        <v>0</v>
      </c>
      <c r="G192" s="370"/>
      <c r="H192" s="370"/>
      <c r="I192" s="359"/>
    </row>
    <row r="193" spans="1:9" x14ac:dyDescent="0.25">
      <c r="A193" s="370" t="s">
        <v>1997</v>
      </c>
      <c r="B193" s="1052" t="s">
        <v>27</v>
      </c>
      <c r="C193" s="1053">
        <f>B108</f>
        <v>0</v>
      </c>
      <c r="D193" s="1053">
        <f>C108</f>
        <v>0</v>
      </c>
      <c r="E193" s="1053">
        <f>D108</f>
        <v>0</v>
      </c>
      <c r="F193" s="1054">
        <f>E108</f>
        <v>0</v>
      </c>
      <c r="G193" s="1055"/>
      <c r="H193" s="1055"/>
      <c r="I193" s="1055"/>
    </row>
    <row r="194" spans="1:9" x14ac:dyDescent="0.25">
      <c r="A194" s="370" t="s">
        <v>1998</v>
      </c>
      <c r="B194" s="381" t="s">
        <v>633</v>
      </c>
      <c r="C194" s="370">
        <v>65</v>
      </c>
      <c r="D194" s="370">
        <v>14</v>
      </c>
      <c r="E194" s="370">
        <f t="shared" si="32"/>
        <v>79</v>
      </c>
      <c r="F194" s="371">
        <f t="shared" si="33"/>
        <v>0.82278481012658233</v>
      </c>
      <c r="G194" s="370">
        <v>0</v>
      </c>
      <c r="H194" s="370">
        <v>0</v>
      </c>
      <c r="I194" s="371">
        <f>IF(G194&gt;0,H194/G194,0)</f>
        <v>0</v>
      </c>
    </row>
    <row r="195" spans="1:9" x14ac:dyDescent="0.25">
      <c r="A195" s="370" t="s">
        <v>1998</v>
      </c>
      <c r="B195" s="381" t="s">
        <v>22</v>
      </c>
      <c r="C195" s="370">
        <v>18</v>
      </c>
      <c r="D195" s="370">
        <v>10</v>
      </c>
      <c r="E195" s="370">
        <f t="shared" si="32"/>
        <v>28</v>
      </c>
      <c r="F195" s="371">
        <f t="shared" si="33"/>
        <v>0.6428571428571429</v>
      </c>
      <c r="G195" s="370"/>
      <c r="H195" s="370"/>
      <c r="I195" s="359"/>
    </row>
    <row r="196" spans="1:9" x14ac:dyDescent="0.25">
      <c r="A196" s="370" t="s">
        <v>1998</v>
      </c>
      <c r="B196" s="381" t="s">
        <v>2020</v>
      </c>
      <c r="C196" s="370">
        <v>3</v>
      </c>
      <c r="D196" s="370">
        <v>1</v>
      </c>
      <c r="E196" s="370">
        <f t="shared" si="32"/>
        <v>4</v>
      </c>
      <c r="F196" s="371">
        <f t="shared" si="33"/>
        <v>0.75</v>
      </c>
      <c r="G196" s="370"/>
      <c r="H196" s="370"/>
      <c r="I196" s="359"/>
    </row>
    <row r="197" spans="1:9" x14ac:dyDescent="0.25">
      <c r="A197" s="370" t="s">
        <v>1998</v>
      </c>
      <c r="B197" s="381" t="s">
        <v>2021</v>
      </c>
      <c r="C197" s="370">
        <v>10</v>
      </c>
      <c r="D197" s="370">
        <v>9</v>
      </c>
      <c r="E197" s="370">
        <f t="shared" si="32"/>
        <v>19</v>
      </c>
      <c r="F197" s="371">
        <f t="shared" si="33"/>
        <v>0.52631578947368418</v>
      </c>
      <c r="G197" s="370"/>
      <c r="H197" s="370"/>
      <c r="I197" s="359"/>
    </row>
    <row r="198" spans="1:9" x14ac:dyDescent="0.25">
      <c r="A198" s="370" t="s">
        <v>1998</v>
      </c>
      <c r="B198" s="381" t="s">
        <v>25</v>
      </c>
      <c r="C198" s="370">
        <v>2</v>
      </c>
      <c r="D198" s="370">
        <v>1</v>
      </c>
      <c r="E198" s="370">
        <f t="shared" si="32"/>
        <v>3</v>
      </c>
      <c r="F198" s="371">
        <f t="shared" si="33"/>
        <v>0.66666666666666663</v>
      </c>
      <c r="G198" s="370"/>
      <c r="H198" s="370"/>
      <c r="I198" s="359"/>
    </row>
    <row r="199" spans="1:9" x14ac:dyDescent="0.25">
      <c r="A199" s="370" t="s">
        <v>1998</v>
      </c>
      <c r="B199" s="381" t="s">
        <v>26</v>
      </c>
      <c r="C199" s="370">
        <v>27</v>
      </c>
      <c r="D199" s="370">
        <v>1</v>
      </c>
      <c r="E199" s="370">
        <f t="shared" si="32"/>
        <v>28</v>
      </c>
      <c r="F199" s="371">
        <f t="shared" si="33"/>
        <v>0.9642857142857143</v>
      </c>
      <c r="G199" s="370"/>
      <c r="H199" s="370"/>
      <c r="I199" s="359"/>
    </row>
    <row r="200" spans="1:9" x14ac:dyDescent="0.25">
      <c r="A200" s="370" t="s">
        <v>1998</v>
      </c>
      <c r="B200" s="381" t="s">
        <v>28</v>
      </c>
      <c r="C200" s="370">
        <v>0</v>
      </c>
      <c r="D200" s="370">
        <v>51</v>
      </c>
      <c r="E200" s="370">
        <f t="shared" ref="E200:E210" si="34">C200+D200</f>
        <v>51</v>
      </c>
      <c r="F200" s="371">
        <f t="shared" ref="F200:F210" si="35">IF(E200&gt;0,C200/E200,0)</f>
        <v>0</v>
      </c>
      <c r="G200" s="370"/>
      <c r="H200" s="370"/>
      <c r="I200" s="359"/>
    </row>
    <row r="201" spans="1:9" x14ac:dyDescent="0.25">
      <c r="A201" s="370" t="s">
        <v>1998</v>
      </c>
      <c r="B201" s="381" t="s">
        <v>29</v>
      </c>
      <c r="C201" s="370">
        <v>2</v>
      </c>
      <c r="D201" s="370">
        <v>6</v>
      </c>
      <c r="E201" s="370">
        <f t="shared" si="34"/>
        <v>8</v>
      </c>
      <c r="F201" s="371">
        <f t="shared" si="35"/>
        <v>0.25</v>
      </c>
      <c r="G201" s="370"/>
      <c r="H201" s="370"/>
      <c r="I201" s="359"/>
    </row>
    <row r="202" spans="1:9" x14ac:dyDescent="0.25">
      <c r="A202" s="370" t="s">
        <v>1998</v>
      </c>
      <c r="B202" s="381" t="s">
        <v>30</v>
      </c>
      <c r="C202" s="370">
        <v>20</v>
      </c>
      <c r="D202" s="370">
        <v>9</v>
      </c>
      <c r="E202" s="370">
        <f t="shared" si="34"/>
        <v>29</v>
      </c>
      <c r="F202" s="371">
        <f t="shared" si="35"/>
        <v>0.68965517241379315</v>
      </c>
      <c r="G202" s="370"/>
      <c r="H202" s="370"/>
      <c r="I202" s="359"/>
    </row>
    <row r="203" spans="1:9" x14ac:dyDescent="0.25">
      <c r="A203" s="370" t="s">
        <v>1998</v>
      </c>
      <c r="B203" s="1051" t="s">
        <v>2090</v>
      </c>
      <c r="C203" s="370">
        <v>18</v>
      </c>
      <c r="D203" s="370">
        <v>3</v>
      </c>
      <c r="E203" s="370">
        <f>C203+D203</f>
        <v>21</v>
      </c>
      <c r="F203" s="371">
        <f>IF(E203&gt;0,C203/E203,0)</f>
        <v>0.8571428571428571</v>
      </c>
      <c r="G203" s="370"/>
      <c r="H203" s="370"/>
      <c r="I203" s="359"/>
    </row>
    <row r="204" spans="1:9" x14ac:dyDescent="0.25">
      <c r="A204" s="370" t="s">
        <v>1998</v>
      </c>
      <c r="B204" s="1052" t="s">
        <v>27</v>
      </c>
      <c r="C204" s="1053">
        <f>B109</f>
        <v>4</v>
      </c>
      <c r="D204" s="1053">
        <f>C109</f>
        <v>16</v>
      </c>
      <c r="E204" s="1053">
        <f>D109</f>
        <v>20</v>
      </c>
      <c r="F204" s="1054">
        <f>E109</f>
        <v>0.2</v>
      </c>
      <c r="G204" s="1055"/>
      <c r="H204" s="1055"/>
      <c r="I204" s="1055"/>
    </row>
    <row r="205" spans="1:9" x14ac:dyDescent="0.25">
      <c r="A205" s="370" t="s">
        <v>1999</v>
      </c>
      <c r="B205" s="381" t="s">
        <v>633</v>
      </c>
      <c r="C205" s="370">
        <v>0</v>
      </c>
      <c r="D205" s="370">
        <v>1</v>
      </c>
      <c r="E205" s="370">
        <f t="shared" si="34"/>
        <v>1</v>
      </c>
      <c r="F205" s="371">
        <f t="shared" si="35"/>
        <v>0</v>
      </c>
      <c r="G205" s="370">
        <v>0</v>
      </c>
      <c r="H205" s="370">
        <v>0</v>
      </c>
      <c r="I205" s="371">
        <f>IF(G205&gt;0,H205/G205,0)</f>
        <v>0</v>
      </c>
    </row>
    <row r="206" spans="1:9" x14ac:dyDescent="0.25">
      <c r="A206" s="370" t="s">
        <v>1999</v>
      </c>
      <c r="B206" s="381" t="s">
        <v>22</v>
      </c>
      <c r="C206" s="370">
        <v>0</v>
      </c>
      <c r="D206" s="370">
        <v>0</v>
      </c>
      <c r="E206" s="370">
        <f t="shared" si="34"/>
        <v>0</v>
      </c>
      <c r="F206" s="371">
        <f t="shared" si="35"/>
        <v>0</v>
      </c>
      <c r="G206" s="370"/>
      <c r="H206" s="370"/>
      <c r="I206" s="359"/>
    </row>
    <row r="207" spans="1:9" x14ac:dyDescent="0.25">
      <c r="A207" s="370" t="s">
        <v>1999</v>
      </c>
      <c r="B207" s="381" t="s">
        <v>2020</v>
      </c>
      <c r="C207" s="370">
        <v>0</v>
      </c>
      <c r="D207" s="370">
        <v>0</v>
      </c>
      <c r="E207" s="370">
        <f t="shared" si="34"/>
        <v>0</v>
      </c>
      <c r="F207" s="371">
        <f t="shared" si="35"/>
        <v>0</v>
      </c>
      <c r="G207" s="370"/>
      <c r="H207" s="370"/>
      <c r="I207" s="359"/>
    </row>
    <row r="208" spans="1:9" x14ac:dyDescent="0.25">
      <c r="A208" s="370" t="s">
        <v>1999</v>
      </c>
      <c r="B208" s="381" t="s">
        <v>2021</v>
      </c>
      <c r="C208" s="370">
        <v>0</v>
      </c>
      <c r="D208" s="370">
        <v>0</v>
      </c>
      <c r="E208" s="370">
        <f t="shared" si="34"/>
        <v>0</v>
      </c>
      <c r="F208" s="371">
        <f t="shared" si="35"/>
        <v>0</v>
      </c>
      <c r="G208" s="370"/>
      <c r="H208" s="370"/>
      <c r="I208" s="359"/>
    </row>
    <row r="209" spans="1:9" x14ac:dyDescent="0.25">
      <c r="A209" s="370" t="s">
        <v>1999</v>
      </c>
      <c r="B209" s="381" t="s">
        <v>25</v>
      </c>
      <c r="C209" s="370">
        <v>0</v>
      </c>
      <c r="D209" s="370">
        <v>0</v>
      </c>
      <c r="E209" s="370">
        <f t="shared" si="34"/>
        <v>0</v>
      </c>
      <c r="F209" s="371">
        <f t="shared" si="35"/>
        <v>0</v>
      </c>
      <c r="G209" s="370"/>
      <c r="H209" s="370"/>
      <c r="I209" s="359"/>
    </row>
    <row r="210" spans="1:9" x14ac:dyDescent="0.25">
      <c r="A210" s="370" t="s">
        <v>1999</v>
      </c>
      <c r="B210" s="381" t="s">
        <v>26</v>
      </c>
      <c r="C210" s="370">
        <v>0</v>
      </c>
      <c r="D210" s="370">
        <v>0</v>
      </c>
      <c r="E210" s="370">
        <f t="shared" si="34"/>
        <v>0</v>
      </c>
      <c r="F210" s="371">
        <f t="shared" si="35"/>
        <v>0</v>
      </c>
      <c r="G210" s="370"/>
      <c r="H210" s="370"/>
      <c r="I210" s="359"/>
    </row>
    <row r="211" spans="1:9" x14ac:dyDescent="0.25">
      <c r="A211" s="370" t="s">
        <v>1999</v>
      </c>
      <c r="B211" s="381" t="s">
        <v>28</v>
      </c>
      <c r="C211" s="370">
        <v>0</v>
      </c>
      <c r="D211" s="370">
        <v>0</v>
      </c>
      <c r="E211" s="370">
        <f t="shared" ref="E211:E221" si="36">C211+D211</f>
        <v>0</v>
      </c>
      <c r="F211" s="371">
        <f t="shared" ref="F211:F221" si="37">IF(E211&gt;0,C211/E211,0)</f>
        <v>0</v>
      </c>
      <c r="G211" s="370"/>
      <c r="H211" s="370"/>
      <c r="I211" s="359"/>
    </row>
    <row r="212" spans="1:9" x14ac:dyDescent="0.25">
      <c r="A212" s="370" t="s">
        <v>1999</v>
      </c>
      <c r="B212" s="381" t="s">
        <v>29</v>
      </c>
      <c r="C212" s="370">
        <v>0</v>
      </c>
      <c r="D212" s="370">
        <v>0</v>
      </c>
      <c r="E212" s="370">
        <f t="shared" si="36"/>
        <v>0</v>
      </c>
      <c r="F212" s="371">
        <f t="shared" si="37"/>
        <v>0</v>
      </c>
      <c r="G212" s="370"/>
      <c r="H212" s="370"/>
      <c r="I212" s="359"/>
    </row>
    <row r="213" spans="1:9" x14ac:dyDescent="0.25">
      <c r="A213" s="370" t="s">
        <v>1999</v>
      </c>
      <c r="B213" s="381" t="s">
        <v>30</v>
      </c>
      <c r="C213" s="370">
        <v>0</v>
      </c>
      <c r="D213" s="370">
        <v>0</v>
      </c>
      <c r="E213" s="370">
        <f t="shared" si="36"/>
        <v>0</v>
      </c>
      <c r="F213" s="371">
        <f t="shared" si="37"/>
        <v>0</v>
      </c>
      <c r="G213" s="370"/>
      <c r="H213" s="370"/>
      <c r="I213" s="359"/>
    </row>
    <row r="214" spans="1:9" x14ac:dyDescent="0.25">
      <c r="A214" s="1056" t="s">
        <v>1999</v>
      </c>
      <c r="B214" s="1051" t="s">
        <v>2090</v>
      </c>
      <c r="C214" s="370">
        <v>0</v>
      </c>
      <c r="D214" s="370">
        <v>0</v>
      </c>
      <c r="E214" s="370">
        <f t="shared" si="36"/>
        <v>0</v>
      </c>
      <c r="F214" s="371">
        <f t="shared" si="37"/>
        <v>0</v>
      </c>
      <c r="G214" s="370"/>
      <c r="H214" s="370"/>
      <c r="I214" s="359"/>
    </row>
    <row r="215" spans="1:9" x14ac:dyDescent="0.25">
      <c r="A215" s="370" t="s">
        <v>1999</v>
      </c>
      <c r="B215" s="1052" t="s">
        <v>27</v>
      </c>
      <c r="C215" s="1053">
        <f>B110</f>
        <v>0</v>
      </c>
      <c r="D215" s="1053">
        <f>C110</f>
        <v>0</v>
      </c>
      <c r="E215" s="1053">
        <f>D110</f>
        <v>0</v>
      </c>
      <c r="F215" s="1054">
        <f>E110</f>
        <v>0</v>
      </c>
      <c r="G215" s="1055"/>
      <c r="H215" s="1055"/>
      <c r="I215" s="1055"/>
    </row>
    <row r="216" spans="1:9" x14ac:dyDescent="0.25">
      <c r="A216" s="370" t="s">
        <v>2000</v>
      </c>
      <c r="B216" s="381" t="s">
        <v>633</v>
      </c>
      <c r="C216" s="370">
        <v>0</v>
      </c>
      <c r="D216" s="370">
        <v>1</v>
      </c>
      <c r="E216" s="370">
        <f t="shared" si="36"/>
        <v>1</v>
      </c>
      <c r="F216" s="371">
        <f t="shared" si="37"/>
        <v>0</v>
      </c>
      <c r="G216" s="370">
        <v>0</v>
      </c>
      <c r="H216" s="370">
        <v>0</v>
      </c>
      <c r="I216" s="371">
        <f>IF(G216&gt;0,H216/G216,0)</f>
        <v>0</v>
      </c>
    </row>
    <row r="217" spans="1:9" x14ac:dyDescent="0.25">
      <c r="A217" s="370" t="s">
        <v>2000</v>
      </c>
      <c r="B217" s="381" t="s">
        <v>22</v>
      </c>
      <c r="C217" s="370">
        <v>0</v>
      </c>
      <c r="D217" s="370">
        <v>0</v>
      </c>
      <c r="E217" s="370">
        <f t="shared" si="36"/>
        <v>0</v>
      </c>
      <c r="F217" s="371">
        <f t="shared" si="37"/>
        <v>0</v>
      </c>
      <c r="G217" s="370"/>
      <c r="H217" s="370"/>
      <c r="I217" s="359"/>
    </row>
    <row r="218" spans="1:9" x14ac:dyDescent="0.25">
      <c r="A218" s="370" t="s">
        <v>2000</v>
      </c>
      <c r="B218" s="381" t="s">
        <v>2020</v>
      </c>
      <c r="C218" s="370">
        <v>0</v>
      </c>
      <c r="D218" s="370">
        <v>0</v>
      </c>
      <c r="E218" s="370">
        <f t="shared" si="36"/>
        <v>0</v>
      </c>
      <c r="F218" s="371">
        <f t="shared" si="37"/>
        <v>0</v>
      </c>
      <c r="G218" s="370"/>
      <c r="H218" s="370"/>
      <c r="I218" s="359"/>
    </row>
    <row r="219" spans="1:9" x14ac:dyDescent="0.25">
      <c r="A219" s="370" t="s">
        <v>2000</v>
      </c>
      <c r="B219" s="381" t="s">
        <v>2021</v>
      </c>
      <c r="C219" s="370">
        <v>0</v>
      </c>
      <c r="D219" s="370">
        <v>0</v>
      </c>
      <c r="E219" s="370">
        <f t="shared" si="36"/>
        <v>0</v>
      </c>
      <c r="F219" s="371">
        <f t="shared" si="37"/>
        <v>0</v>
      </c>
      <c r="G219" s="370"/>
      <c r="H219" s="370"/>
      <c r="I219" s="359"/>
    </row>
    <row r="220" spans="1:9" x14ac:dyDescent="0.25">
      <c r="A220" s="370" t="s">
        <v>2000</v>
      </c>
      <c r="B220" s="381" t="s">
        <v>25</v>
      </c>
      <c r="C220" s="370">
        <v>0</v>
      </c>
      <c r="D220" s="370">
        <v>0</v>
      </c>
      <c r="E220" s="370">
        <f t="shared" si="36"/>
        <v>0</v>
      </c>
      <c r="F220" s="371">
        <f t="shared" si="37"/>
        <v>0</v>
      </c>
      <c r="G220" s="370"/>
      <c r="H220" s="370"/>
      <c r="I220" s="359"/>
    </row>
    <row r="221" spans="1:9" x14ac:dyDescent="0.25">
      <c r="A221" s="370" t="s">
        <v>2000</v>
      </c>
      <c r="B221" s="381" t="s">
        <v>26</v>
      </c>
      <c r="C221" s="370">
        <v>0</v>
      </c>
      <c r="D221" s="370">
        <v>0</v>
      </c>
      <c r="E221" s="370">
        <f t="shared" si="36"/>
        <v>0</v>
      </c>
      <c r="F221" s="371">
        <f t="shared" si="37"/>
        <v>0</v>
      </c>
      <c r="G221" s="370"/>
      <c r="H221" s="370"/>
      <c r="I221" s="359"/>
    </row>
    <row r="222" spans="1:9" x14ac:dyDescent="0.25">
      <c r="A222" s="370" t="s">
        <v>2000</v>
      </c>
      <c r="B222" s="381" t="s">
        <v>28</v>
      </c>
      <c r="C222" s="370">
        <v>0</v>
      </c>
      <c r="D222" s="370">
        <v>0</v>
      </c>
      <c r="E222" s="370">
        <f t="shared" ref="E222:E232" si="38">C222+D222</f>
        <v>0</v>
      </c>
      <c r="F222" s="371">
        <f t="shared" ref="F222:F232" si="39">IF(E222&gt;0,C222/E222,0)</f>
        <v>0</v>
      </c>
      <c r="G222" s="370"/>
      <c r="H222" s="370"/>
      <c r="I222" s="359"/>
    </row>
    <row r="223" spans="1:9" x14ac:dyDescent="0.25">
      <c r="A223" s="370" t="s">
        <v>2000</v>
      </c>
      <c r="B223" s="381" t="s">
        <v>29</v>
      </c>
      <c r="C223" s="370">
        <v>0</v>
      </c>
      <c r="D223" s="370">
        <v>0</v>
      </c>
      <c r="E223" s="370">
        <f t="shared" si="38"/>
        <v>0</v>
      </c>
      <c r="F223" s="371">
        <f t="shared" si="39"/>
        <v>0</v>
      </c>
      <c r="G223" s="370"/>
      <c r="H223" s="370"/>
      <c r="I223" s="359"/>
    </row>
    <row r="224" spans="1:9" x14ac:dyDescent="0.25">
      <c r="A224" s="370" t="s">
        <v>2000</v>
      </c>
      <c r="B224" s="381" t="s">
        <v>30</v>
      </c>
      <c r="C224" s="370">
        <v>0</v>
      </c>
      <c r="D224" s="370">
        <v>0</v>
      </c>
      <c r="E224" s="370">
        <f t="shared" si="38"/>
        <v>0</v>
      </c>
      <c r="F224" s="371">
        <f t="shared" si="39"/>
        <v>0</v>
      </c>
      <c r="G224" s="370"/>
      <c r="H224" s="370"/>
      <c r="I224" s="359"/>
    </row>
    <row r="225" spans="1:9" x14ac:dyDescent="0.25">
      <c r="A225" s="370" t="s">
        <v>2000</v>
      </c>
      <c r="B225" s="1051" t="s">
        <v>2090</v>
      </c>
      <c r="C225" s="370">
        <v>0</v>
      </c>
      <c r="D225" s="370">
        <v>0</v>
      </c>
      <c r="E225" s="370">
        <f t="shared" si="38"/>
        <v>0</v>
      </c>
      <c r="F225" s="371">
        <f t="shared" si="39"/>
        <v>0</v>
      </c>
      <c r="G225" s="370"/>
      <c r="H225" s="370"/>
      <c r="I225" s="359"/>
    </row>
    <row r="226" spans="1:9" x14ac:dyDescent="0.25">
      <c r="A226" s="370" t="s">
        <v>2000</v>
      </c>
      <c r="B226" s="1052" t="s">
        <v>27</v>
      </c>
      <c r="C226" s="1053">
        <f>B111</f>
        <v>0</v>
      </c>
      <c r="D226" s="1053">
        <f>C111</f>
        <v>0</v>
      </c>
      <c r="E226" s="1053">
        <f>D111</f>
        <v>0</v>
      </c>
      <c r="F226" s="1054">
        <f>E111</f>
        <v>0</v>
      </c>
      <c r="G226" s="1055"/>
      <c r="H226" s="1055"/>
      <c r="I226" s="1055"/>
    </row>
    <row r="227" spans="1:9" x14ac:dyDescent="0.25">
      <c r="A227" s="370" t="s">
        <v>2001</v>
      </c>
      <c r="B227" s="381" t="s">
        <v>633</v>
      </c>
      <c r="C227" s="370">
        <v>0</v>
      </c>
      <c r="D227" s="370">
        <v>1</v>
      </c>
      <c r="E227" s="370">
        <f t="shared" si="38"/>
        <v>1</v>
      </c>
      <c r="F227" s="371">
        <f t="shared" si="39"/>
        <v>0</v>
      </c>
      <c r="G227" s="370">
        <v>0</v>
      </c>
      <c r="H227" s="370">
        <v>0</v>
      </c>
      <c r="I227" s="371">
        <f>IF(G227&gt;0,H227/G227,0)</f>
        <v>0</v>
      </c>
    </row>
    <row r="228" spans="1:9" x14ac:dyDescent="0.25">
      <c r="A228" s="370" t="s">
        <v>2001</v>
      </c>
      <c r="B228" s="381" t="s">
        <v>22</v>
      </c>
      <c r="C228" s="370">
        <v>0</v>
      </c>
      <c r="D228" s="370">
        <v>0</v>
      </c>
      <c r="E228" s="370">
        <f t="shared" si="38"/>
        <v>0</v>
      </c>
      <c r="F228" s="371">
        <f t="shared" si="39"/>
        <v>0</v>
      </c>
      <c r="G228" s="370"/>
      <c r="H228" s="370"/>
      <c r="I228" s="359"/>
    </row>
    <row r="229" spans="1:9" x14ac:dyDescent="0.25">
      <c r="A229" s="370" t="s">
        <v>2001</v>
      </c>
      <c r="B229" s="381" t="s">
        <v>2020</v>
      </c>
      <c r="C229" s="370">
        <v>0</v>
      </c>
      <c r="D229" s="370">
        <v>0</v>
      </c>
      <c r="E229" s="370">
        <f t="shared" si="38"/>
        <v>0</v>
      </c>
      <c r="F229" s="371">
        <f t="shared" si="39"/>
        <v>0</v>
      </c>
      <c r="G229" s="370"/>
      <c r="H229" s="370"/>
      <c r="I229" s="359"/>
    </row>
    <row r="230" spans="1:9" x14ac:dyDescent="0.25">
      <c r="A230" s="370" t="s">
        <v>2001</v>
      </c>
      <c r="B230" s="381" t="s">
        <v>2021</v>
      </c>
      <c r="C230" s="370">
        <v>0</v>
      </c>
      <c r="D230" s="370">
        <v>0</v>
      </c>
      <c r="E230" s="370">
        <f t="shared" si="38"/>
        <v>0</v>
      </c>
      <c r="F230" s="371">
        <f t="shared" si="39"/>
        <v>0</v>
      </c>
      <c r="G230" s="370"/>
      <c r="H230" s="370"/>
      <c r="I230" s="359"/>
    </row>
    <row r="231" spans="1:9" x14ac:dyDescent="0.25">
      <c r="A231" s="370" t="s">
        <v>2001</v>
      </c>
      <c r="B231" s="381" t="s">
        <v>25</v>
      </c>
      <c r="C231" s="370">
        <v>0</v>
      </c>
      <c r="D231" s="370">
        <v>0</v>
      </c>
      <c r="E231" s="370">
        <f t="shared" si="38"/>
        <v>0</v>
      </c>
      <c r="F231" s="371">
        <f t="shared" si="39"/>
        <v>0</v>
      </c>
      <c r="G231" s="370"/>
      <c r="H231" s="370"/>
      <c r="I231" s="359"/>
    </row>
    <row r="232" spans="1:9" x14ac:dyDescent="0.25">
      <c r="A232" s="370" t="s">
        <v>2001</v>
      </c>
      <c r="B232" s="381" t="s">
        <v>26</v>
      </c>
      <c r="C232" s="370">
        <v>0</v>
      </c>
      <c r="D232" s="370">
        <v>0</v>
      </c>
      <c r="E232" s="370">
        <f t="shared" si="38"/>
        <v>0</v>
      </c>
      <c r="F232" s="371">
        <f t="shared" si="39"/>
        <v>0</v>
      </c>
      <c r="G232" s="370"/>
      <c r="H232" s="370"/>
      <c r="I232" s="359"/>
    </row>
    <row r="233" spans="1:9" x14ac:dyDescent="0.25">
      <c r="A233" s="370" t="s">
        <v>2001</v>
      </c>
      <c r="B233" s="381" t="s">
        <v>28</v>
      </c>
      <c r="C233" s="370">
        <v>0</v>
      </c>
      <c r="D233" s="370">
        <v>0</v>
      </c>
      <c r="E233" s="370">
        <f t="shared" ref="E233:E243" si="40">C233+D233</f>
        <v>0</v>
      </c>
      <c r="F233" s="371">
        <f t="shared" ref="F233:F243" si="41">IF(E233&gt;0,C233/E233,0)</f>
        <v>0</v>
      </c>
      <c r="G233" s="370"/>
      <c r="H233" s="370"/>
      <c r="I233" s="359"/>
    </row>
    <row r="234" spans="1:9" x14ac:dyDescent="0.25">
      <c r="A234" s="370" t="s">
        <v>2001</v>
      </c>
      <c r="B234" s="381" t="s">
        <v>29</v>
      </c>
      <c r="C234" s="370">
        <v>0</v>
      </c>
      <c r="D234" s="370">
        <v>0</v>
      </c>
      <c r="E234" s="370">
        <f t="shared" si="40"/>
        <v>0</v>
      </c>
      <c r="F234" s="371">
        <f t="shared" si="41"/>
        <v>0</v>
      </c>
      <c r="G234" s="370"/>
      <c r="H234" s="370"/>
      <c r="I234" s="359"/>
    </row>
    <row r="235" spans="1:9" x14ac:dyDescent="0.25">
      <c r="A235" s="370" t="s">
        <v>2001</v>
      </c>
      <c r="B235" s="381" t="s">
        <v>30</v>
      </c>
      <c r="C235" s="370">
        <v>0</v>
      </c>
      <c r="D235" s="370">
        <v>0</v>
      </c>
      <c r="E235" s="370">
        <f t="shared" si="40"/>
        <v>0</v>
      </c>
      <c r="F235" s="371">
        <f t="shared" si="41"/>
        <v>0</v>
      </c>
      <c r="G235" s="370"/>
      <c r="H235" s="370"/>
      <c r="I235" s="359"/>
    </row>
    <row r="236" spans="1:9" x14ac:dyDescent="0.25">
      <c r="A236" s="1056" t="s">
        <v>2001</v>
      </c>
      <c r="B236" s="1051" t="s">
        <v>2090</v>
      </c>
      <c r="C236" s="370">
        <v>0</v>
      </c>
      <c r="D236" s="370">
        <v>0</v>
      </c>
      <c r="E236" s="370">
        <f t="shared" si="40"/>
        <v>0</v>
      </c>
      <c r="F236" s="371">
        <f t="shared" si="41"/>
        <v>0</v>
      </c>
      <c r="G236" s="370"/>
      <c r="H236" s="370"/>
      <c r="I236" s="359"/>
    </row>
    <row r="237" spans="1:9" x14ac:dyDescent="0.25">
      <c r="A237" s="370" t="s">
        <v>2001</v>
      </c>
      <c r="B237" s="1052" t="s">
        <v>27</v>
      </c>
      <c r="C237" s="1053">
        <f>B112</f>
        <v>0</v>
      </c>
      <c r="D237" s="1053">
        <f>C112</f>
        <v>0</v>
      </c>
      <c r="E237" s="1053">
        <f>D112</f>
        <v>0</v>
      </c>
      <c r="F237" s="1054">
        <f>E112</f>
        <v>0</v>
      </c>
      <c r="G237" s="1055"/>
      <c r="H237" s="1055"/>
      <c r="I237" s="1055"/>
    </row>
    <row r="238" spans="1:9" x14ac:dyDescent="0.25">
      <c r="A238" s="370" t="s">
        <v>2002</v>
      </c>
      <c r="B238" s="381" t="s">
        <v>633</v>
      </c>
      <c r="C238" s="370">
        <v>0</v>
      </c>
      <c r="D238" s="370">
        <v>1</v>
      </c>
      <c r="E238" s="370">
        <f t="shared" si="40"/>
        <v>1</v>
      </c>
      <c r="F238" s="371">
        <f t="shared" si="41"/>
        <v>0</v>
      </c>
      <c r="G238" s="370">
        <v>0</v>
      </c>
      <c r="H238" s="370">
        <v>0</v>
      </c>
      <c r="I238" s="371">
        <f>IF(G238&gt;0,H238/G238,0)</f>
        <v>0</v>
      </c>
    </row>
    <row r="239" spans="1:9" x14ac:dyDescent="0.25">
      <c r="A239" s="370" t="s">
        <v>2002</v>
      </c>
      <c r="B239" s="381" t="s">
        <v>22</v>
      </c>
      <c r="C239" s="370">
        <v>0</v>
      </c>
      <c r="D239" s="370">
        <v>0</v>
      </c>
      <c r="E239" s="370">
        <f t="shared" si="40"/>
        <v>0</v>
      </c>
      <c r="F239" s="371">
        <f t="shared" si="41"/>
        <v>0</v>
      </c>
      <c r="G239" s="370"/>
      <c r="H239" s="370"/>
      <c r="I239" s="359"/>
    </row>
    <row r="240" spans="1:9" x14ac:dyDescent="0.25">
      <c r="A240" s="370" t="s">
        <v>2002</v>
      </c>
      <c r="B240" s="381" t="s">
        <v>2020</v>
      </c>
      <c r="C240" s="370">
        <v>0</v>
      </c>
      <c r="D240" s="370">
        <v>0</v>
      </c>
      <c r="E240" s="370">
        <f t="shared" si="40"/>
        <v>0</v>
      </c>
      <c r="F240" s="371">
        <f t="shared" si="41"/>
        <v>0</v>
      </c>
      <c r="G240" s="370"/>
      <c r="H240" s="370"/>
      <c r="I240" s="359"/>
    </row>
    <row r="241" spans="1:9" x14ac:dyDescent="0.25">
      <c r="A241" s="370" t="s">
        <v>2002</v>
      </c>
      <c r="B241" s="381" t="s">
        <v>2021</v>
      </c>
      <c r="C241" s="370">
        <v>0</v>
      </c>
      <c r="D241" s="370">
        <v>0</v>
      </c>
      <c r="E241" s="370">
        <f t="shared" si="40"/>
        <v>0</v>
      </c>
      <c r="F241" s="371">
        <f t="shared" si="41"/>
        <v>0</v>
      </c>
      <c r="G241" s="370"/>
      <c r="H241" s="370"/>
      <c r="I241" s="359"/>
    </row>
    <row r="242" spans="1:9" x14ac:dyDescent="0.25">
      <c r="A242" s="370" t="s">
        <v>2002</v>
      </c>
      <c r="B242" s="381" t="s">
        <v>25</v>
      </c>
      <c r="C242" s="370">
        <v>0</v>
      </c>
      <c r="D242" s="370">
        <v>0</v>
      </c>
      <c r="E242" s="370">
        <f t="shared" si="40"/>
        <v>0</v>
      </c>
      <c r="F242" s="371">
        <f t="shared" si="41"/>
        <v>0</v>
      </c>
      <c r="G242" s="370"/>
      <c r="H242" s="370"/>
      <c r="I242" s="359"/>
    </row>
    <row r="243" spans="1:9" x14ac:dyDescent="0.25">
      <c r="A243" s="370" t="s">
        <v>2002</v>
      </c>
      <c r="B243" s="381" t="s">
        <v>26</v>
      </c>
      <c r="C243" s="370">
        <v>0</v>
      </c>
      <c r="D243" s="370">
        <v>0</v>
      </c>
      <c r="E243" s="370">
        <f t="shared" si="40"/>
        <v>0</v>
      </c>
      <c r="F243" s="371">
        <f t="shared" si="41"/>
        <v>0</v>
      </c>
      <c r="G243" s="370"/>
      <c r="H243" s="370"/>
      <c r="I243" s="359"/>
    </row>
    <row r="244" spans="1:9" x14ac:dyDescent="0.25">
      <c r="A244" s="370" t="s">
        <v>2002</v>
      </c>
      <c r="B244" s="381" t="s">
        <v>30</v>
      </c>
      <c r="C244" s="370">
        <v>0</v>
      </c>
      <c r="D244" s="370">
        <v>0</v>
      </c>
      <c r="E244" s="370">
        <f>C244+D244</f>
        <v>0</v>
      </c>
      <c r="F244" s="371">
        <f>IF(E244&gt;0,C244/E244,0)</f>
        <v>0</v>
      </c>
      <c r="G244" s="370"/>
      <c r="H244" s="370"/>
      <c r="I244" s="359"/>
    </row>
    <row r="245" spans="1:9" x14ac:dyDescent="0.25">
      <c r="A245" s="370" t="s">
        <v>2002</v>
      </c>
      <c r="B245" s="381" t="s">
        <v>28</v>
      </c>
      <c r="C245" s="370">
        <v>0</v>
      </c>
      <c r="D245" s="370">
        <v>0</v>
      </c>
      <c r="E245" s="370">
        <f>C245+D245</f>
        <v>0</v>
      </c>
      <c r="F245" s="371">
        <f>IF(E245&gt;0,C245/E245,0)</f>
        <v>0</v>
      </c>
      <c r="G245" s="370"/>
      <c r="H245" s="370"/>
      <c r="I245" s="359"/>
    </row>
    <row r="246" spans="1:9" x14ac:dyDescent="0.25">
      <c r="A246" s="370" t="s">
        <v>2002</v>
      </c>
      <c r="B246" s="381" t="s">
        <v>29</v>
      </c>
      <c r="C246" s="370">
        <v>0</v>
      </c>
      <c r="D246" s="370">
        <v>0</v>
      </c>
      <c r="E246" s="370">
        <f>C246+D246</f>
        <v>0</v>
      </c>
      <c r="F246" s="371">
        <f>IF(E246&gt;0,C246/E246,0)</f>
        <v>0</v>
      </c>
      <c r="G246" s="370"/>
      <c r="H246" s="370"/>
      <c r="I246" s="359"/>
    </row>
    <row r="247" spans="1:9" x14ac:dyDescent="0.25">
      <c r="A247" s="1056" t="s">
        <v>2002</v>
      </c>
      <c r="B247" s="1051" t="s">
        <v>2090</v>
      </c>
      <c r="C247" s="370">
        <v>0</v>
      </c>
      <c r="D247" s="370">
        <v>0</v>
      </c>
      <c r="E247" s="370">
        <f>C247+D247</f>
        <v>0</v>
      </c>
      <c r="F247" s="371">
        <f>IF(E247&gt;0,C247/E247,0)</f>
        <v>0</v>
      </c>
      <c r="G247" s="370"/>
      <c r="H247" s="370"/>
      <c r="I247" s="359"/>
    </row>
    <row r="248" spans="1:9" x14ac:dyDescent="0.25">
      <c r="A248" s="370" t="s">
        <v>2002</v>
      </c>
      <c r="B248" s="1052" t="s">
        <v>27</v>
      </c>
      <c r="C248" s="1053">
        <f>B113</f>
        <v>0</v>
      </c>
      <c r="D248" s="1053">
        <f>C113</f>
        <v>0</v>
      </c>
      <c r="E248" s="1053">
        <f>D113</f>
        <v>0</v>
      </c>
      <c r="F248" s="1054">
        <f>E113</f>
        <v>0</v>
      </c>
      <c r="G248" s="1055"/>
      <c r="H248" s="1055"/>
      <c r="I248" s="1055"/>
    </row>
  </sheetData>
  <sheetProtection algorithmName="SHA-512" hashValue="NWORhBuJVauzzMcmD4Y5B/OkdZAIecJeY5Ytya1mMgXQbwgqCn1CEyaGObuDtrBEhzT1S2pF+YBuCJlXU0z7lA==" saltValue="23/hE1iqjC3s7NuyVrQNhg==" spinCount="100000" sheet="1" objects="1" scenarios="1"/>
  <mergeCells count="13">
    <mergeCell ref="A115:I115"/>
    <mergeCell ref="A16:C16"/>
    <mergeCell ref="A18:G18"/>
    <mergeCell ref="A32:G32"/>
    <mergeCell ref="A34:N34"/>
    <mergeCell ref="A49:H49"/>
    <mergeCell ref="A100:H100"/>
    <mergeCell ref="B14:C14"/>
    <mergeCell ref="A1:L1"/>
    <mergeCell ref="A3:L3"/>
    <mergeCell ref="A9:C9"/>
    <mergeCell ref="B10:C10"/>
    <mergeCell ref="B13:C13"/>
  </mergeCells>
  <phoneticPr fontId="16" type="noConversion"/>
  <conditionalFormatting sqref="A6:L6">
    <cfRule type="colorScale" priority="1">
      <colorScale>
        <cfvo type="num" val="0.4"/>
        <cfvo type="num" val="0.7"/>
        <cfvo type="num" val="1"/>
        <color rgb="FFF8696B"/>
        <color rgb="FFFFEB84"/>
        <color rgb="FF63BE7B"/>
      </colorScale>
    </cfRule>
  </conditionalFormatting>
  <hyperlinks>
    <hyperlink ref="A2" location="'الرئيسية'!A1" display="🏠 الصفحة الرئيسية" xr:uid="{856C4651-27A7-483D-B393-7BBDC0F2446F}"/>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444EF1D-DF3B-4D29-B536-C7B2EA338CDF}">
          <x14:formula1>
            <xm:f>'لوحة التحليل والملخص'!$AC$7:$AC$17</xm:f>
          </x14:formula1>
          <xm:sqref>B19 D19</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EDB-9697-469E-AE6B-142C2F1DCAB0}">
  <sheetPr codeName="Sheet51"/>
  <dimension ref="A1:R126"/>
  <sheetViews>
    <sheetView rightToLeft="1" zoomScale="80" zoomScaleNormal="80" workbookViewId="0">
      <selection activeCell="A4" sqref="A4:B5"/>
    </sheetView>
  </sheetViews>
  <sheetFormatPr defaultRowHeight="15" x14ac:dyDescent="0.25"/>
  <cols>
    <col min="2" max="2" width="17" bestFit="1" customWidth="1"/>
    <col min="3" max="3" width="16.7109375" bestFit="1" customWidth="1"/>
    <col min="4" max="4" width="28.28515625" bestFit="1" customWidth="1"/>
    <col min="5" max="5" width="9.28515625" bestFit="1" customWidth="1"/>
    <col min="6" max="6" width="5.5703125" bestFit="1" customWidth="1"/>
    <col min="7" max="7" width="11.5703125" bestFit="1" customWidth="1"/>
    <col min="8" max="8" width="15.140625" bestFit="1" customWidth="1"/>
    <col min="9" max="9" width="22.5703125" bestFit="1" customWidth="1"/>
    <col min="10" max="10" width="11.140625" bestFit="1" customWidth="1"/>
    <col min="11" max="11" width="7" bestFit="1" customWidth="1"/>
    <col min="12" max="12" width="13.85546875" bestFit="1" customWidth="1"/>
    <col min="13" max="13" width="8.85546875" bestFit="1" customWidth="1"/>
    <col min="18" max="18" width="0" hidden="1" customWidth="1"/>
  </cols>
  <sheetData>
    <row r="1" spans="1:18" ht="23.25" x14ac:dyDescent="0.25">
      <c r="A1" s="265" t="s">
        <v>2106</v>
      </c>
      <c r="B1" s="265"/>
      <c r="C1" s="265"/>
      <c r="D1" s="266">
        <v>46023</v>
      </c>
      <c r="E1" s="267"/>
      <c r="F1" s="267"/>
      <c r="G1" s="267"/>
      <c r="H1" s="267"/>
      <c r="I1" s="267"/>
      <c r="J1" s="267"/>
      <c r="K1" s="267"/>
      <c r="L1" s="267"/>
      <c r="M1" s="267"/>
    </row>
    <row r="2" spans="1:18" ht="23.25" x14ac:dyDescent="0.25">
      <c r="A2" s="265" t="s">
        <v>2107</v>
      </c>
      <c r="B2" s="265"/>
      <c r="C2" s="265"/>
      <c r="D2" s="267"/>
      <c r="E2" s="267"/>
      <c r="F2" s="267"/>
      <c r="G2" s="267"/>
      <c r="H2" s="267"/>
      <c r="I2" s="267"/>
      <c r="J2" s="267"/>
      <c r="K2" s="267"/>
      <c r="L2" s="267"/>
      <c r="M2" s="267"/>
    </row>
    <row r="3" spans="1:18" ht="45.75" customHeight="1" x14ac:dyDescent="0.5">
      <c r="A3" s="166" t="s">
        <v>2108</v>
      </c>
      <c r="B3" s="166"/>
      <c r="C3" s="166"/>
      <c r="D3" s="166"/>
      <c r="E3" s="166"/>
      <c r="F3" s="166"/>
      <c r="G3" s="166"/>
      <c r="H3" s="166"/>
      <c r="I3" s="166"/>
      <c r="J3" s="166"/>
      <c r="K3" s="166"/>
      <c r="L3" s="166"/>
      <c r="M3" s="166"/>
    </row>
    <row r="4" spans="1:18" ht="45.75" customHeight="1" x14ac:dyDescent="0.5">
      <c r="A4" s="76" t="s">
        <v>34</v>
      </c>
      <c r="B4" s="263"/>
      <c r="C4" s="52"/>
      <c r="D4" s="52"/>
      <c r="E4" s="52"/>
      <c r="F4" s="52"/>
      <c r="G4" s="52"/>
      <c r="H4" s="52"/>
      <c r="I4" s="52"/>
      <c r="J4" s="52"/>
      <c r="K4" s="52"/>
      <c r="L4" s="52"/>
      <c r="M4" s="52"/>
    </row>
    <row r="5" spans="1:18" ht="48" customHeight="1" thickBot="1" x14ac:dyDescent="0.3">
      <c r="A5" s="77"/>
      <c r="B5" s="264"/>
      <c r="C5" s="262"/>
      <c r="D5" s="262"/>
      <c r="E5" s="262"/>
      <c r="F5" s="262"/>
      <c r="G5" s="262"/>
      <c r="H5" s="262"/>
      <c r="I5" s="262"/>
      <c r="J5" s="262"/>
      <c r="K5" s="262"/>
      <c r="L5" s="262"/>
      <c r="M5" s="262"/>
    </row>
    <row r="6" spans="1:18" ht="27" customHeight="1" thickTop="1" x14ac:dyDescent="0.25">
      <c r="A6" s="157" t="s">
        <v>1852</v>
      </c>
      <c r="B6" s="157" t="s">
        <v>2109</v>
      </c>
      <c r="C6" s="157" t="s">
        <v>2110</v>
      </c>
      <c r="D6" s="159" t="s">
        <v>2111</v>
      </c>
      <c r="E6" s="157" t="s">
        <v>2112</v>
      </c>
      <c r="F6" s="157"/>
      <c r="G6" s="157"/>
      <c r="H6" s="157" t="s">
        <v>2113</v>
      </c>
      <c r="I6" s="157" t="s">
        <v>2114</v>
      </c>
      <c r="J6" s="157" t="s">
        <v>2115</v>
      </c>
      <c r="K6" s="157"/>
      <c r="L6" s="157"/>
      <c r="M6" s="159" t="s">
        <v>2116</v>
      </c>
    </row>
    <row r="7" spans="1:18" ht="48" customHeight="1" thickBot="1" x14ac:dyDescent="0.3">
      <c r="A7" s="158"/>
      <c r="B7" s="158"/>
      <c r="C7" s="158"/>
      <c r="D7" s="167"/>
      <c r="E7" s="39" t="s">
        <v>2117</v>
      </c>
      <c r="F7" s="39" t="s">
        <v>2118</v>
      </c>
      <c r="G7" s="39" t="s">
        <v>2119</v>
      </c>
      <c r="H7" s="158"/>
      <c r="I7" s="158"/>
      <c r="J7" s="38" t="s">
        <v>2117</v>
      </c>
      <c r="K7" s="38" t="s">
        <v>2118</v>
      </c>
      <c r="L7" s="38" t="s">
        <v>2119</v>
      </c>
      <c r="M7" s="158"/>
    </row>
    <row r="8" spans="1:18" ht="60.75" thickTop="1" x14ac:dyDescent="0.25">
      <c r="A8" s="160" t="s">
        <v>2120</v>
      </c>
      <c r="B8" s="40" t="s">
        <v>2121</v>
      </c>
      <c r="C8" s="40" t="s">
        <v>2122</v>
      </c>
      <c r="D8" s="40" t="s">
        <v>2123</v>
      </c>
      <c r="E8" s="40">
        <v>2</v>
      </c>
      <c r="F8" s="40">
        <v>4</v>
      </c>
      <c r="G8" s="40">
        <f>F8*E8</f>
        <v>8</v>
      </c>
      <c r="H8" s="53" t="s">
        <v>2124</v>
      </c>
      <c r="I8" s="40" t="s">
        <v>2125</v>
      </c>
      <c r="J8" s="41">
        <v>1</v>
      </c>
      <c r="K8" s="41">
        <v>4</v>
      </c>
      <c r="L8" s="41">
        <f>K8*J8</f>
        <v>4</v>
      </c>
      <c r="M8" s="53" t="s">
        <v>2126</v>
      </c>
      <c r="R8" t="s">
        <v>2126</v>
      </c>
    </row>
    <row r="9" spans="1:18" ht="75" x14ac:dyDescent="0.25">
      <c r="A9" s="161"/>
      <c r="B9" s="40" t="s">
        <v>2127</v>
      </c>
      <c r="C9" s="40" t="s">
        <v>2128</v>
      </c>
      <c r="D9" s="40" t="s">
        <v>2123</v>
      </c>
      <c r="E9" s="40">
        <v>4</v>
      </c>
      <c r="F9" s="40">
        <v>4</v>
      </c>
      <c r="G9" s="40">
        <f t="shared" ref="G9:G72" si="0">F9*E9</f>
        <v>16</v>
      </c>
      <c r="H9" s="53" t="s">
        <v>2129</v>
      </c>
      <c r="I9" s="40" t="s">
        <v>2130</v>
      </c>
      <c r="J9" s="42">
        <v>2</v>
      </c>
      <c r="K9" s="42">
        <v>3</v>
      </c>
      <c r="L9" s="42">
        <f t="shared" ref="L9:L72" si="1">K9*J9</f>
        <v>6</v>
      </c>
      <c r="M9" s="53" t="s">
        <v>2126</v>
      </c>
      <c r="R9" t="s">
        <v>2124</v>
      </c>
    </row>
    <row r="10" spans="1:18" ht="60" x14ac:dyDescent="0.25">
      <c r="A10" s="161"/>
      <c r="B10" s="40" t="s">
        <v>2131</v>
      </c>
      <c r="C10" s="40" t="s">
        <v>2132</v>
      </c>
      <c r="D10" s="40" t="s">
        <v>2133</v>
      </c>
      <c r="E10" s="40">
        <v>3</v>
      </c>
      <c r="F10" s="40">
        <v>4</v>
      </c>
      <c r="G10" s="40">
        <f t="shared" si="0"/>
        <v>12</v>
      </c>
      <c r="H10" s="53" t="s">
        <v>2124</v>
      </c>
      <c r="I10" s="40" t="s">
        <v>2134</v>
      </c>
      <c r="J10" s="42">
        <v>1</v>
      </c>
      <c r="K10" s="42">
        <v>4</v>
      </c>
      <c r="L10" s="42">
        <f t="shared" si="1"/>
        <v>4</v>
      </c>
      <c r="M10" s="53" t="s">
        <v>2126</v>
      </c>
      <c r="R10" t="s">
        <v>2129</v>
      </c>
    </row>
    <row r="11" spans="1:18" ht="75" x14ac:dyDescent="0.25">
      <c r="A11" s="161"/>
      <c r="B11" s="40" t="s">
        <v>2135</v>
      </c>
      <c r="C11" s="40" t="s">
        <v>2136</v>
      </c>
      <c r="D11" s="40" t="s">
        <v>2123</v>
      </c>
      <c r="E11" s="40">
        <v>3</v>
      </c>
      <c r="F11" s="40">
        <v>4</v>
      </c>
      <c r="G11" s="40">
        <f t="shared" si="0"/>
        <v>12</v>
      </c>
      <c r="H11" s="53" t="s">
        <v>2124</v>
      </c>
      <c r="I11" s="40" t="s">
        <v>2137</v>
      </c>
      <c r="J11" s="42">
        <v>1</v>
      </c>
      <c r="K11" s="42">
        <v>4</v>
      </c>
      <c r="L11" s="42">
        <v>4</v>
      </c>
      <c r="M11" s="53" t="s">
        <v>2126</v>
      </c>
    </row>
    <row r="12" spans="1:18" ht="75" x14ac:dyDescent="0.25">
      <c r="A12" s="161"/>
      <c r="B12" s="40" t="s">
        <v>2138</v>
      </c>
      <c r="C12" s="40" t="s">
        <v>2139</v>
      </c>
      <c r="D12" s="40" t="s">
        <v>2123</v>
      </c>
      <c r="E12" s="40">
        <v>2</v>
      </c>
      <c r="F12" s="40">
        <v>4</v>
      </c>
      <c r="G12" s="40">
        <f t="shared" si="0"/>
        <v>8</v>
      </c>
      <c r="H12" s="53" t="s">
        <v>2124</v>
      </c>
      <c r="I12" s="40" t="s">
        <v>2140</v>
      </c>
      <c r="J12" s="42">
        <v>1</v>
      </c>
      <c r="K12" s="42">
        <v>4</v>
      </c>
      <c r="L12" s="42">
        <f t="shared" si="1"/>
        <v>4</v>
      </c>
      <c r="M12" s="53" t="s">
        <v>2126</v>
      </c>
    </row>
    <row r="13" spans="1:18" ht="75" x14ac:dyDescent="0.25">
      <c r="A13" s="161"/>
      <c r="B13" s="40" t="s">
        <v>2141</v>
      </c>
      <c r="C13" s="40" t="s">
        <v>2142</v>
      </c>
      <c r="D13" s="40" t="s">
        <v>2143</v>
      </c>
      <c r="E13" s="40">
        <v>3</v>
      </c>
      <c r="F13" s="40">
        <v>4</v>
      </c>
      <c r="G13" s="40">
        <f t="shared" si="0"/>
        <v>12</v>
      </c>
      <c r="H13" s="53" t="s">
        <v>2124</v>
      </c>
      <c r="I13" s="40" t="s">
        <v>2144</v>
      </c>
      <c r="J13" s="42">
        <v>1</v>
      </c>
      <c r="K13" s="42">
        <v>4</v>
      </c>
      <c r="L13" s="42">
        <f t="shared" si="1"/>
        <v>4</v>
      </c>
      <c r="M13" s="53" t="s">
        <v>2126</v>
      </c>
    </row>
    <row r="14" spans="1:18" ht="60" x14ac:dyDescent="0.25">
      <c r="A14" s="161"/>
      <c r="B14" s="40" t="s">
        <v>2145</v>
      </c>
      <c r="C14" s="40" t="s">
        <v>2146</v>
      </c>
      <c r="D14" s="40" t="s">
        <v>2123</v>
      </c>
      <c r="E14" s="40">
        <v>3</v>
      </c>
      <c r="F14" s="40">
        <v>3</v>
      </c>
      <c r="G14" s="40">
        <f t="shared" si="0"/>
        <v>9</v>
      </c>
      <c r="H14" s="53" t="s">
        <v>2124</v>
      </c>
      <c r="I14" s="40" t="s">
        <v>2147</v>
      </c>
      <c r="J14" s="42">
        <v>1</v>
      </c>
      <c r="K14" s="42">
        <v>3</v>
      </c>
      <c r="L14" s="42">
        <f t="shared" si="1"/>
        <v>3</v>
      </c>
      <c r="M14" s="53" t="s">
        <v>2126</v>
      </c>
    </row>
    <row r="15" spans="1:18" ht="60" x14ac:dyDescent="0.25">
      <c r="A15" s="161"/>
      <c r="B15" s="40" t="s">
        <v>2148</v>
      </c>
      <c r="C15" s="40" t="s">
        <v>2149</v>
      </c>
      <c r="D15" s="40" t="s">
        <v>2133</v>
      </c>
      <c r="E15" s="40">
        <v>3</v>
      </c>
      <c r="F15" s="40">
        <v>5</v>
      </c>
      <c r="G15" s="40">
        <f t="shared" si="0"/>
        <v>15</v>
      </c>
      <c r="H15" s="53" t="s">
        <v>2129</v>
      </c>
      <c r="I15" s="40" t="s">
        <v>2150</v>
      </c>
      <c r="J15" s="42">
        <v>1</v>
      </c>
      <c r="K15" s="42">
        <v>5</v>
      </c>
      <c r="L15" s="42">
        <f t="shared" si="1"/>
        <v>5</v>
      </c>
      <c r="M15" s="53" t="s">
        <v>2126</v>
      </c>
    </row>
    <row r="16" spans="1:18" ht="60" x14ac:dyDescent="0.25">
      <c r="A16" s="162"/>
      <c r="B16" s="40" t="s">
        <v>2151</v>
      </c>
      <c r="C16" s="40" t="s">
        <v>2152</v>
      </c>
      <c r="D16" s="40" t="s">
        <v>2123</v>
      </c>
      <c r="E16" s="40">
        <v>3</v>
      </c>
      <c r="F16" s="40">
        <v>5</v>
      </c>
      <c r="G16" s="40">
        <f t="shared" si="0"/>
        <v>15</v>
      </c>
      <c r="H16" s="53" t="s">
        <v>2129</v>
      </c>
      <c r="I16" s="40" t="s">
        <v>2153</v>
      </c>
      <c r="J16" s="42">
        <v>1</v>
      </c>
      <c r="K16" s="42">
        <v>5</v>
      </c>
      <c r="L16" s="42">
        <f t="shared" si="1"/>
        <v>5</v>
      </c>
      <c r="M16" s="53" t="s">
        <v>2126</v>
      </c>
    </row>
    <row r="17" spans="1:13" ht="75" x14ac:dyDescent="0.25">
      <c r="A17" s="153" t="s">
        <v>2154</v>
      </c>
      <c r="B17" s="40" t="s">
        <v>2141</v>
      </c>
      <c r="C17" s="40" t="s">
        <v>2142</v>
      </c>
      <c r="D17" s="40" t="s">
        <v>2143</v>
      </c>
      <c r="E17" s="40">
        <v>3</v>
      </c>
      <c r="F17" s="40">
        <v>4</v>
      </c>
      <c r="G17" s="40">
        <f t="shared" si="0"/>
        <v>12</v>
      </c>
      <c r="H17" s="53" t="s">
        <v>2124</v>
      </c>
      <c r="I17" s="40" t="s">
        <v>2144</v>
      </c>
      <c r="J17" s="42">
        <v>1</v>
      </c>
      <c r="K17" s="42">
        <v>4</v>
      </c>
      <c r="L17" s="42">
        <f t="shared" si="1"/>
        <v>4</v>
      </c>
      <c r="M17" s="53" t="s">
        <v>2126</v>
      </c>
    </row>
    <row r="18" spans="1:13" ht="75" x14ac:dyDescent="0.25">
      <c r="A18" s="154"/>
      <c r="B18" s="40" t="s">
        <v>2127</v>
      </c>
      <c r="C18" s="40" t="s">
        <v>2128</v>
      </c>
      <c r="D18" s="40" t="s">
        <v>2123</v>
      </c>
      <c r="E18" s="40">
        <v>4</v>
      </c>
      <c r="F18" s="40">
        <v>4</v>
      </c>
      <c r="G18" s="40">
        <f t="shared" si="0"/>
        <v>16</v>
      </c>
      <c r="H18" s="53" t="s">
        <v>2129</v>
      </c>
      <c r="I18" s="40" t="s">
        <v>2130</v>
      </c>
      <c r="J18" s="42">
        <v>2</v>
      </c>
      <c r="K18" s="42">
        <v>3</v>
      </c>
      <c r="L18" s="42">
        <f t="shared" si="1"/>
        <v>6</v>
      </c>
      <c r="M18" s="53" t="s">
        <v>2126</v>
      </c>
    </row>
    <row r="19" spans="1:13" ht="60" x14ac:dyDescent="0.25">
      <c r="A19" s="154"/>
      <c r="B19" s="40" t="s">
        <v>2155</v>
      </c>
      <c r="C19" s="40" t="s">
        <v>2156</v>
      </c>
      <c r="D19" s="40" t="s">
        <v>2157</v>
      </c>
      <c r="E19" s="40">
        <v>3</v>
      </c>
      <c r="F19" s="40">
        <v>4</v>
      </c>
      <c r="G19" s="40">
        <f t="shared" si="0"/>
        <v>12</v>
      </c>
      <c r="H19" s="53" t="s">
        <v>2124</v>
      </c>
      <c r="I19" s="40" t="s">
        <v>2158</v>
      </c>
      <c r="J19" s="42">
        <v>2</v>
      </c>
      <c r="K19" s="42">
        <v>4</v>
      </c>
      <c r="L19" s="42">
        <f t="shared" si="1"/>
        <v>8</v>
      </c>
      <c r="M19" s="54" t="s">
        <v>2124</v>
      </c>
    </row>
    <row r="20" spans="1:13" ht="75" x14ac:dyDescent="0.25">
      <c r="A20" s="154"/>
      <c r="B20" s="40" t="s">
        <v>2135</v>
      </c>
      <c r="C20" s="40" t="s">
        <v>2136</v>
      </c>
      <c r="D20" s="40" t="s">
        <v>2123</v>
      </c>
      <c r="E20" s="40">
        <v>3</v>
      </c>
      <c r="F20" s="40">
        <v>4</v>
      </c>
      <c r="G20" s="40">
        <f t="shared" si="0"/>
        <v>12</v>
      </c>
      <c r="H20" s="53" t="s">
        <v>2124</v>
      </c>
      <c r="I20" s="40" t="s">
        <v>2137</v>
      </c>
      <c r="J20" s="42">
        <v>1</v>
      </c>
      <c r="K20" s="42">
        <v>4</v>
      </c>
      <c r="L20" s="42">
        <v>4</v>
      </c>
      <c r="M20" s="53" t="s">
        <v>2126</v>
      </c>
    </row>
    <row r="21" spans="1:13" ht="90" x14ac:dyDescent="0.25">
      <c r="A21" s="154"/>
      <c r="B21" s="40" t="s">
        <v>2159</v>
      </c>
      <c r="C21" s="40" t="s">
        <v>2160</v>
      </c>
      <c r="D21" s="40" t="s">
        <v>2161</v>
      </c>
      <c r="E21" s="40">
        <v>4</v>
      </c>
      <c r="F21" s="40">
        <v>4</v>
      </c>
      <c r="G21" s="40">
        <f t="shared" si="0"/>
        <v>16</v>
      </c>
      <c r="H21" s="53" t="s">
        <v>2129</v>
      </c>
      <c r="I21" s="40" t="s">
        <v>2162</v>
      </c>
      <c r="J21" s="42">
        <v>2</v>
      </c>
      <c r="K21" s="42">
        <v>4</v>
      </c>
      <c r="L21" s="42">
        <v>8</v>
      </c>
      <c r="M21" s="53" t="s">
        <v>2124</v>
      </c>
    </row>
    <row r="22" spans="1:13" ht="60" x14ac:dyDescent="0.25">
      <c r="A22" s="154"/>
      <c r="B22" s="40" t="s">
        <v>2163</v>
      </c>
      <c r="C22" s="40" t="s">
        <v>2164</v>
      </c>
      <c r="D22" s="40" t="s">
        <v>2157</v>
      </c>
      <c r="E22" s="40">
        <v>2</v>
      </c>
      <c r="F22" s="40">
        <v>3</v>
      </c>
      <c r="G22" s="40">
        <f t="shared" si="0"/>
        <v>6</v>
      </c>
      <c r="H22" s="53" t="s">
        <v>2126</v>
      </c>
      <c r="I22" s="40" t="s">
        <v>2165</v>
      </c>
      <c r="J22" s="42">
        <v>2</v>
      </c>
      <c r="K22" s="42">
        <v>2</v>
      </c>
      <c r="L22" s="42">
        <f t="shared" si="1"/>
        <v>4</v>
      </c>
      <c r="M22" s="53" t="s">
        <v>2126</v>
      </c>
    </row>
    <row r="23" spans="1:13" ht="75" x14ac:dyDescent="0.25">
      <c r="A23" s="154"/>
      <c r="B23" s="40" t="s">
        <v>2166</v>
      </c>
      <c r="C23" s="40" t="s">
        <v>2167</v>
      </c>
      <c r="D23" s="40" t="s">
        <v>2157</v>
      </c>
      <c r="E23" s="40">
        <v>4</v>
      </c>
      <c r="F23" s="40">
        <v>3</v>
      </c>
      <c r="G23" s="40">
        <f t="shared" si="0"/>
        <v>12</v>
      </c>
      <c r="H23" s="53" t="s">
        <v>2124</v>
      </c>
      <c r="I23" s="40" t="s">
        <v>2168</v>
      </c>
      <c r="J23" s="42">
        <v>2</v>
      </c>
      <c r="K23" s="42">
        <v>4</v>
      </c>
      <c r="L23" s="42">
        <f t="shared" si="1"/>
        <v>8</v>
      </c>
      <c r="M23" s="53" t="s">
        <v>2124</v>
      </c>
    </row>
    <row r="24" spans="1:13" ht="60" x14ac:dyDescent="0.25">
      <c r="A24" s="154"/>
      <c r="B24" s="40" t="s">
        <v>2169</v>
      </c>
      <c r="C24" s="40" t="s">
        <v>2170</v>
      </c>
      <c r="D24" s="40" t="s">
        <v>2157</v>
      </c>
      <c r="E24" s="40">
        <v>4</v>
      </c>
      <c r="F24" s="40">
        <v>4</v>
      </c>
      <c r="G24" s="40">
        <f t="shared" si="0"/>
        <v>16</v>
      </c>
      <c r="H24" s="53" t="s">
        <v>2129</v>
      </c>
      <c r="I24" s="40" t="s">
        <v>2171</v>
      </c>
      <c r="J24" s="42">
        <v>2</v>
      </c>
      <c r="K24" s="42">
        <v>4</v>
      </c>
      <c r="L24" s="42">
        <f t="shared" si="1"/>
        <v>8</v>
      </c>
      <c r="M24" s="53" t="s">
        <v>2124</v>
      </c>
    </row>
    <row r="25" spans="1:13" ht="30" x14ac:dyDescent="0.25">
      <c r="A25" s="154"/>
      <c r="B25" s="40" t="s">
        <v>2172</v>
      </c>
      <c r="C25" s="40" t="s">
        <v>2173</v>
      </c>
      <c r="D25" s="40" t="s">
        <v>2157</v>
      </c>
      <c r="E25" s="40">
        <v>2</v>
      </c>
      <c r="F25" s="40">
        <v>4</v>
      </c>
      <c r="G25" s="40">
        <f t="shared" si="0"/>
        <v>8</v>
      </c>
      <c r="H25" s="53" t="s">
        <v>2124</v>
      </c>
      <c r="I25" s="40" t="s">
        <v>2174</v>
      </c>
      <c r="J25" s="42">
        <v>1</v>
      </c>
      <c r="K25" s="42">
        <v>4</v>
      </c>
      <c r="L25" s="42">
        <f t="shared" si="1"/>
        <v>4</v>
      </c>
      <c r="M25" s="53" t="s">
        <v>2126</v>
      </c>
    </row>
    <row r="26" spans="1:13" ht="45" x14ac:dyDescent="0.25">
      <c r="A26" s="155"/>
      <c r="B26" s="40" t="s">
        <v>2175</v>
      </c>
      <c r="C26" s="40" t="s">
        <v>2176</v>
      </c>
      <c r="D26" s="40" t="s">
        <v>2157</v>
      </c>
      <c r="E26" s="40">
        <v>3</v>
      </c>
      <c r="F26" s="40">
        <v>3</v>
      </c>
      <c r="G26" s="40">
        <f t="shared" si="0"/>
        <v>9</v>
      </c>
      <c r="H26" s="53" t="s">
        <v>2124</v>
      </c>
      <c r="I26" s="40" t="s">
        <v>2177</v>
      </c>
      <c r="J26" s="42">
        <v>1</v>
      </c>
      <c r="K26" s="42">
        <v>3</v>
      </c>
      <c r="L26" s="42">
        <f t="shared" si="1"/>
        <v>3</v>
      </c>
      <c r="M26" s="53" t="s">
        <v>2126</v>
      </c>
    </row>
    <row r="27" spans="1:13" ht="75" x14ac:dyDescent="0.25">
      <c r="A27" s="163" t="s">
        <v>2178</v>
      </c>
      <c r="B27" s="40" t="s">
        <v>2141</v>
      </c>
      <c r="C27" s="40" t="s">
        <v>2142</v>
      </c>
      <c r="D27" s="40" t="s">
        <v>2143</v>
      </c>
      <c r="E27" s="40">
        <v>3</v>
      </c>
      <c r="F27" s="40">
        <v>4</v>
      </c>
      <c r="G27" s="40">
        <f t="shared" si="0"/>
        <v>12</v>
      </c>
      <c r="H27" s="53" t="s">
        <v>2124</v>
      </c>
      <c r="I27" s="40" t="s">
        <v>2144</v>
      </c>
      <c r="J27" s="42">
        <v>1</v>
      </c>
      <c r="K27" s="42">
        <v>4</v>
      </c>
      <c r="L27" s="42">
        <f t="shared" si="1"/>
        <v>4</v>
      </c>
      <c r="M27" s="53" t="s">
        <v>2126</v>
      </c>
    </row>
    <row r="28" spans="1:13" ht="75" x14ac:dyDescent="0.25">
      <c r="A28" s="164"/>
      <c r="B28" s="40" t="s">
        <v>2127</v>
      </c>
      <c r="C28" s="40" t="s">
        <v>2128</v>
      </c>
      <c r="D28" s="40" t="s">
        <v>2123</v>
      </c>
      <c r="E28" s="40">
        <v>4</v>
      </c>
      <c r="F28" s="40">
        <v>4</v>
      </c>
      <c r="G28" s="40">
        <f t="shared" si="0"/>
        <v>16</v>
      </c>
      <c r="H28" s="53" t="s">
        <v>2129</v>
      </c>
      <c r="I28" s="40" t="s">
        <v>2130</v>
      </c>
      <c r="J28" s="42">
        <v>2</v>
      </c>
      <c r="K28" s="42">
        <v>3</v>
      </c>
      <c r="L28" s="42">
        <f t="shared" si="1"/>
        <v>6</v>
      </c>
      <c r="M28" s="53" t="s">
        <v>2126</v>
      </c>
    </row>
    <row r="29" spans="1:13" ht="60" x14ac:dyDescent="0.25">
      <c r="A29" s="164"/>
      <c r="B29" s="40" t="s">
        <v>2135</v>
      </c>
      <c r="C29" s="40" t="s">
        <v>2179</v>
      </c>
      <c r="D29" s="40" t="s">
        <v>2123</v>
      </c>
      <c r="E29" s="40">
        <v>3</v>
      </c>
      <c r="F29" s="40">
        <v>4</v>
      </c>
      <c r="G29" s="40">
        <f t="shared" si="0"/>
        <v>12</v>
      </c>
      <c r="H29" s="53" t="s">
        <v>2124</v>
      </c>
      <c r="I29" s="40" t="s">
        <v>2137</v>
      </c>
      <c r="J29" s="42">
        <v>1</v>
      </c>
      <c r="K29" s="42">
        <v>4</v>
      </c>
      <c r="L29" s="42">
        <f t="shared" si="1"/>
        <v>4</v>
      </c>
      <c r="M29" s="53" t="s">
        <v>2126</v>
      </c>
    </row>
    <row r="30" spans="1:13" ht="60" x14ac:dyDescent="0.25">
      <c r="A30" s="164"/>
      <c r="B30" s="40" t="s">
        <v>2180</v>
      </c>
      <c r="C30" s="40" t="s">
        <v>2181</v>
      </c>
      <c r="D30" s="40" t="s">
        <v>2182</v>
      </c>
      <c r="E30" s="40">
        <v>2</v>
      </c>
      <c r="F30" s="40">
        <v>3</v>
      </c>
      <c r="G30" s="40">
        <f t="shared" si="0"/>
        <v>6</v>
      </c>
      <c r="H30" s="53" t="s">
        <v>2126</v>
      </c>
      <c r="I30" s="40" t="s">
        <v>2183</v>
      </c>
      <c r="J30" s="42">
        <v>2</v>
      </c>
      <c r="K30" s="42">
        <v>2</v>
      </c>
      <c r="L30" s="42">
        <f t="shared" si="1"/>
        <v>4</v>
      </c>
      <c r="M30" s="53" t="s">
        <v>2126</v>
      </c>
    </row>
    <row r="31" spans="1:13" ht="90" x14ac:dyDescent="0.25">
      <c r="A31" s="164"/>
      <c r="B31" s="40" t="s">
        <v>2184</v>
      </c>
      <c r="C31" s="40" t="s">
        <v>2160</v>
      </c>
      <c r="D31" s="40" t="s">
        <v>2182</v>
      </c>
      <c r="E31" s="40">
        <v>4</v>
      </c>
      <c r="F31" s="40">
        <v>4</v>
      </c>
      <c r="G31" s="40">
        <f t="shared" si="0"/>
        <v>16</v>
      </c>
      <c r="H31" s="53" t="s">
        <v>2129</v>
      </c>
      <c r="I31" s="40" t="s">
        <v>2162</v>
      </c>
      <c r="J31" s="42">
        <v>2</v>
      </c>
      <c r="K31" s="42">
        <v>4</v>
      </c>
      <c r="L31" s="42">
        <f t="shared" si="1"/>
        <v>8</v>
      </c>
      <c r="M31" s="53" t="s">
        <v>2124</v>
      </c>
    </row>
    <row r="32" spans="1:13" ht="90" x14ac:dyDescent="0.25">
      <c r="A32" s="164"/>
      <c r="B32" s="40" t="s">
        <v>2185</v>
      </c>
      <c r="C32" s="40" t="s">
        <v>2186</v>
      </c>
      <c r="D32" s="40" t="s">
        <v>2123</v>
      </c>
      <c r="E32" s="40">
        <v>4</v>
      </c>
      <c r="F32" s="40">
        <v>2</v>
      </c>
      <c r="G32" s="40">
        <f t="shared" si="0"/>
        <v>8</v>
      </c>
      <c r="H32" s="53" t="s">
        <v>2124</v>
      </c>
      <c r="I32" s="40" t="s">
        <v>2187</v>
      </c>
      <c r="J32" s="42">
        <v>2</v>
      </c>
      <c r="K32" s="42">
        <v>2</v>
      </c>
      <c r="L32" s="42">
        <f t="shared" si="1"/>
        <v>4</v>
      </c>
      <c r="M32" s="53" t="s">
        <v>2126</v>
      </c>
    </row>
    <row r="33" spans="1:13" ht="60" x14ac:dyDescent="0.25">
      <c r="A33" s="164"/>
      <c r="B33" s="40" t="s">
        <v>2166</v>
      </c>
      <c r="C33" s="40" t="s">
        <v>2188</v>
      </c>
      <c r="D33" s="40" t="s">
        <v>2182</v>
      </c>
      <c r="E33" s="40">
        <v>2</v>
      </c>
      <c r="F33" s="40">
        <v>3</v>
      </c>
      <c r="G33" s="40">
        <f t="shared" si="0"/>
        <v>6</v>
      </c>
      <c r="H33" s="53" t="s">
        <v>2126</v>
      </c>
      <c r="I33" s="40" t="s">
        <v>2189</v>
      </c>
      <c r="J33" s="42">
        <v>2</v>
      </c>
      <c r="K33" s="42">
        <v>2</v>
      </c>
      <c r="L33" s="42">
        <f t="shared" si="1"/>
        <v>4</v>
      </c>
      <c r="M33" s="53" t="s">
        <v>2126</v>
      </c>
    </row>
    <row r="34" spans="1:13" ht="75" x14ac:dyDescent="0.25">
      <c r="A34" s="164"/>
      <c r="B34" s="40" t="s">
        <v>2190</v>
      </c>
      <c r="C34" s="40" t="s">
        <v>2191</v>
      </c>
      <c r="D34" s="40" t="s">
        <v>2123</v>
      </c>
      <c r="E34" s="40">
        <v>3</v>
      </c>
      <c r="F34" s="40">
        <v>3</v>
      </c>
      <c r="G34" s="40">
        <f t="shared" si="0"/>
        <v>9</v>
      </c>
      <c r="H34" s="53" t="s">
        <v>2124</v>
      </c>
      <c r="I34" s="40" t="s">
        <v>2192</v>
      </c>
      <c r="J34" s="42">
        <v>1</v>
      </c>
      <c r="K34" s="42">
        <v>3</v>
      </c>
      <c r="L34" s="42">
        <f t="shared" si="1"/>
        <v>3</v>
      </c>
      <c r="M34" s="53" t="s">
        <v>2126</v>
      </c>
    </row>
    <row r="35" spans="1:13" ht="75" x14ac:dyDescent="0.25">
      <c r="A35" s="165"/>
      <c r="B35" s="40" t="s">
        <v>2193</v>
      </c>
      <c r="C35" s="40" t="s">
        <v>2194</v>
      </c>
      <c r="D35" s="40" t="s">
        <v>2182</v>
      </c>
      <c r="E35" s="40">
        <v>3</v>
      </c>
      <c r="F35" s="40">
        <v>3</v>
      </c>
      <c r="G35" s="40">
        <f t="shared" si="0"/>
        <v>9</v>
      </c>
      <c r="H35" s="53" t="s">
        <v>2124</v>
      </c>
      <c r="I35" s="40" t="s">
        <v>2195</v>
      </c>
      <c r="J35" s="42">
        <v>1</v>
      </c>
      <c r="K35" s="42">
        <v>3</v>
      </c>
      <c r="L35" s="42">
        <f t="shared" si="1"/>
        <v>3</v>
      </c>
      <c r="M35" s="53" t="s">
        <v>2126</v>
      </c>
    </row>
    <row r="36" spans="1:13" ht="75" x14ac:dyDescent="0.25">
      <c r="A36" s="153" t="s">
        <v>2196</v>
      </c>
      <c r="B36" s="40" t="s">
        <v>2197</v>
      </c>
      <c r="C36" s="40" t="s">
        <v>2198</v>
      </c>
      <c r="D36" s="40" t="s">
        <v>2123</v>
      </c>
      <c r="E36" s="40">
        <v>4</v>
      </c>
      <c r="F36" s="40">
        <v>4</v>
      </c>
      <c r="G36" s="40">
        <f t="shared" si="0"/>
        <v>16</v>
      </c>
      <c r="H36" s="53" t="s">
        <v>2129</v>
      </c>
      <c r="I36" s="40" t="s">
        <v>2199</v>
      </c>
      <c r="J36" s="42">
        <v>2</v>
      </c>
      <c r="K36" s="42">
        <v>4</v>
      </c>
      <c r="L36" s="42">
        <f t="shared" si="1"/>
        <v>8</v>
      </c>
      <c r="M36" s="53" t="s">
        <v>2124</v>
      </c>
    </row>
    <row r="37" spans="1:13" ht="75" x14ac:dyDescent="0.25">
      <c r="A37" s="154"/>
      <c r="B37" s="40" t="s">
        <v>2200</v>
      </c>
      <c r="C37" s="40" t="s">
        <v>2128</v>
      </c>
      <c r="D37" s="40" t="s">
        <v>2123</v>
      </c>
      <c r="E37" s="40">
        <v>4</v>
      </c>
      <c r="F37" s="40">
        <v>4</v>
      </c>
      <c r="G37" s="40">
        <f t="shared" si="0"/>
        <v>16</v>
      </c>
      <c r="H37" s="53" t="s">
        <v>2129</v>
      </c>
      <c r="I37" s="40" t="s">
        <v>2130</v>
      </c>
      <c r="J37" s="42">
        <v>2</v>
      </c>
      <c r="K37" s="42">
        <v>3</v>
      </c>
      <c r="L37" s="42">
        <f t="shared" si="1"/>
        <v>6</v>
      </c>
      <c r="M37" s="53" t="s">
        <v>2126</v>
      </c>
    </row>
    <row r="38" spans="1:13" ht="90" x14ac:dyDescent="0.25">
      <c r="A38" s="154"/>
      <c r="B38" s="40" t="s">
        <v>2159</v>
      </c>
      <c r="C38" s="40" t="s">
        <v>2160</v>
      </c>
      <c r="D38" s="40" t="s">
        <v>2161</v>
      </c>
      <c r="E38" s="40">
        <v>4</v>
      </c>
      <c r="F38" s="40">
        <v>4</v>
      </c>
      <c r="G38" s="40">
        <f t="shared" si="0"/>
        <v>16</v>
      </c>
      <c r="H38" s="53" t="s">
        <v>2129</v>
      </c>
      <c r="I38" s="40" t="s">
        <v>2162</v>
      </c>
      <c r="J38" s="42">
        <v>2</v>
      </c>
      <c r="K38" s="42">
        <v>4</v>
      </c>
      <c r="L38" s="42">
        <v>8</v>
      </c>
      <c r="M38" s="53" t="s">
        <v>2124</v>
      </c>
    </row>
    <row r="39" spans="1:13" ht="75" x14ac:dyDescent="0.25">
      <c r="A39" s="154"/>
      <c r="B39" s="40" t="s">
        <v>2135</v>
      </c>
      <c r="C39" s="40" t="s">
        <v>2201</v>
      </c>
      <c r="D39" s="40" t="s">
        <v>2123</v>
      </c>
      <c r="E39" s="40">
        <v>3</v>
      </c>
      <c r="F39" s="40">
        <v>4</v>
      </c>
      <c r="G39" s="40">
        <f t="shared" si="0"/>
        <v>12</v>
      </c>
      <c r="H39" s="53" t="s">
        <v>2124</v>
      </c>
      <c r="I39" s="40" t="s">
        <v>2202</v>
      </c>
      <c r="J39" s="42">
        <v>1</v>
      </c>
      <c r="K39" s="42">
        <v>4</v>
      </c>
      <c r="L39" s="42">
        <v>4</v>
      </c>
      <c r="M39" s="53" t="s">
        <v>2126</v>
      </c>
    </row>
    <row r="40" spans="1:13" ht="75" x14ac:dyDescent="0.25">
      <c r="A40" s="154"/>
      <c r="B40" s="40" t="s">
        <v>2203</v>
      </c>
      <c r="C40" s="40" t="s">
        <v>2204</v>
      </c>
      <c r="D40" s="40" t="s">
        <v>2123</v>
      </c>
      <c r="E40" s="40">
        <v>4</v>
      </c>
      <c r="F40" s="40">
        <v>4</v>
      </c>
      <c r="G40" s="40">
        <f t="shared" si="0"/>
        <v>16</v>
      </c>
      <c r="H40" s="53" t="s">
        <v>2129</v>
      </c>
      <c r="I40" s="40" t="s">
        <v>2205</v>
      </c>
      <c r="J40" s="42">
        <v>2</v>
      </c>
      <c r="K40" s="42">
        <v>4</v>
      </c>
      <c r="L40" s="42">
        <f t="shared" si="1"/>
        <v>8</v>
      </c>
      <c r="M40" s="53" t="s">
        <v>2124</v>
      </c>
    </row>
    <row r="41" spans="1:13" ht="60" x14ac:dyDescent="0.25">
      <c r="A41" s="155"/>
      <c r="B41" s="40" t="s">
        <v>2206</v>
      </c>
      <c r="C41" s="40" t="s">
        <v>2207</v>
      </c>
      <c r="D41" s="40" t="s">
        <v>2123</v>
      </c>
      <c r="E41" s="40">
        <v>2</v>
      </c>
      <c r="F41" s="40">
        <v>3</v>
      </c>
      <c r="G41" s="40">
        <f t="shared" si="0"/>
        <v>6</v>
      </c>
      <c r="H41" s="53" t="s">
        <v>2126</v>
      </c>
      <c r="I41" s="40" t="s">
        <v>2208</v>
      </c>
      <c r="J41" s="42">
        <v>1</v>
      </c>
      <c r="K41" s="42">
        <v>3</v>
      </c>
      <c r="L41" s="42">
        <f t="shared" si="1"/>
        <v>3</v>
      </c>
      <c r="M41" s="53" t="s">
        <v>2126</v>
      </c>
    </row>
    <row r="42" spans="1:13" ht="75" x14ac:dyDescent="0.25">
      <c r="A42" s="153" t="s">
        <v>2209</v>
      </c>
      <c r="B42" s="40" t="s">
        <v>2141</v>
      </c>
      <c r="C42" s="40" t="s">
        <v>2142</v>
      </c>
      <c r="D42" s="40" t="s">
        <v>2143</v>
      </c>
      <c r="E42" s="40">
        <v>3</v>
      </c>
      <c r="F42" s="40">
        <v>4</v>
      </c>
      <c r="G42" s="40">
        <f t="shared" si="0"/>
        <v>12</v>
      </c>
      <c r="H42" s="53" t="s">
        <v>2124</v>
      </c>
      <c r="I42" s="40" t="s">
        <v>2144</v>
      </c>
      <c r="J42" s="42">
        <v>1</v>
      </c>
      <c r="K42" s="42">
        <v>4</v>
      </c>
      <c r="L42" s="42">
        <f t="shared" si="1"/>
        <v>4</v>
      </c>
      <c r="M42" s="53" t="s">
        <v>2126</v>
      </c>
    </row>
    <row r="43" spans="1:13" ht="75" x14ac:dyDescent="0.25">
      <c r="A43" s="154"/>
      <c r="B43" s="40" t="s">
        <v>2210</v>
      </c>
      <c r="C43" s="40" t="s">
        <v>2211</v>
      </c>
      <c r="D43" s="40" t="s">
        <v>2123</v>
      </c>
      <c r="E43" s="40">
        <v>4</v>
      </c>
      <c r="F43" s="40">
        <v>4</v>
      </c>
      <c r="G43" s="40">
        <f t="shared" si="0"/>
        <v>16</v>
      </c>
      <c r="H43" s="53" t="s">
        <v>2129</v>
      </c>
      <c r="I43" s="40" t="s">
        <v>2212</v>
      </c>
      <c r="J43" s="42">
        <v>2</v>
      </c>
      <c r="K43" s="42">
        <v>4</v>
      </c>
      <c r="L43" s="42">
        <f t="shared" si="1"/>
        <v>8</v>
      </c>
      <c r="M43" s="53" t="s">
        <v>2124</v>
      </c>
    </row>
    <row r="44" spans="1:13" ht="30" x14ac:dyDescent="0.25">
      <c r="A44" s="154"/>
      <c r="B44" s="40" t="s">
        <v>2213</v>
      </c>
      <c r="C44" s="40" t="s">
        <v>2214</v>
      </c>
      <c r="D44" s="40" t="s">
        <v>2123</v>
      </c>
      <c r="E44" s="40">
        <v>3</v>
      </c>
      <c r="F44" s="40">
        <v>4</v>
      </c>
      <c r="G44" s="40">
        <f t="shared" si="0"/>
        <v>12</v>
      </c>
      <c r="H44" s="53" t="s">
        <v>2124</v>
      </c>
      <c r="I44" s="40" t="s">
        <v>2215</v>
      </c>
      <c r="J44" s="42">
        <v>1</v>
      </c>
      <c r="K44" s="42">
        <v>4</v>
      </c>
      <c r="L44" s="42">
        <f t="shared" si="1"/>
        <v>4</v>
      </c>
      <c r="M44" s="53" t="s">
        <v>2126</v>
      </c>
    </row>
    <row r="45" spans="1:13" ht="30" x14ac:dyDescent="0.25">
      <c r="A45" s="154"/>
      <c r="B45" s="40" t="s">
        <v>2216</v>
      </c>
      <c r="C45" s="40" t="s">
        <v>2217</v>
      </c>
      <c r="D45" s="40" t="s">
        <v>2123</v>
      </c>
      <c r="E45" s="40">
        <v>4</v>
      </c>
      <c r="F45" s="40">
        <v>4</v>
      </c>
      <c r="G45" s="40">
        <f t="shared" si="0"/>
        <v>16</v>
      </c>
      <c r="H45" s="53" t="s">
        <v>2129</v>
      </c>
      <c r="I45" s="40" t="s">
        <v>2218</v>
      </c>
      <c r="J45" s="42">
        <v>2</v>
      </c>
      <c r="K45" s="42">
        <v>4</v>
      </c>
      <c r="L45" s="42">
        <f t="shared" si="1"/>
        <v>8</v>
      </c>
      <c r="M45" s="53" t="s">
        <v>2124</v>
      </c>
    </row>
    <row r="46" spans="1:13" ht="75" x14ac:dyDescent="0.25">
      <c r="A46" s="154"/>
      <c r="B46" s="40" t="s">
        <v>2135</v>
      </c>
      <c r="C46" s="40" t="s">
        <v>2136</v>
      </c>
      <c r="D46" s="40" t="s">
        <v>2123</v>
      </c>
      <c r="E46" s="40">
        <v>3</v>
      </c>
      <c r="F46" s="40">
        <v>4</v>
      </c>
      <c r="G46" s="40">
        <f t="shared" si="0"/>
        <v>12</v>
      </c>
      <c r="H46" s="53" t="s">
        <v>2124</v>
      </c>
      <c r="I46" s="40" t="s">
        <v>2137</v>
      </c>
      <c r="J46" s="42">
        <v>1</v>
      </c>
      <c r="K46" s="42">
        <v>4</v>
      </c>
      <c r="L46" s="42">
        <v>4</v>
      </c>
      <c r="M46" s="53" t="s">
        <v>2126</v>
      </c>
    </row>
    <row r="47" spans="1:13" ht="75" x14ac:dyDescent="0.25">
      <c r="A47" s="154"/>
      <c r="B47" s="40" t="s">
        <v>2200</v>
      </c>
      <c r="C47" s="40" t="s">
        <v>2128</v>
      </c>
      <c r="D47" s="40" t="s">
        <v>2123</v>
      </c>
      <c r="E47" s="40">
        <v>4</v>
      </c>
      <c r="F47" s="40">
        <v>4</v>
      </c>
      <c r="G47" s="40">
        <f t="shared" si="0"/>
        <v>16</v>
      </c>
      <c r="H47" s="53" t="s">
        <v>2129</v>
      </c>
      <c r="I47" s="40" t="s">
        <v>2130</v>
      </c>
      <c r="J47" s="42">
        <v>2</v>
      </c>
      <c r="K47" s="42">
        <v>3</v>
      </c>
      <c r="L47" s="42">
        <f t="shared" ref="L47" si="2">K47*J47</f>
        <v>6</v>
      </c>
      <c r="M47" s="53" t="s">
        <v>2126</v>
      </c>
    </row>
    <row r="48" spans="1:13" ht="75" x14ac:dyDescent="0.25">
      <c r="A48" s="154"/>
      <c r="B48" s="40" t="s">
        <v>2219</v>
      </c>
      <c r="C48" s="40" t="s">
        <v>2220</v>
      </c>
      <c r="D48" s="40" t="s">
        <v>2221</v>
      </c>
      <c r="E48" s="40">
        <v>3</v>
      </c>
      <c r="F48" s="40">
        <v>5</v>
      </c>
      <c r="G48" s="40">
        <f t="shared" si="0"/>
        <v>15</v>
      </c>
      <c r="H48" s="53" t="s">
        <v>2129</v>
      </c>
      <c r="I48" s="40" t="s">
        <v>2222</v>
      </c>
      <c r="J48" s="42">
        <v>2</v>
      </c>
      <c r="K48" s="42">
        <v>5</v>
      </c>
      <c r="L48" s="42">
        <f t="shared" si="1"/>
        <v>10</v>
      </c>
      <c r="M48" s="53" t="s">
        <v>2124</v>
      </c>
    </row>
    <row r="49" spans="1:13" ht="60" x14ac:dyDescent="0.25">
      <c r="A49" s="154"/>
      <c r="B49" s="40" t="s">
        <v>2223</v>
      </c>
      <c r="C49" s="40" t="s">
        <v>2224</v>
      </c>
      <c r="D49" s="40" t="s">
        <v>2221</v>
      </c>
      <c r="E49" s="40">
        <v>3</v>
      </c>
      <c r="F49" s="40">
        <v>3</v>
      </c>
      <c r="G49" s="40">
        <f t="shared" si="0"/>
        <v>9</v>
      </c>
      <c r="H49" s="53" t="s">
        <v>2124</v>
      </c>
      <c r="I49" s="40" t="s">
        <v>2225</v>
      </c>
      <c r="J49" s="42">
        <v>1</v>
      </c>
      <c r="K49" s="42">
        <v>3</v>
      </c>
      <c r="L49" s="42">
        <f t="shared" si="1"/>
        <v>3</v>
      </c>
      <c r="M49" s="53" t="s">
        <v>2126</v>
      </c>
    </row>
    <row r="50" spans="1:13" ht="75" x14ac:dyDescent="0.25">
      <c r="A50" s="154"/>
      <c r="B50" s="40" t="s">
        <v>2226</v>
      </c>
      <c r="C50" s="40" t="s">
        <v>2227</v>
      </c>
      <c r="D50" s="40" t="s">
        <v>2123</v>
      </c>
      <c r="E50" s="40">
        <v>4</v>
      </c>
      <c r="F50" s="40">
        <v>4</v>
      </c>
      <c r="G50" s="40">
        <f t="shared" si="0"/>
        <v>16</v>
      </c>
      <c r="H50" s="53" t="s">
        <v>2129</v>
      </c>
      <c r="I50" s="40" t="s">
        <v>2228</v>
      </c>
      <c r="J50" s="42">
        <v>2</v>
      </c>
      <c r="K50" s="42">
        <v>4</v>
      </c>
      <c r="L50" s="42">
        <f t="shared" si="1"/>
        <v>8</v>
      </c>
      <c r="M50" s="53" t="s">
        <v>2124</v>
      </c>
    </row>
    <row r="51" spans="1:13" ht="60" x14ac:dyDescent="0.25">
      <c r="A51" s="154"/>
      <c r="B51" s="40" t="s">
        <v>2229</v>
      </c>
      <c r="C51" s="40" t="s">
        <v>2230</v>
      </c>
      <c r="D51" s="40" t="s">
        <v>2221</v>
      </c>
      <c r="E51" s="40">
        <v>4</v>
      </c>
      <c r="F51" s="40">
        <v>5</v>
      </c>
      <c r="G51" s="40">
        <f t="shared" si="0"/>
        <v>20</v>
      </c>
      <c r="H51" s="53" t="s">
        <v>2129</v>
      </c>
      <c r="I51" s="40" t="s">
        <v>2231</v>
      </c>
      <c r="J51" s="42">
        <v>2</v>
      </c>
      <c r="K51" s="42">
        <v>5</v>
      </c>
      <c r="L51" s="42">
        <f t="shared" si="1"/>
        <v>10</v>
      </c>
      <c r="M51" s="53" t="s">
        <v>2124</v>
      </c>
    </row>
    <row r="52" spans="1:13" ht="75" x14ac:dyDescent="0.25">
      <c r="A52" s="155"/>
      <c r="B52" s="40" t="s">
        <v>2232</v>
      </c>
      <c r="C52" s="40" t="s">
        <v>2233</v>
      </c>
      <c r="D52" s="40" t="s">
        <v>2221</v>
      </c>
      <c r="E52" s="40">
        <v>3</v>
      </c>
      <c r="F52" s="40">
        <v>3</v>
      </c>
      <c r="G52" s="40">
        <f t="shared" si="0"/>
        <v>9</v>
      </c>
      <c r="H52" s="53" t="s">
        <v>2124</v>
      </c>
      <c r="I52" s="40" t="s">
        <v>2234</v>
      </c>
      <c r="J52" s="42">
        <v>1</v>
      </c>
      <c r="K52" s="42">
        <v>3</v>
      </c>
      <c r="L52" s="42">
        <f t="shared" si="1"/>
        <v>3</v>
      </c>
      <c r="M52" s="53" t="s">
        <v>2126</v>
      </c>
    </row>
    <row r="53" spans="1:13" ht="90" x14ac:dyDescent="0.25">
      <c r="A53" s="153" t="s">
        <v>2235</v>
      </c>
      <c r="B53" s="40" t="s">
        <v>2236</v>
      </c>
      <c r="C53" s="40" t="s">
        <v>2237</v>
      </c>
      <c r="D53" s="40" t="s">
        <v>2123</v>
      </c>
      <c r="E53" s="40">
        <v>2</v>
      </c>
      <c r="F53" s="40">
        <v>3</v>
      </c>
      <c r="G53" s="40">
        <f t="shared" si="0"/>
        <v>6</v>
      </c>
      <c r="H53" s="53" t="s">
        <v>2126</v>
      </c>
      <c r="I53" s="40" t="s">
        <v>2238</v>
      </c>
      <c r="J53" s="42">
        <v>1</v>
      </c>
      <c r="K53" s="42">
        <v>3</v>
      </c>
      <c r="L53" s="42">
        <f t="shared" si="1"/>
        <v>3</v>
      </c>
      <c r="M53" s="53" t="s">
        <v>2126</v>
      </c>
    </row>
    <row r="54" spans="1:13" ht="90" x14ac:dyDescent="0.25">
      <c r="A54" s="154"/>
      <c r="B54" s="40" t="s">
        <v>2166</v>
      </c>
      <c r="C54" s="40" t="s">
        <v>2239</v>
      </c>
      <c r="D54" s="40" t="s">
        <v>2123</v>
      </c>
      <c r="E54" s="40">
        <v>3</v>
      </c>
      <c r="F54" s="40">
        <v>3</v>
      </c>
      <c r="G54" s="40">
        <f t="shared" si="0"/>
        <v>9</v>
      </c>
      <c r="H54" s="53" t="s">
        <v>2124</v>
      </c>
      <c r="I54" s="40" t="s">
        <v>2240</v>
      </c>
      <c r="J54" s="42">
        <v>1</v>
      </c>
      <c r="K54" s="42">
        <v>3</v>
      </c>
      <c r="L54" s="42">
        <f t="shared" si="1"/>
        <v>3</v>
      </c>
      <c r="M54" s="53" t="s">
        <v>2126</v>
      </c>
    </row>
    <row r="55" spans="1:13" ht="45" x14ac:dyDescent="0.25">
      <c r="A55" s="154"/>
      <c r="B55" s="40" t="s">
        <v>2241</v>
      </c>
      <c r="C55" s="40" t="s">
        <v>2242</v>
      </c>
      <c r="D55" s="40" t="s">
        <v>2123</v>
      </c>
      <c r="E55" s="40">
        <v>2</v>
      </c>
      <c r="F55" s="40">
        <v>3</v>
      </c>
      <c r="G55" s="40">
        <f t="shared" si="0"/>
        <v>6</v>
      </c>
      <c r="H55" s="53" t="s">
        <v>2126</v>
      </c>
      <c r="I55" s="40" t="s">
        <v>2243</v>
      </c>
      <c r="J55" s="42">
        <v>1</v>
      </c>
      <c r="K55" s="42">
        <v>3</v>
      </c>
      <c r="L55" s="42">
        <f t="shared" si="1"/>
        <v>3</v>
      </c>
      <c r="M55" s="53" t="s">
        <v>2126</v>
      </c>
    </row>
    <row r="56" spans="1:13" ht="75" x14ac:dyDescent="0.25">
      <c r="A56" s="154"/>
      <c r="B56" s="43" t="s">
        <v>2127</v>
      </c>
      <c r="C56" s="40" t="s">
        <v>2128</v>
      </c>
      <c r="D56" s="40" t="s">
        <v>2123</v>
      </c>
      <c r="E56" s="40">
        <v>4</v>
      </c>
      <c r="F56" s="40">
        <v>4</v>
      </c>
      <c r="G56" s="40">
        <f t="shared" si="0"/>
        <v>16</v>
      </c>
      <c r="H56" s="53" t="s">
        <v>2129</v>
      </c>
      <c r="I56" s="40" t="s">
        <v>2130</v>
      </c>
      <c r="J56" s="42">
        <v>2</v>
      </c>
      <c r="K56" s="42">
        <v>3</v>
      </c>
      <c r="L56" s="42">
        <f t="shared" si="1"/>
        <v>6</v>
      </c>
      <c r="M56" s="53" t="s">
        <v>2126</v>
      </c>
    </row>
    <row r="57" spans="1:13" ht="45" x14ac:dyDescent="0.25">
      <c r="A57" s="154"/>
      <c r="B57" s="40" t="s">
        <v>2244</v>
      </c>
      <c r="C57" s="40" t="s">
        <v>2245</v>
      </c>
      <c r="D57" s="40" t="s">
        <v>2123</v>
      </c>
      <c r="E57" s="40">
        <v>2</v>
      </c>
      <c r="F57" s="40">
        <v>3</v>
      </c>
      <c r="G57" s="40">
        <f t="shared" si="0"/>
        <v>6</v>
      </c>
      <c r="H57" s="53" t="s">
        <v>2126</v>
      </c>
      <c r="I57" s="40" t="s">
        <v>2246</v>
      </c>
      <c r="J57" s="42">
        <v>1</v>
      </c>
      <c r="K57" s="42">
        <v>3</v>
      </c>
      <c r="L57" s="42">
        <f t="shared" si="1"/>
        <v>3</v>
      </c>
      <c r="M57" s="53" t="s">
        <v>2126</v>
      </c>
    </row>
    <row r="58" spans="1:13" ht="90" x14ac:dyDescent="0.25">
      <c r="A58" s="154"/>
      <c r="B58" s="40" t="s">
        <v>2247</v>
      </c>
      <c r="C58" s="40" t="s">
        <v>2248</v>
      </c>
      <c r="D58" s="40" t="s">
        <v>2123</v>
      </c>
      <c r="E58" s="40">
        <v>2</v>
      </c>
      <c r="F58" s="40">
        <v>3</v>
      </c>
      <c r="G58" s="40">
        <f t="shared" si="0"/>
        <v>6</v>
      </c>
      <c r="H58" s="53" t="s">
        <v>2126</v>
      </c>
      <c r="I58" s="40" t="s">
        <v>2249</v>
      </c>
      <c r="J58" s="42">
        <v>2</v>
      </c>
      <c r="K58" s="42">
        <v>2</v>
      </c>
      <c r="L58" s="42">
        <f t="shared" si="1"/>
        <v>4</v>
      </c>
      <c r="M58" s="53" t="s">
        <v>2126</v>
      </c>
    </row>
    <row r="59" spans="1:13" ht="60" x14ac:dyDescent="0.25">
      <c r="A59" s="154"/>
      <c r="B59" s="40" t="s">
        <v>2250</v>
      </c>
      <c r="C59" s="40" t="s">
        <v>2251</v>
      </c>
      <c r="D59" s="40" t="s">
        <v>2123</v>
      </c>
      <c r="E59" s="40">
        <v>4</v>
      </c>
      <c r="F59" s="40">
        <v>3</v>
      </c>
      <c r="G59" s="40">
        <f t="shared" si="0"/>
        <v>12</v>
      </c>
      <c r="H59" s="53" t="s">
        <v>2124</v>
      </c>
      <c r="I59" s="40" t="s">
        <v>2252</v>
      </c>
      <c r="J59" s="42">
        <v>2</v>
      </c>
      <c r="K59" s="42">
        <v>3</v>
      </c>
      <c r="L59" s="42">
        <f t="shared" si="1"/>
        <v>6</v>
      </c>
      <c r="M59" s="53" t="s">
        <v>2126</v>
      </c>
    </row>
    <row r="60" spans="1:13" ht="75" x14ac:dyDescent="0.25">
      <c r="A60" s="155"/>
      <c r="B60" s="40" t="s">
        <v>2253</v>
      </c>
      <c r="C60" s="40" t="s">
        <v>2254</v>
      </c>
      <c r="D60" s="40" t="s">
        <v>2123</v>
      </c>
      <c r="E60" s="40">
        <v>2</v>
      </c>
      <c r="F60" s="40">
        <v>3</v>
      </c>
      <c r="G60" s="40">
        <f t="shared" si="0"/>
        <v>6</v>
      </c>
      <c r="H60" s="53" t="s">
        <v>2126</v>
      </c>
      <c r="I60" s="40" t="s">
        <v>2255</v>
      </c>
      <c r="J60" s="42">
        <v>2</v>
      </c>
      <c r="K60" s="42">
        <v>2</v>
      </c>
      <c r="L60" s="42">
        <f t="shared" si="1"/>
        <v>4</v>
      </c>
      <c r="M60" s="53" t="s">
        <v>2126</v>
      </c>
    </row>
    <row r="61" spans="1:13" ht="60" x14ac:dyDescent="0.25">
      <c r="A61" s="153" t="s">
        <v>2256</v>
      </c>
      <c r="B61" s="40" t="s">
        <v>2257</v>
      </c>
      <c r="C61" s="40" t="s">
        <v>2258</v>
      </c>
      <c r="D61" s="40" t="s">
        <v>2259</v>
      </c>
      <c r="E61" s="40">
        <v>2</v>
      </c>
      <c r="F61" s="40">
        <v>3</v>
      </c>
      <c r="G61" s="40">
        <f t="shared" si="0"/>
        <v>6</v>
      </c>
      <c r="H61" s="53" t="s">
        <v>2126</v>
      </c>
      <c r="I61" s="40" t="s">
        <v>2260</v>
      </c>
      <c r="J61" s="42">
        <v>2</v>
      </c>
      <c r="K61" s="42">
        <v>2</v>
      </c>
      <c r="L61" s="42">
        <f t="shared" si="1"/>
        <v>4</v>
      </c>
      <c r="M61" s="53" t="s">
        <v>2126</v>
      </c>
    </row>
    <row r="62" spans="1:13" ht="30" x14ac:dyDescent="0.25">
      <c r="A62" s="154"/>
      <c r="B62" s="40" t="s">
        <v>2213</v>
      </c>
      <c r="C62" s="40" t="s">
        <v>2214</v>
      </c>
      <c r="D62" s="40" t="s">
        <v>2123</v>
      </c>
      <c r="E62" s="40">
        <v>3</v>
      </c>
      <c r="F62" s="40">
        <v>4</v>
      </c>
      <c r="G62" s="40">
        <f t="shared" si="0"/>
        <v>12</v>
      </c>
      <c r="H62" s="53" t="s">
        <v>2124</v>
      </c>
      <c r="I62" s="40" t="s">
        <v>2215</v>
      </c>
      <c r="J62" s="42">
        <v>1</v>
      </c>
      <c r="K62" s="42">
        <v>4</v>
      </c>
      <c r="L62" s="42">
        <f t="shared" si="1"/>
        <v>4</v>
      </c>
      <c r="M62" s="53" t="s">
        <v>2126</v>
      </c>
    </row>
    <row r="63" spans="1:13" ht="75" x14ac:dyDescent="0.25">
      <c r="A63" s="154"/>
      <c r="B63" s="43" t="s">
        <v>2200</v>
      </c>
      <c r="C63" s="40" t="s">
        <v>2128</v>
      </c>
      <c r="D63" s="40" t="s">
        <v>2123</v>
      </c>
      <c r="E63" s="40">
        <v>4</v>
      </c>
      <c r="F63" s="40">
        <v>4</v>
      </c>
      <c r="G63" s="40">
        <f t="shared" si="0"/>
        <v>16</v>
      </c>
      <c r="H63" s="53" t="s">
        <v>2129</v>
      </c>
      <c r="I63" s="40" t="s">
        <v>2130</v>
      </c>
      <c r="J63" s="42">
        <v>2</v>
      </c>
      <c r="K63" s="42">
        <v>3</v>
      </c>
      <c r="L63" s="42">
        <f t="shared" si="1"/>
        <v>6</v>
      </c>
      <c r="M63" s="53" t="s">
        <v>2126</v>
      </c>
    </row>
    <row r="64" spans="1:13" ht="90" x14ac:dyDescent="0.25">
      <c r="A64" s="154"/>
      <c r="B64" s="40" t="s">
        <v>2159</v>
      </c>
      <c r="C64" s="40" t="s">
        <v>2160</v>
      </c>
      <c r="D64" s="40" t="s">
        <v>2161</v>
      </c>
      <c r="E64" s="40">
        <v>4</v>
      </c>
      <c r="F64" s="40">
        <v>4</v>
      </c>
      <c r="G64" s="40">
        <f t="shared" si="0"/>
        <v>16</v>
      </c>
      <c r="H64" s="53" t="s">
        <v>2129</v>
      </c>
      <c r="I64" s="40" t="s">
        <v>2162</v>
      </c>
      <c r="J64" s="42">
        <v>2</v>
      </c>
      <c r="K64" s="42">
        <v>4</v>
      </c>
      <c r="L64" s="42">
        <v>8</v>
      </c>
      <c r="M64" s="53" t="s">
        <v>2124</v>
      </c>
    </row>
    <row r="65" spans="1:13" ht="60" x14ac:dyDescent="0.25">
      <c r="A65" s="154"/>
      <c r="B65" s="40" t="s">
        <v>2250</v>
      </c>
      <c r="C65" s="40" t="s">
        <v>2251</v>
      </c>
      <c r="D65" s="40" t="s">
        <v>2123</v>
      </c>
      <c r="E65" s="40">
        <v>4</v>
      </c>
      <c r="F65" s="40">
        <v>3</v>
      </c>
      <c r="G65" s="40">
        <f t="shared" si="0"/>
        <v>12</v>
      </c>
      <c r="H65" s="53" t="s">
        <v>2124</v>
      </c>
      <c r="I65" s="40" t="s">
        <v>2252</v>
      </c>
      <c r="J65" s="42">
        <v>2</v>
      </c>
      <c r="K65" s="42">
        <v>3</v>
      </c>
      <c r="L65" s="42">
        <f t="shared" ref="L65" si="3">K65*J65</f>
        <v>6</v>
      </c>
      <c r="M65" s="53" t="s">
        <v>2126</v>
      </c>
    </row>
    <row r="66" spans="1:13" ht="90" x14ac:dyDescent="0.25">
      <c r="A66" s="154"/>
      <c r="B66" s="40" t="s">
        <v>2261</v>
      </c>
      <c r="C66" s="40" t="s">
        <v>2262</v>
      </c>
      <c r="D66" s="40" t="s">
        <v>2259</v>
      </c>
      <c r="E66" s="40">
        <v>2</v>
      </c>
      <c r="F66" s="40">
        <v>3</v>
      </c>
      <c r="G66" s="40">
        <f t="shared" si="0"/>
        <v>6</v>
      </c>
      <c r="H66" s="53" t="s">
        <v>2126</v>
      </c>
      <c r="I66" s="40" t="s">
        <v>2263</v>
      </c>
      <c r="J66" s="42">
        <v>1</v>
      </c>
      <c r="K66" s="42">
        <v>3</v>
      </c>
      <c r="L66" s="42">
        <f t="shared" si="1"/>
        <v>3</v>
      </c>
      <c r="M66" s="53" t="s">
        <v>2126</v>
      </c>
    </row>
    <row r="67" spans="1:13" ht="75" x14ac:dyDescent="0.25">
      <c r="A67" s="154"/>
      <c r="B67" s="40" t="s">
        <v>2135</v>
      </c>
      <c r="C67" s="40" t="s">
        <v>2136</v>
      </c>
      <c r="D67" s="40" t="s">
        <v>2123</v>
      </c>
      <c r="E67" s="40">
        <v>3</v>
      </c>
      <c r="F67" s="40">
        <v>4</v>
      </c>
      <c r="G67" s="40">
        <f t="shared" si="0"/>
        <v>12</v>
      </c>
      <c r="H67" s="53" t="s">
        <v>2124</v>
      </c>
      <c r="I67" s="40" t="s">
        <v>2137</v>
      </c>
      <c r="J67" s="42">
        <v>1</v>
      </c>
      <c r="K67" s="42">
        <v>4</v>
      </c>
      <c r="L67" s="42">
        <v>4</v>
      </c>
      <c r="M67" s="53" t="s">
        <v>2126</v>
      </c>
    </row>
    <row r="68" spans="1:13" ht="75" x14ac:dyDescent="0.25">
      <c r="A68" s="154"/>
      <c r="B68" s="40" t="s">
        <v>2264</v>
      </c>
      <c r="C68" s="40" t="s">
        <v>2265</v>
      </c>
      <c r="D68" s="40" t="s">
        <v>2259</v>
      </c>
      <c r="E68" s="40">
        <v>2</v>
      </c>
      <c r="F68" s="40">
        <v>3</v>
      </c>
      <c r="G68" s="40">
        <f t="shared" si="0"/>
        <v>6</v>
      </c>
      <c r="H68" s="53" t="s">
        <v>2126</v>
      </c>
      <c r="I68" s="40" t="s">
        <v>2266</v>
      </c>
      <c r="J68" s="42">
        <v>1</v>
      </c>
      <c r="K68" s="42">
        <v>3</v>
      </c>
      <c r="L68" s="42">
        <f t="shared" si="1"/>
        <v>3</v>
      </c>
      <c r="M68" s="53" t="s">
        <v>2126</v>
      </c>
    </row>
    <row r="69" spans="1:13" ht="75" x14ac:dyDescent="0.25">
      <c r="A69" s="155"/>
      <c r="B69" s="40" t="s">
        <v>2166</v>
      </c>
      <c r="C69" s="40" t="s">
        <v>2267</v>
      </c>
      <c r="D69" s="40" t="s">
        <v>2259</v>
      </c>
      <c r="E69" s="40">
        <v>2</v>
      </c>
      <c r="F69" s="40">
        <v>3</v>
      </c>
      <c r="G69" s="40">
        <f t="shared" si="0"/>
        <v>6</v>
      </c>
      <c r="H69" s="53" t="s">
        <v>2126</v>
      </c>
      <c r="I69" s="40" t="s">
        <v>2268</v>
      </c>
      <c r="J69" s="42">
        <v>2</v>
      </c>
      <c r="K69" s="42">
        <v>2</v>
      </c>
      <c r="L69" s="42">
        <f t="shared" si="1"/>
        <v>4</v>
      </c>
      <c r="M69" s="53" t="s">
        <v>2126</v>
      </c>
    </row>
    <row r="70" spans="1:13" ht="75" x14ac:dyDescent="0.25">
      <c r="A70" s="153" t="s">
        <v>2269</v>
      </c>
      <c r="B70" s="40" t="s">
        <v>2141</v>
      </c>
      <c r="C70" s="40" t="s">
        <v>2142</v>
      </c>
      <c r="D70" s="40" t="s">
        <v>2143</v>
      </c>
      <c r="E70" s="40">
        <v>3</v>
      </c>
      <c r="F70" s="40">
        <v>4</v>
      </c>
      <c r="G70" s="40">
        <f t="shared" si="0"/>
        <v>12</v>
      </c>
      <c r="H70" s="53" t="s">
        <v>2124</v>
      </c>
      <c r="I70" s="40" t="s">
        <v>2144</v>
      </c>
      <c r="J70" s="42">
        <v>1</v>
      </c>
      <c r="K70" s="42">
        <v>4</v>
      </c>
      <c r="L70" s="42">
        <f t="shared" si="1"/>
        <v>4</v>
      </c>
      <c r="M70" s="53" t="s">
        <v>2126</v>
      </c>
    </row>
    <row r="71" spans="1:13" ht="60" x14ac:dyDescent="0.25">
      <c r="A71" s="154"/>
      <c r="B71" s="40" t="s">
        <v>2270</v>
      </c>
      <c r="C71" s="40" t="s">
        <v>2271</v>
      </c>
      <c r="D71" s="40" t="s">
        <v>2272</v>
      </c>
      <c r="E71" s="40">
        <v>4</v>
      </c>
      <c r="F71" s="40">
        <v>4</v>
      </c>
      <c r="G71" s="40">
        <f t="shared" si="0"/>
        <v>16</v>
      </c>
      <c r="H71" s="53" t="s">
        <v>2129</v>
      </c>
      <c r="I71" s="40" t="s">
        <v>2273</v>
      </c>
      <c r="J71" s="42">
        <v>2</v>
      </c>
      <c r="K71" s="42">
        <v>4</v>
      </c>
      <c r="L71" s="42">
        <f t="shared" si="1"/>
        <v>8</v>
      </c>
      <c r="M71" s="53" t="s">
        <v>2124</v>
      </c>
    </row>
    <row r="72" spans="1:13" ht="75" x14ac:dyDescent="0.25">
      <c r="A72" s="154"/>
      <c r="B72" s="43" t="s">
        <v>2200</v>
      </c>
      <c r="C72" s="40" t="s">
        <v>2128</v>
      </c>
      <c r="D72" s="40" t="s">
        <v>2123</v>
      </c>
      <c r="E72" s="40">
        <v>4</v>
      </c>
      <c r="F72" s="40">
        <v>4</v>
      </c>
      <c r="G72" s="40">
        <f t="shared" si="0"/>
        <v>16</v>
      </c>
      <c r="H72" s="53" t="s">
        <v>2129</v>
      </c>
      <c r="I72" s="40" t="s">
        <v>2130</v>
      </c>
      <c r="J72" s="42">
        <v>2</v>
      </c>
      <c r="K72" s="42">
        <v>3</v>
      </c>
      <c r="L72" s="42">
        <f t="shared" si="1"/>
        <v>6</v>
      </c>
      <c r="M72" s="53" t="s">
        <v>2126</v>
      </c>
    </row>
    <row r="73" spans="1:13" ht="90" x14ac:dyDescent="0.25">
      <c r="A73" s="154"/>
      <c r="B73" s="40" t="s">
        <v>2159</v>
      </c>
      <c r="C73" s="40" t="s">
        <v>2160</v>
      </c>
      <c r="D73" s="40" t="s">
        <v>2161</v>
      </c>
      <c r="E73" s="40">
        <v>4</v>
      </c>
      <c r="F73" s="40">
        <v>4</v>
      </c>
      <c r="G73" s="40">
        <f t="shared" ref="G73:G122" si="4">F73*E73</f>
        <v>16</v>
      </c>
      <c r="H73" s="53" t="s">
        <v>2129</v>
      </c>
      <c r="I73" s="40" t="s">
        <v>2162</v>
      </c>
      <c r="J73" s="42">
        <v>2</v>
      </c>
      <c r="K73" s="42">
        <v>4</v>
      </c>
      <c r="L73" s="42">
        <v>8</v>
      </c>
      <c r="M73" s="53" t="s">
        <v>2124</v>
      </c>
    </row>
    <row r="74" spans="1:13" ht="75" x14ac:dyDescent="0.25">
      <c r="A74" s="154"/>
      <c r="B74" s="40" t="s">
        <v>2274</v>
      </c>
      <c r="C74" s="40" t="s">
        <v>2275</v>
      </c>
      <c r="D74" s="40" t="s">
        <v>2272</v>
      </c>
      <c r="E74" s="40">
        <v>3</v>
      </c>
      <c r="F74" s="40">
        <v>4</v>
      </c>
      <c r="G74" s="40">
        <f t="shared" si="4"/>
        <v>12</v>
      </c>
      <c r="H74" s="53" t="s">
        <v>2124</v>
      </c>
      <c r="I74" s="40" t="s">
        <v>2276</v>
      </c>
      <c r="J74" s="42">
        <v>1</v>
      </c>
      <c r="K74" s="42">
        <v>4</v>
      </c>
      <c r="L74" s="42">
        <f t="shared" ref="L74:L112" si="5">K74*J74</f>
        <v>4</v>
      </c>
      <c r="M74" s="53" t="s">
        <v>2126</v>
      </c>
    </row>
    <row r="75" spans="1:13" ht="75" x14ac:dyDescent="0.25">
      <c r="A75" s="154"/>
      <c r="B75" s="40" t="s">
        <v>2135</v>
      </c>
      <c r="C75" s="40" t="s">
        <v>2136</v>
      </c>
      <c r="D75" s="40" t="s">
        <v>2123</v>
      </c>
      <c r="E75" s="40">
        <v>3</v>
      </c>
      <c r="F75" s="40">
        <v>4</v>
      </c>
      <c r="G75" s="40">
        <f t="shared" si="4"/>
        <v>12</v>
      </c>
      <c r="H75" s="53" t="s">
        <v>2124</v>
      </c>
      <c r="I75" s="40" t="s">
        <v>2137</v>
      </c>
      <c r="J75" s="42">
        <v>1</v>
      </c>
      <c r="K75" s="42">
        <v>4</v>
      </c>
      <c r="L75" s="42">
        <v>4</v>
      </c>
      <c r="M75" s="53" t="s">
        <v>2126</v>
      </c>
    </row>
    <row r="76" spans="1:13" ht="75" x14ac:dyDescent="0.25">
      <c r="A76" s="154"/>
      <c r="B76" s="43" t="s">
        <v>2277</v>
      </c>
      <c r="C76" s="40" t="s">
        <v>2278</v>
      </c>
      <c r="D76" s="40" t="s">
        <v>2272</v>
      </c>
      <c r="E76" s="40">
        <v>4</v>
      </c>
      <c r="F76" s="40">
        <v>3</v>
      </c>
      <c r="G76" s="40">
        <f t="shared" si="4"/>
        <v>12</v>
      </c>
      <c r="H76" s="53" t="s">
        <v>2124</v>
      </c>
      <c r="I76" s="40" t="s">
        <v>2279</v>
      </c>
      <c r="J76" s="42">
        <v>2</v>
      </c>
      <c r="K76" s="42">
        <v>3</v>
      </c>
      <c r="L76" s="42">
        <v>6</v>
      </c>
      <c r="M76" s="53" t="s">
        <v>2126</v>
      </c>
    </row>
    <row r="77" spans="1:13" ht="75" x14ac:dyDescent="0.25">
      <c r="A77" s="154"/>
      <c r="B77" s="40" t="s">
        <v>2280</v>
      </c>
      <c r="C77" s="40" t="s">
        <v>2281</v>
      </c>
      <c r="D77" s="40" t="s">
        <v>2123</v>
      </c>
      <c r="E77" s="40">
        <v>4</v>
      </c>
      <c r="F77" s="40">
        <v>4</v>
      </c>
      <c r="G77" s="40">
        <f t="shared" si="4"/>
        <v>16</v>
      </c>
      <c r="H77" s="53" t="s">
        <v>2129</v>
      </c>
      <c r="I77" s="40" t="s">
        <v>2282</v>
      </c>
      <c r="J77" s="42">
        <v>2</v>
      </c>
      <c r="K77" s="42">
        <v>3</v>
      </c>
      <c r="L77" s="42">
        <v>6</v>
      </c>
      <c r="M77" s="53" t="s">
        <v>2126</v>
      </c>
    </row>
    <row r="78" spans="1:13" ht="75" x14ac:dyDescent="0.25">
      <c r="A78" s="154"/>
      <c r="B78" s="40" t="s">
        <v>2283</v>
      </c>
      <c r="C78" s="40" t="s">
        <v>2284</v>
      </c>
      <c r="D78" s="40" t="s">
        <v>2123</v>
      </c>
      <c r="E78" s="40">
        <v>4</v>
      </c>
      <c r="F78" s="40">
        <v>4</v>
      </c>
      <c r="G78" s="40">
        <f t="shared" si="4"/>
        <v>16</v>
      </c>
      <c r="H78" s="53" t="s">
        <v>2129</v>
      </c>
      <c r="I78" s="40" t="s">
        <v>2285</v>
      </c>
      <c r="J78" s="42">
        <v>2</v>
      </c>
      <c r="K78" s="42">
        <v>3</v>
      </c>
      <c r="L78" s="42">
        <v>6</v>
      </c>
      <c r="M78" s="53" t="s">
        <v>2126</v>
      </c>
    </row>
    <row r="79" spans="1:13" ht="90" x14ac:dyDescent="0.25">
      <c r="A79" s="154"/>
      <c r="B79" s="40" t="s">
        <v>2185</v>
      </c>
      <c r="C79" s="40" t="s">
        <v>2186</v>
      </c>
      <c r="D79" s="40" t="s">
        <v>2123</v>
      </c>
      <c r="E79" s="40">
        <v>4</v>
      </c>
      <c r="F79" s="40">
        <v>2</v>
      </c>
      <c r="G79" s="40">
        <f t="shared" si="4"/>
        <v>8</v>
      </c>
      <c r="H79" s="53" t="s">
        <v>2124</v>
      </c>
      <c r="I79" s="40" t="s">
        <v>2187</v>
      </c>
      <c r="J79" s="42">
        <v>2</v>
      </c>
      <c r="K79" s="42">
        <v>2</v>
      </c>
      <c r="L79" s="42">
        <f t="shared" ref="L79" si="6">K79*J79</f>
        <v>4</v>
      </c>
      <c r="M79" s="53" t="s">
        <v>2126</v>
      </c>
    </row>
    <row r="80" spans="1:13" ht="75" x14ac:dyDescent="0.25">
      <c r="A80" s="154"/>
      <c r="B80" s="40" t="s">
        <v>2286</v>
      </c>
      <c r="C80" s="40" t="s">
        <v>2287</v>
      </c>
      <c r="D80" s="40" t="s">
        <v>2272</v>
      </c>
      <c r="E80" s="40">
        <v>2</v>
      </c>
      <c r="F80" s="40">
        <v>4</v>
      </c>
      <c r="G80" s="40">
        <f t="shared" si="4"/>
        <v>8</v>
      </c>
      <c r="H80" s="53" t="s">
        <v>2124</v>
      </c>
      <c r="I80" s="40" t="s">
        <v>2288</v>
      </c>
      <c r="J80" s="42">
        <v>1</v>
      </c>
      <c r="K80" s="42">
        <v>4</v>
      </c>
      <c r="L80" s="42">
        <f t="shared" si="5"/>
        <v>4</v>
      </c>
      <c r="M80" s="53" t="s">
        <v>2126</v>
      </c>
    </row>
    <row r="81" spans="1:13" ht="75" x14ac:dyDescent="0.25">
      <c r="A81" s="154"/>
      <c r="B81" s="40" t="s">
        <v>2289</v>
      </c>
      <c r="C81" s="40" t="s">
        <v>2290</v>
      </c>
      <c r="D81" s="40" t="s">
        <v>2123</v>
      </c>
      <c r="E81" s="40">
        <v>3</v>
      </c>
      <c r="F81" s="40">
        <v>4</v>
      </c>
      <c r="G81" s="40">
        <v>12</v>
      </c>
      <c r="H81" s="53" t="s">
        <v>2124</v>
      </c>
      <c r="I81" s="40" t="s">
        <v>2291</v>
      </c>
      <c r="J81" s="42">
        <v>3</v>
      </c>
      <c r="K81" s="42">
        <v>2</v>
      </c>
      <c r="L81" s="42">
        <v>6</v>
      </c>
      <c r="M81" s="53" t="s">
        <v>2126</v>
      </c>
    </row>
    <row r="82" spans="1:13" ht="75" x14ac:dyDescent="0.25">
      <c r="A82" s="154"/>
      <c r="B82" s="40" t="s">
        <v>2292</v>
      </c>
      <c r="C82" s="40" t="s">
        <v>2293</v>
      </c>
      <c r="D82" s="40" t="s">
        <v>2123</v>
      </c>
      <c r="E82" s="40">
        <v>4</v>
      </c>
      <c r="F82" s="40">
        <v>4</v>
      </c>
      <c r="G82" s="40">
        <f t="shared" si="4"/>
        <v>16</v>
      </c>
      <c r="H82" s="53" t="s">
        <v>2129</v>
      </c>
      <c r="I82" s="40" t="s">
        <v>2294</v>
      </c>
      <c r="J82" s="42">
        <v>3</v>
      </c>
      <c r="K82" s="42">
        <v>2</v>
      </c>
      <c r="L82" s="42">
        <f t="shared" si="5"/>
        <v>6</v>
      </c>
      <c r="M82" s="53" t="s">
        <v>2126</v>
      </c>
    </row>
    <row r="83" spans="1:13" ht="60" x14ac:dyDescent="0.25">
      <c r="A83" s="154"/>
      <c r="B83" s="40" t="s">
        <v>2295</v>
      </c>
      <c r="C83" s="40" t="s">
        <v>2296</v>
      </c>
      <c r="D83" s="40" t="s">
        <v>2272</v>
      </c>
      <c r="E83" s="40">
        <v>3</v>
      </c>
      <c r="F83" s="40">
        <v>5</v>
      </c>
      <c r="G83" s="40">
        <f t="shared" si="4"/>
        <v>15</v>
      </c>
      <c r="H83" s="53" t="s">
        <v>2129</v>
      </c>
      <c r="I83" s="40" t="s">
        <v>2297</v>
      </c>
      <c r="J83" s="42">
        <v>1</v>
      </c>
      <c r="K83" s="42">
        <v>5</v>
      </c>
      <c r="L83" s="42">
        <f t="shared" si="5"/>
        <v>5</v>
      </c>
      <c r="M83" s="53" t="s">
        <v>2126</v>
      </c>
    </row>
    <row r="84" spans="1:13" ht="60" x14ac:dyDescent="0.25">
      <c r="A84" s="154"/>
      <c r="B84" s="40" t="s">
        <v>2229</v>
      </c>
      <c r="C84" s="40" t="s">
        <v>2230</v>
      </c>
      <c r="D84" s="40" t="s">
        <v>2298</v>
      </c>
      <c r="E84" s="40">
        <v>4</v>
      </c>
      <c r="F84" s="40">
        <v>5</v>
      </c>
      <c r="G84" s="40">
        <f t="shared" si="4"/>
        <v>20</v>
      </c>
      <c r="H84" s="53" t="s">
        <v>2129</v>
      </c>
      <c r="I84" s="40" t="s">
        <v>2231</v>
      </c>
      <c r="J84" s="42">
        <v>2</v>
      </c>
      <c r="K84" s="42">
        <v>5</v>
      </c>
      <c r="L84" s="42">
        <f t="shared" si="5"/>
        <v>10</v>
      </c>
      <c r="M84" s="53" t="s">
        <v>2124</v>
      </c>
    </row>
    <row r="85" spans="1:13" ht="60" x14ac:dyDescent="0.25">
      <c r="A85" s="155"/>
      <c r="B85" s="40" t="s">
        <v>2299</v>
      </c>
      <c r="C85" s="40" t="s">
        <v>2300</v>
      </c>
      <c r="D85" s="40" t="s">
        <v>2123</v>
      </c>
      <c r="E85" s="40">
        <v>3</v>
      </c>
      <c r="F85" s="40">
        <v>4</v>
      </c>
      <c r="G85" s="40">
        <f t="shared" si="4"/>
        <v>12</v>
      </c>
      <c r="H85" s="53" t="s">
        <v>2124</v>
      </c>
      <c r="I85" s="40" t="s">
        <v>2301</v>
      </c>
      <c r="J85" s="42">
        <v>2</v>
      </c>
      <c r="K85" s="42">
        <v>4</v>
      </c>
      <c r="L85" s="42">
        <f t="shared" si="5"/>
        <v>8</v>
      </c>
      <c r="M85" s="53" t="s">
        <v>2124</v>
      </c>
    </row>
    <row r="86" spans="1:13" ht="75" x14ac:dyDescent="0.25">
      <c r="A86" s="153" t="s">
        <v>2302</v>
      </c>
      <c r="B86" s="40" t="s">
        <v>2141</v>
      </c>
      <c r="C86" s="40" t="s">
        <v>2142</v>
      </c>
      <c r="D86" s="40" t="s">
        <v>2143</v>
      </c>
      <c r="E86" s="40">
        <v>3</v>
      </c>
      <c r="F86" s="40">
        <v>4</v>
      </c>
      <c r="G86" s="40">
        <f t="shared" si="4"/>
        <v>12</v>
      </c>
      <c r="H86" s="53" t="s">
        <v>2124</v>
      </c>
      <c r="I86" s="40" t="s">
        <v>2144</v>
      </c>
      <c r="J86" s="42">
        <v>1</v>
      </c>
      <c r="K86" s="42">
        <v>4</v>
      </c>
      <c r="L86" s="42">
        <f t="shared" si="5"/>
        <v>4</v>
      </c>
      <c r="M86" s="53" t="s">
        <v>2126</v>
      </c>
    </row>
    <row r="87" spans="1:13" ht="75" x14ac:dyDescent="0.25">
      <c r="A87" s="154"/>
      <c r="B87" s="43" t="s">
        <v>2200</v>
      </c>
      <c r="C87" s="40" t="s">
        <v>2128</v>
      </c>
      <c r="D87" s="40" t="s">
        <v>2123</v>
      </c>
      <c r="E87" s="40">
        <v>4</v>
      </c>
      <c r="F87" s="40">
        <v>4</v>
      </c>
      <c r="G87" s="40">
        <f t="shared" si="4"/>
        <v>16</v>
      </c>
      <c r="H87" s="53" t="s">
        <v>2129</v>
      </c>
      <c r="I87" s="40" t="s">
        <v>2130</v>
      </c>
      <c r="J87" s="42">
        <v>2</v>
      </c>
      <c r="K87" s="42">
        <v>3</v>
      </c>
      <c r="L87" s="42">
        <f t="shared" si="5"/>
        <v>6</v>
      </c>
      <c r="M87" s="53" t="s">
        <v>2126</v>
      </c>
    </row>
    <row r="88" spans="1:13" ht="75" x14ac:dyDescent="0.25">
      <c r="A88" s="154"/>
      <c r="B88" s="40" t="s">
        <v>2303</v>
      </c>
      <c r="C88" s="40" t="s">
        <v>2304</v>
      </c>
      <c r="D88" s="40" t="s">
        <v>2305</v>
      </c>
      <c r="E88" s="40">
        <v>4</v>
      </c>
      <c r="F88" s="40">
        <v>4</v>
      </c>
      <c r="G88" s="40">
        <f t="shared" si="4"/>
        <v>16</v>
      </c>
      <c r="H88" s="53" t="s">
        <v>2129</v>
      </c>
      <c r="I88" s="40" t="s">
        <v>2306</v>
      </c>
      <c r="J88" s="42">
        <v>2</v>
      </c>
      <c r="K88" s="42">
        <v>4</v>
      </c>
      <c r="L88" s="42">
        <f t="shared" si="5"/>
        <v>8</v>
      </c>
      <c r="M88" s="53" t="s">
        <v>2124</v>
      </c>
    </row>
    <row r="89" spans="1:13" ht="75" x14ac:dyDescent="0.25">
      <c r="A89" s="154"/>
      <c r="B89" s="40" t="s">
        <v>2135</v>
      </c>
      <c r="C89" s="40" t="s">
        <v>2136</v>
      </c>
      <c r="D89" s="40" t="s">
        <v>2123</v>
      </c>
      <c r="E89" s="40">
        <v>3</v>
      </c>
      <c r="F89" s="40">
        <v>4</v>
      </c>
      <c r="G89" s="40">
        <f t="shared" si="4"/>
        <v>12</v>
      </c>
      <c r="H89" s="53" t="s">
        <v>2124</v>
      </c>
      <c r="I89" s="40" t="s">
        <v>2137</v>
      </c>
      <c r="J89" s="42">
        <v>1</v>
      </c>
      <c r="K89" s="42">
        <v>4</v>
      </c>
      <c r="L89" s="42">
        <v>4</v>
      </c>
      <c r="M89" s="53" t="s">
        <v>2126</v>
      </c>
    </row>
    <row r="90" spans="1:13" ht="75" x14ac:dyDescent="0.25">
      <c r="A90" s="154"/>
      <c r="B90" s="43" t="s">
        <v>2277</v>
      </c>
      <c r="C90" s="40" t="s">
        <v>2278</v>
      </c>
      <c r="D90" s="40" t="s">
        <v>2272</v>
      </c>
      <c r="E90" s="40">
        <v>4</v>
      </c>
      <c r="F90" s="40">
        <v>3</v>
      </c>
      <c r="G90" s="40">
        <f t="shared" si="4"/>
        <v>12</v>
      </c>
      <c r="H90" s="53" t="s">
        <v>2124</v>
      </c>
      <c r="I90" s="40" t="s">
        <v>2279</v>
      </c>
      <c r="J90" s="42">
        <v>2</v>
      </c>
      <c r="K90" s="42">
        <v>3</v>
      </c>
      <c r="L90" s="42">
        <v>6</v>
      </c>
      <c r="M90" s="53" t="s">
        <v>2126</v>
      </c>
    </row>
    <row r="91" spans="1:13" ht="90" x14ac:dyDescent="0.25">
      <c r="A91" s="154"/>
      <c r="B91" s="40" t="s">
        <v>2307</v>
      </c>
      <c r="C91" s="40" t="s">
        <v>2308</v>
      </c>
      <c r="D91" s="40" t="s">
        <v>2123</v>
      </c>
      <c r="E91" s="40">
        <v>2</v>
      </c>
      <c r="F91" s="40">
        <v>4</v>
      </c>
      <c r="G91" s="40">
        <f t="shared" si="4"/>
        <v>8</v>
      </c>
      <c r="H91" s="53" t="s">
        <v>2124</v>
      </c>
      <c r="I91" s="40" t="s">
        <v>2309</v>
      </c>
      <c r="J91" s="42">
        <v>1</v>
      </c>
      <c r="K91" s="42">
        <v>4</v>
      </c>
      <c r="L91" s="42">
        <f t="shared" si="5"/>
        <v>4</v>
      </c>
      <c r="M91" s="53" t="s">
        <v>2126</v>
      </c>
    </row>
    <row r="92" spans="1:13" ht="75" x14ac:dyDescent="0.25">
      <c r="A92" s="154"/>
      <c r="B92" s="40" t="s">
        <v>2310</v>
      </c>
      <c r="C92" s="40" t="s">
        <v>2311</v>
      </c>
      <c r="D92" s="40" t="s">
        <v>2123</v>
      </c>
      <c r="E92" s="40">
        <v>4</v>
      </c>
      <c r="F92" s="40">
        <v>4</v>
      </c>
      <c r="G92" s="40">
        <f t="shared" si="4"/>
        <v>16</v>
      </c>
      <c r="H92" s="53" t="s">
        <v>2129</v>
      </c>
      <c r="I92" s="40" t="s">
        <v>2312</v>
      </c>
      <c r="J92" s="42">
        <v>2</v>
      </c>
      <c r="K92" s="42">
        <v>4</v>
      </c>
      <c r="L92" s="42">
        <f t="shared" si="5"/>
        <v>8</v>
      </c>
      <c r="M92" s="53" t="s">
        <v>2124</v>
      </c>
    </row>
    <row r="93" spans="1:13" ht="75" x14ac:dyDescent="0.25">
      <c r="A93" s="154"/>
      <c r="B93" s="40" t="s">
        <v>2313</v>
      </c>
      <c r="C93" s="40" t="s">
        <v>2314</v>
      </c>
      <c r="D93" s="40" t="s">
        <v>2123</v>
      </c>
      <c r="E93" s="40">
        <v>2</v>
      </c>
      <c r="F93" s="40">
        <v>4</v>
      </c>
      <c r="G93" s="40">
        <f t="shared" si="4"/>
        <v>8</v>
      </c>
      <c r="H93" s="53" t="s">
        <v>2124</v>
      </c>
      <c r="I93" s="40" t="s">
        <v>2315</v>
      </c>
      <c r="J93" s="42">
        <v>1</v>
      </c>
      <c r="K93" s="42">
        <v>4</v>
      </c>
      <c r="L93" s="42">
        <f t="shared" si="5"/>
        <v>4</v>
      </c>
      <c r="M93" s="53" t="s">
        <v>2126</v>
      </c>
    </row>
    <row r="94" spans="1:13" ht="75" x14ac:dyDescent="0.25">
      <c r="A94" s="154"/>
      <c r="B94" s="40" t="s">
        <v>2316</v>
      </c>
      <c r="C94" s="40" t="s">
        <v>2317</v>
      </c>
      <c r="D94" s="40" t="s">
        <v>2123</v>
      </c>
      <c r="E94" s="40">
        <v>3</v>
      </c>
      <c r="F94" s="40">
        <v>3</v>
      </c>
      <c r="G94" s="40">
        <f t="shared" si="4"/>
        <v>9</v>
      </c>
      <c r="H94" s="53" t="s">
        <v>2124</v>
      </c>
      <c r="I94" s="40" t="s">
        <v>2318</v>
      </c>
      <c r="J94" s="42">
        <v>1</v>
      </c>
      <c r="K94" s="42">
        <v>3</v>
      </c>
      <c r="L94" s="42">
        <f t="shared" si="5"/>
        <v>3</v>
      </c>
      <c r="M94" s="53" t="s">
        <v>2126</v>
      </c>
    </row>
    <row r="95" spans="1:13" ht="60" x14ac:dyDescent="0.25">
      <c r="A95" s="154"/>
      <c r="B95" s="40" t="s">
        <v>2166</v>
      </c>
      <c r="C95" s="40" t="s">
        <v>2319</v>
      </c>
      <c r="D95" s="40" t="s">
        <v>2320</v>
      </c>
      <c r="E95" s="40">
        <v>3</v>
      </c>
      <c r="F95" s="40">
        <v>3</v>
      </c>
      <c r="G95" s="40">
        <f t="shared" si="4"/>
        <v>9</v>
      </c>
      <c r="H95" s="53" t="s">
        <v>2124</v>
      </c>
      <c r="I95" s="40" t="s">
        <v>2321</v>
      </c>
      <c r="J95" s="42">
        <v>1</v>
      </c>
      <c r="K95" s="42">
        <v>3</v>
      </c>
      <c r="L95" s="42">
        <f t="shared" si="5"/>
        <v>3</v>
      </c>
      <c r="M95" s="53" t="s">
        <v>2126</v>
      </c>
    </row>
    <row r="96" spans="1:13" ht="75" x14ac:dyDescent="0.25">
      <c r="A96" s="155"/>
      <c r="B96" s="40" t="s">
        <v>2322</v>
      </c>
      <c r="C96" s="40" t="s">
        <v>2323</v>
      </c>
      <c r="D96" s="40" t="s">
        <v>2320</v>
      </c>
      <c r="E96" s="40">
        <v>3</v>
      </c>
      <c r="F96" s="40">
        <v>3</v>
      </c>
      <c r="G96" s="40">
        <f t="shared" si="4"/>
        <v>9</v>
      </c>
      <c r="H96" s="53" t="s">
        <v>2124</v>
      </c>
      <c r="I96" s="40" t="s">
        <v>2324</v>
      </c>
      <c r="J96" s="42">
        <v>1</v>
      </c>
      <c r="K96" s="42">
        <v>3</v>
      </c>
      <c r="L96" s="42">
        <f t="shared" si="5"/>
        <v>3</v>
      </c>
      <c r="M96" s="53" t="s">
        <v>2126</v>
      </c>
    </row>
    <row r="97" spans="1:13" ht="75" x14ac:dyDescent="0.25">
      <c r="A97" s="153" t="s">
        <v>2325</v>
      </c>
      <c r="B97" s="43" t="s">
        <v>2127</v>
      </c>
      <c r="C97" s="40" t="s">
        <v>2128</v>
      </c>
      <c r="D97" s="40" t="s">
        <v>2123</v>
      </c>
      <c r="E97" s="40">
        <v>4</v>
      </c>
      <c r="F97" s="40">
        <v>4</v>
      </c>
      <c r="G97" s="40">
        <f t="shared" si="4"/>
        <v>16</v>
      </c>
      <c r="H97" s="53" t="s">
        <v>2129</v>
      </c>
      <c r="I97" s="40" t="s">
        <v>2130</v>
      </c>
      <c r="J97" s="42">
        <v>2</v>
      </c>
      <c r="K97" s="42">
        <v>3</v>
      </c>
      <c r="L97" s="42">
        <f t="shared" si="5"/>
        <v>6</v>
      </c>
      <c r="M97" s="53" t="s">
        <v>2126</v>
      </c>
    </row>
    <row r="98" spans="1:13" ht="75" x14ac:dyDescent="0.25">
      <c r="A98" s="154"/>
      <c r="B98" s="40" t="s">
        <v>2326</v>
      </c>
      <c r="C98" s="40" t="s">
        <v>2327</v>
      </c>
      <c r="D98" s="40" t="s">
        <v>2123</v>
      </c>
      <c r="E98" s="40">
        <v>3</v>
      </c>
      <c r="F98" s="40">
        <v>3</v>
      </c>
      <c r="G98" s="40">
        <f t="shared" si="4"/>
        <v>9</v>
      </c>
      <c r="H98" s="53" t="s">
        <v>2124</v>
      </c>
      <c r="I98" s="40" t="s">
        <v>2328</v>
      </c>
      <c r="J98" s="42">
        <v>1</v>
      </c>
      <c r="K98" s="42">
        <v>3</v>
      </c>
      <c r="L98" s="42">
        <f t="shared" si="5"/>
        <v>3</v>
      </c>
      <c r="M98" s="53" t="s">
        <v>2126</v>
      </c>
    </row>
    <row r="99" spans="1:13" ht="75" x14ac:dyDescent="0.25">
      <c r="A99" s="154"/>
      <c r="B99" s="40" t="s">
        <v>2329</v>
      </c>
      <c r="C99" s="40" t="s">
        <v>2330</v>
      </c>
      <c r="D99" s="40" t="s">
        <v>2123</v>
      </c>
      <c r="E99" s="40">
        <v>3</v>
      </c>
      <c r="F99" s="40">
        <v>4</v>
      </c>
      <c r="G99" s="40">
        <f t="shared" si="4"/>
        <v>12</v>
      </c>
      <c r="H99" s="53" t="s">
        <v>2124</v>
      </c>
      <c r="I99" s="40" t="s">
        <v>2331</v>
      </c>
      <c r="J99" s="42">
        <v>2</v>
      </c>
      <c r="K99" s="42">
        <v>4</v>
      </c>
      <c r="L99" s="42">
        <f t="shared" si="5"/>
        <v>8</v>
      </c>
      <c r="M99" s="53" t="s">
        <v>2124</v>
      </c>
    </row>
    <row r="100" spans="1:13" ht="75" x14ac:dyDescent="0.25">
      <c r="A100" s="154"/>
      <c r="B100" s="40" t="s">
        <v>2332</v>
      </c>
      <c r="C100" s="40" t="s">
        <v>2333</v>
      </c>
      <c r="D100" s="40" t="s">
        <v>2123</v>
      </c>
      <c r="E100" s="40">
        <v>3</v>
      </c>
      <c r="F100" s="40">
        <v>3</v>
      </c>
      <c r="G100" s="40">
        <f t="shared" si="4"/>
        <v>9</v>
      </c>
      <c r="H100" s="53" t="s">
        <v>2124</v>
      </c>
      <c r="I100" s="40" t="s">
        <v>2334</v>
      </c>
      <c r="J100" s="42">
        <v>1</v>
      </c>
      <c r="K100" s="42">
        <v>3</v>
      </c>
      <c r="L100" s="42">
        <f t="shared" si="5"/>
        <v>3</v>
      </c>
      <c r="M100" s="53" t="s">
        <v>2126</v>
      </c>
    </row>
    <row r="101" spans="1:13" ht="75" x14ac:dyDescent="0.25">
      <c r="A101" s="154"/>
      <c r="B101" s="40" t="s">
        <v>2335</v>
      </c>
      <c r="C101" s="40" t="s">
        <v>2336</v>
      </c>
      <c r="D101" s="40" t="s">
        <v>2123</v>
      </c>
      <c r="E101" s="40">
        <v>2</v>
      </c>
      <c r="F101" s="40">
        <v>5</v>
      </c>
      <c r="G101" s="40">
        <f t="shared" si="4"/>
        <v>10</v>
      </c>
      <c r="H101" s="53" t="s">
        <v>2124</v>
      </c>
      <c r="I101" s="40" t="s">
        <v>2337</v>
      </c>
      <c r="J101" s="42">
        <v>1</v>
      </c>
      <c r="K101" s="42">
        <v>5</v>
      </c>
      <c r="L101" s="42">
        <f t="shared" si="5"/>
        <v>5</v>
      </c>
      <c r="M101" s="53" t="s">
        <v>2126</v>
      </c>
    </row>
    <row r="102" spans="1:13" ht="75" x14ac:dyDescent="0.25">
      <c r="A102" s="154"/>
      <c r="B102" s="43" t="s">
        <v>2338</v>
      </c>
      <c r="C102" s="40" t="s">
        <v>2339</v>
      </c>
      <c r="D102" s="40" t="s">
        <v>2123</v>
      </c>
      <c r="E102" s="40">
        <v>3</v>
      </c>
      <c r="F102" s="40">
        <v>3</v>
      </c>
      <c r="G102" s="40">
        <f t="shared" si="4"/>
        <v>9</v>
      </c>
      <c r="H102" s="53" t="s">
        <v>2124</v>
      </c>
      <c r="I102" s="40" t="s">
        <v>2340</v>
      </c>
      <c r="J102" s="42">
        <v>2</v>
      </c>
      <c r="K102" s="42">
        <v>3</v>
      </c>
      <c r="L102" s="42">
        <f t="shared" si="5"/>
        <v>6</v>
      </c>
      <c r="M102" s="53" t="s">
        <v>2126</v>
      </c>
    </row>
    <row r="103" spans="1:13" ht="60" x14ac:dyDescent="0.25">
      <c r="A103" s="154"/>
      <c r="B103" s="40" t="s">
        <v>2341</v>
      </c>
      <c r="C103" s="40" t="s">
        <v>2342</v>
      </c>
      <c r="D103" s="40" t="s">
        <v>2123</v>
      </c>
      <c r="E103" s="40">
        <v>3</v>
      </c>
      <c r="F103" s="40">
        <v>4</v>
      </c>
      <c r="G103" s="40">
        <f t="shared" si="4"/>
        <v>12</v>
      </c>
      <c r="H103" s="53" t="s">
        <v>2124</v>
      </c>
      <c r="I103" s="40" t="s">
        <v>2343</v>
      </c>
      <c r="J103" s="42">
        <v>1</v>
      </c>
      <c r="K103" s="42">
        <v>4</v>
      </c>
      <c r="L103" s="42">
        <f t="shared" si="5"/>
        <v>4</v>
      </c>
      <c r="M103" s="53" t="s">
        <v>2126</v>
      </c>
    </row>
    <row r="104" spans="1:13" ht="60" x14ac:dyDescent="0.25">
      <c r="A104" s="154"/>
      <c r="B104" s="43" t="s">
        <v>2344</v>
      </c>
      <c r="C104" s="40" t="s">
        <v>2345</v>
      </c>
      <c r="D104" s="40" t="s">
        <v>2123</v>
      </c>
      <c r="E104" s="40">
        <v>3</v>
      </c>
      <c r="F104" s="40">
        <v>3</v>
      </c>
      <c r="G104" s="40">
        <f t="shared" si="4"/>
        <v>9</v>
      </c>
      <c r="H104" s="53" t="s">
        <v>2124</v>
      </c>
      <c r="I104" s="40" t="s">
        <v>2346</v>
      </c>
      <c r="J104" s="42">
        <v>2</v>
      </c>
      <c r="K104" s="42">
        <v>3</v>
      </c>
      <c r="L104" s="42">
        <f t="shared" si="5"/>
        <v>6</v>
      </c>
      <c r="M104" s="53" t="s">
        <v>2126</v>
      </c>
    </row>
    <row r="105" spans="1:13" ht="75" x14ac:dyDescent="0.25">
      <c r="A105" s="154"/>
      <c r="B105" s="40" t="s">
        <v>2166</v>
      </c>
      <c r="C105" s="40" t="s">
        <v>2347</v>
      </c>
      <c r="D105" s="40" t="s">
        <v>2348</v>
      </c>
      <c r="E105" s="40">
        <v>3</v>
      </c>
      <c r="F105" s="40">
        <v>3</v>
      </c>
      <c r="G105" s="40">
        <f t="shared" si="4"/>
        <v>9</v>
      </c>
      <c r="H105" s="53" t="s">
        <v>2124</v>
      </c>
      <c r="I105" s="40" t="s">
        <v>2349</v>
      </c>
      <c r="J105" s="42">
        <v>1</v>
      </c>
      <c r="K105" s="42">
        <v>3</v>
      </c>
      <c r="L105" s="42">
        <f t="shared" si="5"/>
        <v>3</v>
      </c>
      <c r="M105" s="53" t="s">
        <v>2126</v>
      </c>
    </row>
    <row r="106" spans="1:13" ht="105" x14ac:dyDescent="0.25">
      <c r="A106" s="155"/>
      <c r="B106" s="40" t="s">
        <v>2350</v>
      </c>
      <c r="C106" s="40" t="s">
        <v>2351</v>
      </c>
      <c r="D106" s="40" t="s">
        <v>2123</v>
      </c>
      <c r="E106" s="40">
        <v>3</v>
      </c>
      <c r="F106" s="40">
        <v>4</v>
      </c>
      <c r="G106" s="40">
        <f t="shared" si="4"/>
        <v>12</v>
      </c>
      <c r="H106" s="53" t="s">
        <v>2124</v>
      </c>
      <c r="I106" s="40" t="s">
        <v>2352</v>
      </c>
      <c r="J106" s="42">
        <v>2</v>
      </c>
      <c r="K106" s="42">
        <v>3</v>
      </c>
      <c r="L106" s="42">
        <f t="shared" si="5"/>
        <v>6</v>
      </c>
      <c r="M106" s="53" t="s">
        <v>2126</v>
      </c>
    </row>
    <row r="107" spans="1:13" ht="75" x14ac:dyDescent="0.25">
      <c r="A107" s="154"/>
      <c r="B107" s="40" t="s">
        <v>2135</v>
      </c>
      <c r="C107" s="40" t="s">
        <v>2136</v>
      </c>
      <c r="D107" s="40" t="s">
        <v>2123</v>
      </c>
      <c r="E107" s="40">
        <v>3</v>
      </c>
      <c r="F107" s="40">
        <v>4</v>
      </c>
      <c r="G107" s="40">
        <f t="shared" si="4"/>
        <v>12</v>
      </c>
      <c r="H107" s="53" t="s">
        <v>2124</v>
      </c>
      <c r="I107" s="40" t="s">
        <v>2137</v>
      </c>
      <c r="J107" s="42">
        <v>1</v>
      </c>
      <c r="K107" s="42">
        <v>4</v>
      </c>
      <c r="L107" s="42">
        <v>4</v>
      </c>
      <c r="M107" s="53" t="s">
        <v>2126</v>
      </c>
    </row>
    <row r="108" spans="1:13" ht="75" x14ac:dyDescent="0.25">
      <c r="A108" s="154"/>
      <c r="B108" s="40" t="s">
        <v>2141</v>
      </c>
      <c r="C108" s="40" t="s">
        <v>2142</v>
      </c>
      <c r="D108" s="40" t="s">
        <v>2143</v>
      </c>
      <c r="E108" s="40">
        <v>3</v>
      </c>
      <c r="F108" s="40">
        <v>4</v>
      </c>
      <c r="G108" s="40">
        <f t="shared" si="4"/>
        <v>12</v>
      </c>
      <c r="H108" s="53" t="s">
        <v>2124</v>
      </c>
      <c r="I108" s="40" t="s">
        <v>2144</v>
      </c>
      <c r="J108" s="42">
        <v>1</v>
      </c>
      <c r="K108" s="42">
        <v>4</v>
      </c>
      <c r="L108" s="42">
        <f t="shared" ref="L108" si="7">K108*J108</f>
        <v>4</v>
      </c>
      <c r="M108" s="53" t="s">
        <v>2126</v>
      </c>
    </row>
    <row r="109" spans="1:13" ht="90" x14ac:dyDescent="0.25">
      <c r="A109" s="154"/>
      <c r="B109" s="40" t="s">
        <v>2353</v>
      </c>
      <c r="C109" s="40" t="s">
        <v>2354</v>
      </c>
      <c r="D109" s="43" t="s">
        <v>2355</v>
      </c>
      <c r="E109" s="40">
        <v>2</v>
      </c>
      <c r="F109" s="40">
        <v>3</v>
      </c>
      <c r="G109" s="40">
        <f t="shared" si="4"/>
        <v>6</v>
      </c>
      <c r="H109" s="53" t="s">
        <v>2126</v>
      </c>
      <c r="I109" s="40"/>
      <c r="J109" s="42"/>
      <c r="K109" s="42"/>
      <c r="L109" s="42">
        <f t="shared" si="5"/>
        <v>0</v>
      </c>
      <c r="M109" s="53" t="s">
        <v>2126</v>
      </c>
    </row>
    <row r="110" spans="1:13" ht="45" x14ac:dyDescent="0.25">
      <c r="A110" s="154"/>
      <c r="B110" s="40" t="s">
        <v>2356</v>
      </c>
      <c r="C110" s="40" t="s">
        <v>2357</v>
      </c>
      <c r="D110" s="40" t="s">
        <v>2358</v>
      </c>
      <c r="E110" s="40">
        <v>1</v>
      </c>
      <c r="F110" s="40">
        <v>4</v>
      </c>
      <c r="G110" s="40">
        <f t="shared" si="4"/>
        <v>4</v>
      </c>
      <c r="H110" s="53" t="s">
        <v>2126</v>
      </c>
      <c r="I110" s="40"/>
      <c r="J110" s="42"/>
      <c r="K110" s="42"/>
      <c r="L110" s="42">
        <f t="shared" si="5"/>
        <v>0</v>
      </c>
      <c r="M110" s="53" t="s">
        <v>2126</v>
      </c>
    </row>
    <row r="111" spans="1:13" ht="90" x14ac:dyDescent="0.25">
      <c r="A111" s="154"/>
      <c r="B111" s="40" t="s">
        <v>2359</v>
      </c>
      <c r="C111" s="40" t="s">
        <v>2360</v>
      </c>
      <c r="D111" s="40" t="s">
        <v>2123</v>
      </c>
      <c r="E111" s="40">
        <v>2</v>
      </c>
      <c r="F111" s="40">
        <v>3</v>
      </c>
      <c r="G111" s="40">
        <f t="shared" si="4"/>
        <v>6</v>
      </c>
      <c r="H111" s="53" t="s">
        <v>2126</v>
      </c>
      <c r="I111" s="40" t="s">
        <v>2361</v>
      </c>
      <c r="J111" s="42">
        <v>2</v>
      </c>
      <c r="K111" s="42">
        <v>2</v>
      </c>
      <c r="L111" s="42">
        <f t="shared" si="5"/>
        <v>4</v>
      </c>
      <c r="M111" s="53" t="s">
        <v>2126</v>
      </c>
    </row>
    <row r="112" spans="1:13" ht="90" x14ac:dyDescent="0.25">
      <c r="A112" s="155"/>
      <c r="B112" s="40" t="s">
        <v>2362</v>
      </c>
      <c r="C112" s="40" t="s">
        <v>2363</v>
      </c>
      <c r="D112" s="43" t="s">
        <v>2355</v>
      </c>
      <c r="E112" s="40">
        <v>3</v>
      </c>
      <c r="F112" s="40">
        <v>3</v>
      </c>
      <c r="G112" s="40">
        <f t="shared" si="4"/>
        <v>9</v>
      </c>
      <c r="H112" s="53" t="s">
        <v>2124</v>
      </c>
      <c r="I112" s="40" t="s">
        <v>2364</v>
      </c>
      <c r="J112" s="42">
        <v>1</v>
      </c>
      <c r="K112" s="42">
        <v>3</v>
      </c>
      <c r="L112" s="42">
        <f t="shared" si="5"/>
        <v>3</v>
      </c>
      <c r="M112" s="53" t="s">
        <v>2126</v>
      </c>
    </row>
    <row r="113" spans="1:13" ht="75" x14ac:dyDescent="0.25">
      <c r="A113" s="153" t="s">
        <v>2365</v>
      </c>
      <c r="B113" s="40" t="s">
        <v>2366</v>
      </c>
      <c r="C113" s="40" t="s">
        <v>2367</v>
      </c>
      <c r="D113" s="40" t="s">
        <v>2368</v>
      </c>
      <c r="E113" s="40">
        <v>3</v>
      </c>
      <c r="F113" s="40">
        <v>2</v>
      </c>
      <c r="G113" s="40">
        <f t="shared" si="4"/>
        <v>6</v>
      </c>
      <c r="H113" s="53" t="s">
        <v>2126</v>
      </c>
      <c r="I113" s="40"/>
      <c r="J113" s="42"/>
      <c r="K113" s="42"/>
      <c r="L113" s="42"/>
      <c r="M113" s="53" t="s">
        <v>2126</v>
      </c>
    </row>
    <row r="114" spans="1:13" ht="90" x14ac:dyDescent="0.25">
      <c r="A114" s="154"/>
      <c r="B114" s="40" t="s">
        <v>2185</v>
      </c>
      <c r="C114" s="40" t="s">
        <v>2186</v>
      </c>
      <c r="D114" s="40" t="s">
        <v>2123</v>
      </c>
      <c r="E114" s="40">
        <v>4</v>
      </c>
      <c r="F114" s="40">
        <v>2</v>
      </c>
      <c r="G114" s="40">
        <f t="shared" si="4"/>
        <v>8</v>
      </c>
      <c r="H114" s="53" t="s">
        <v>2124</v>
      </c>
      <c r="I114" s="40" t="s">
        <v>2187</v>
      </c>
      <c r="J114" s="42">
        <v>2</v>
      </c>
      <c r="K114" s="42">
        <v>2</v>
      </c>
      <c r="L114" s="42">
        <f t="shared" ref="L114" si="8">K114*J114</f>
        <v>4</v>
      </c>
      <c r="M114" s="53" t="s">
        <v>2126</v>
      </c>
    </row>
    <row r="115" spans="1:13" ht="90" x14ac:dyDescent="0.25">
      <c r="A115" s="154"/>
      <c r="B115" s="40" t="s">
        <v>2369</v>
      </c>
      <c r="C115" s="40" t="s">
        <v>2370</v>
      </c>
      <c r="D115" s="40" t="s">
        <v>2368</v>
      </c>
      <c r="E115" s="40">
        <v>3</v>
      </c>
      <c r="F115" s="40">
        <v>3</v>
      </c>
      <c r="G115" s="40">
        <f t="shared" si="4"/>
        <v>9</v>
      </c>
      <c r="H115" s="53" t="s">
        <v>2124</v>
      </c>
      <c r="I115" s="40" t="s">
        <v>2371</v>
      </c>
      <c r="J115" s="42">
        <v>2</v>
      </c>
      <c r="K115" s="42">
        <v>3</v>
      </c>
      <c r="L115" s="42">
        <v>6</v>
      </c>
      <c r="M115" s="53" t="s">
        <v>2126</v>
      </c>
    </row>
    <row r="116" spans="1:13" ht="75" x14ac:dyDescent="0.25">
      <c r="A116" s="154"/>
      <c r="B116" s="40" t="s">
        <v>2372</v>
      </c>
      <c r="C116" s="40" t="s">
        <v>2373</v>
      </c>
      <c r="D116" s="40" t="s">
        <v>2368</v>
      </c>
      <c r="E116" s="40">
        <v>4</v>
      </c>
      <c r="F116" s="40">
        <v>4</v>
      </c>
      <c r="G116" s="40">
        <f t="shared" si="4"/>
        <v>16</v>
      </c>
      <c r="H116" s="53" t="s">
        <v>2129</v>
      </c>
      <c r="I116" s="40" t="s">
        <v>2374</v>
      </c>
      <c r="J116" s="42">
        <v>3</v>
      </c>
      <c r="K116" s="42">
        <v>3</v>
      </c>
      <c r="L116" s="42">
        <v>9</v>
      </c>
      <c r="M116" s="53" t="s">
        <v>2124</v>
      </c>
    </row>
    <row r="117" spans="1:13" ht="60" x14ac:dyDescent="0.25">
      <c r="A117" s="155"/>
      <c r="B117" s="40" t="s">
        <v>2375</v>
      </c>
      <c r="C117" s="40" t="s">
        <v>2376</v>
      </c>
      <c r="D117" s="40" t="s">
        <v>2368</v>
      </c>
      <c r="E117" s="40">
        <v>3</v>
      </c>
      <c r="F117" s="40">
        <v>4</v>
      </c>
      <c r="G117" s="40">
        <f t="shared" si="4"/>
        <v>12</v>
      </c>
      <c r="H117" s="53" t="s">
        <v>2124</v>
      </c>
      <c r="I117" s="40" t="s">
        <v>2377</v>
      </c>
      <c r="J117" s="42">
        <v>2</v>
      </c>
      <c r="K117" s="42">
        <v>3</v>
      </c>
      <c r="L117" s="42">
        <v>6</v>
      </c>
      <c r="M117" s="53" t="s">
        <v>2126</v>
      </c>
    </row>
    <row r="118" spans="1:13" ht="75" x14ac:dyDescent="0.25">
      <c r="A118" s="153" t="s">
        <v>2378</v>
      </c>
      <c r="B118" s="40" t="s">
        <v>2379</v>
      </c>
      <c r="C118" s="40" t="s">
        <v>2380</v>
      </c>
      <c r="D118" s="40" t="s">
        <v>2123</v>
      </c>
      <c r="E118" s="40">
        <v>4</v>
      </c>
      <c r="F118" s="40">
        <v>4</v>
      </c>
      <c r="G118" s="40">
        <f t="shared" si="4"/>
        <v>16</v>
      </c>
      <c r="H118" s="53" t="s">
        <v>2129</v>
      </c>
      <c r="I118" s="40" t="s">
        <v>2381</v>
      </c>
      <c r="J118" s="42">
        <v>3</v>
      </c>
      <c r="K118" s="42">
        <v>3</v>
      </c>
      <c r="L118" s="42">
        <v>9</v>
      </c>
      <c r="M118" s="53" t="s">
        <v>2124</v>
      </c>
    </row>
    <row r="119" spans="1:13" ht="90" x14ac:dyDescent="0.25">
      <c r="A119" s="154"/>
      <c r="B119" s="40" t="s">
        <v>2382</v>
      </c>
      <c r="C119" s="40" t="s">
        <v>2383</v>
      </c>
      <c r="D119" s="40" t="s">
        <v>2123</v>
      </c>
      <c r="E119" s="40">
        <v>4</v>
      </c>
      <c r="F119" s="40">
        <v>4</v>
      </c>
      <c r="G119" s="40">
        <f t="shared" si="4"/>
        <v>16</v>
      </c>
      <c r="H119" s="53" t="s">
        <v>2129</v>
      </c>
      <c r="I119" s="40" t="s">
        <v>2384</v>
      </c>
      <c r="J119" s="42">
        <v>3</v>
      </c>
      <c r="K119" s="42">
        <v>3</v>
      </c>
      <c r="L119" s="42">
        <v>9</v>
      </c>
      <c r="M119" s="53" t="s">
        <v>2124</v>
      </c>
    </row>
    <row r="120" spans="1:13" ht="90" x14ac:dyDescent="0.25">
      <c r="A120" s="154"/>
      <c r="B120" s="40" t="s">
        <v>2385</v>
      </c>
      <c r="C120" s="40" t="s">
        <v>2386</v>
      </c>
      <c r="D120" s="40" t="s">
        <v>2123</v>
      </c>
      <c r="E120" s="40">
        <v>3</v>
      </c>
      <c r="F120" s="40">
        <v>3</v>
      </c>
      <c r="G120" s="40">
        <f t="shared" si="4"/>
        <v>9</v>
      </c>
      <c r="H120" s="53" t="s">
        <v>2124</v>
      </c>
      <c r="I120" s="40" t="s">
        <v>2387</v>
      </c>
      <c r="J120" s="42">
        <v>2</v>
      </c>
      <c r="K120" s="42">
        <v>3</v>
      </c>
      <c r="L120" s="42">
        <v>6</v>
      </c>
      <c r="M120" s="53" t="s">
        <v>2126</v>
      </c>
    </row>
    <row r="121" spans="1:13" ht="75" x14ac:dyDescent="0.25">
      <c r="A121" s="154"/>
      <c r="B121" s="40" t="s">
        <v>2388</v>
      </c>
      <c r="C121" s="40" t="s">
        <v>2389</v>
      </c>
      <c r="D121" s="40" t="s">
        <v>2123</v>
      </c>
      <c r="E121" s="40">
        <v>3</v>
      </c>
      <c r="F121" s="40">
        <v>3</v>
      </c>
      <c r="G121" s="40">
        <f t="shared" si="4"/>
        <v>9</v>
      </c>
      <c r="H121" s="53" t="s">
        <v>2124</v>
      </c>
      <c r="I121" s="40" t="s">
        <v>2390</v>
      </c>
      <c r="J121" s="42">
        <v>2</v>
      </c>
      <c r="K121" s="42">
        <v>3</v>
      </c>
      <c r="L121" s="42">
        <v>6</v>
      </c>
      <c r="M121" s="53" t="s">
        <v>2126</v>
      </c>
    </row>
    <row r="122" spans="1:13" ht="75" x14ac:dyDescent="0.25">
      <c r="A122" s="155"/>
      <c r="B122" s="40" t="s">
        <v>2391</v>
      </c>
      <c r="C122" s="40" t="s">
        <v>2392</v>
      </c>
      <c r="D122" s="40" t="s">
        <v>2123</v>
      </c>
      <c r="E122" s="40">
        <v>4</v>
      </c>
      <c r="F122" s="40">
        <v>4</v>
      </c>
      <c r="G122" s="40">
        <f t="shared" si="4"/>
        <v>16</v>
      </c>
      <c r="H122" s="53" t="s">
        <v>2129</v>
      </c>
      <c r="I122" s="40" t="s">
        <v>2393</v>
      </c>
      <c r="J122" s="42">
        <v>3</v>
      </c>
      <c r="K122" s="42">
        <v>3</v>
      </c>
      <c r="L122" s="42">
        <v>9</v>
      </c>
      <c r="M122" s="53" t="s">
        <v>2124</v>
      </c>
    </row>
    <row r="123" spans="1:13" ht="75" x14ac:dyDescent="0.25">
      <c r="A123" s="153" t="s">
        <v>2394</v>
      </c>
      <c r="B123" s="40" t="s">
        <v>2395</v>
      </c>
      <c r="C123" s="40" t="s">
        <v>2396</v>
      </c>
      <c r="D123" s="40" t="s">
        <v>2397</v>
      </c>
      <c r="E123" s="40">
        <v>2</v>
      </c>
      <c r="F123" s="40">
        <v>3</v>
      </c>
      <c r="G123" s="40">
        <v>6</v>
      </c>
      <c r="H123" s="53" t="s">
        <v>2126</v>
      </c>
      <c r="I123" s="40" t="s">
        <v>2398</v>
      </c>
      <c r="J123" s="42">
        <v>2</v>
      </c>
      <c r="K123" s="42">
        <v>2</v>
      </c>
      <c r="L123" s="42">
        <v>4</v>
      </c>
      <c r="M123" s="53" t="s">
        <v>2126</v>
      </c>
    </row>
    <row r="124" spans="1:13" ht="45" x14ac:dyDescent="0.25">
      <c r="A124" s="154"/>
      <c r="B124" s="40" t="s">
        <v>2399</v>
      </c>
      <c r="C124" s="40" t="s">
        <v>2400</v>
      </c>
      <c r="D124" s="43" t="s">
        <v>2397</v>
      </c>
      <c r="E124" s="40">
        <v>2</v>
      </c>
      <c r="F124" s="40">
        <v>3</v>
      </c>
      <c r="G124" s="40">
        <v>6</v>
      </c>
      <c r="H124" s="53" t="s">
        <v>2126</v>
      </c>
      <c r="I124" s="40"/>
      <c r="J124" s="42"/>
      <c r="K124" s="42"/>
      <c r="L124" s="42"/>
      <c r="M124" s="53" t="s">
        <v>2126</v>
      </c>
    </row>
    <row r="125" spans="1:13" ht="75" customHeight="1" x14ac:dyDescent="0.25">
      <c r="A125" s="154"/>
      <c r="B125" s="40" t="s">
        <v>2401</v>
      </c>
      <c r="C125" s="40" t="s">
        <v>2402</v>
      </c>
      <c r="D125" s="40" t="s">
        <v>2397</v>
      </c>
      <c r="E125" s="40">
        <v>3</v>
      </c>
      <c r="F125" s="40">
        <v>3</v>
      </c>
      <c r="G125" s="40">
        <v>9</v>
      </c>
      <c r="H125" s="53" t="s">
        <v>2124</v>
      </c>
      <c r="I125" s="40" t="s">
        <v>2403</v>
      </c>
      <c r="J125" s="42">
        <v>2</v>
      </c>
      <c r="K125" s="42">
        <v>3</v>
      </c>
      <c r="L125" s="42">
        <v>6</v>
      </c>
      <c r="M125" s="53" t="s">
        <v>2126</v>
      </c>
    </row>
    <row r="126" spans="1:13" ht="60" x14ac:dyDescent="0.25">
      <c r="A126" s="155"/>
      <c r="B126" s="40" t="s">
        <v>2404</v>
      </c>
      <c r="C126" s="40" t="s">
        <v>2405</v>
      </c>
      <c r="D126" s="43" t="s">
        <v>2397</v>
      </c>
      <c r="E126" s="40">
        <v>3</v>
      </c>
      <c r="F126" s="40">
        <v>3</v>
      </c>
      <c r="G126" s="40">
        <v>9</v>
      </c>
      <c r="H126" s="53" t="s">
        <v>2124</v>
      </c>
      <c r="I126" s="40" t="s">
        <v>2406</v>
      </c>
      <c r="J126" s="42">
        <v>2</v>
      </c>
      <c r="K126" s="42">
        <v>3</v>
      </c>
      <c r="L126" s="42">
        <v>6</v>
      </c>
      <c r="M126" s="53" t="s">
        <v>2126</v>
      </c>
    </row>
  </sheetData>
  <sheetProtection algorithmName="SHA-512" hashValue="XU5deYoDUWsdaRYo4+X1X5IAUdewB81tyXBzdmFhHFSfxHWASqCayn5Bhr3WtzrPtbejAnN3J/Vw0/BVNZSVYg==" saltValue="1rlh15Fa8WpUVw9MNajlqw==" spinCount="100000" sheet="1" objects="1" scenarios="1"/>
  <mergeCells count="29">
    <mergeCell ref="J6:L6"/>
    <mergeCell ref="M6:M7"/>
    <mergeCell ref="A8:A16"/>
    <mergeCell ref="A1:C1"/>
    <mergeCell ref="D1:M2"/>
    <mergeCell ref="A2:C2"/>
    <mergeCell ref="A6:A7"/>
    <mergeCell ref="B6:B7"/>
    <mergeCell ref="C6:C7"/>
    <mergeCell ref="D6:D7"/>
    <mergeCell ref="E6:G6"/>
    <mergeCell ref="H6:H7"/>
    <mergeCell ref="A3:M3"/>
    <mergeCell ref="A118:A122"/>
    <mergeCell ref="A123:A126"/>
    <mergeCell ref="C5:M5"/>
    <mergeCell ref="A4:B5"/>
    <mergeCell ref="A70:A85"/>
    <mergeCell ref="A86:A96"/>
    <mergeCell ref="A97:A106"/>
    <mergeCell ref="A107:A112"/>
    <mergeCell ref="A113:A117"/>
    <mergeCell ref="A27:A35"/>
    <mergeCell ref="A36:A41"/>
    <mergeCell ref="A42:A52"/>
    <mergeCell ref="A53:A60"/>
    <mergeCell ref="A61:A69"/>
    <mergeCell ref="A17:A26"/>
    <mergeCell ref="I6:I7"/>
  </mergeCells>
  <conditionalFormatting sqref="G8:G126 L8:L126">
    <cfRule type="cellIs" dxfId="86" priority="31" operator="lessThanOrEqual">
      <formula>6</formula>
    </cfRule>
    <cfRule type="cellIs" dxfId="85" priority="32" operator="between">
      <formula>7</formula>
      <formula>14</formula>
    </cfRule>
    <cfRule type="cellIs" dxfId="84" priority="33" operator="greaterThanOrEqual">
      <formula>15</formula>
    </cfRule>
  </conditionalFormatting>
  <conditionalFormatting sqref="H8:H126 M8:M126">
    <cfRule type="containsText" dxfId="83" priority="19" operator="containsText" text="Medium">
      <formula>NOT(ISERROR(SEARCH("Medium",H8)))</formula>
    </cfRule>
    <cfRule type="containsText" dxfId="82" priority="20" operator="containsText" text="Medium">
      <formula>NOT(ISERROR(SEARCH("Medium",H8)))</formula>
    </cfRule>
    <cfRule type="containsText" dxfId="81" priority="21" operator="containsText" text="Medium">
      <formula>NOT(ISERROR(SEARCH("Medium",H8)))</formula>
    </cfRule>
    <cfRule type="containsText" dxfId="80" priority="22" operator="containsText" text="Medium">
      <formula>NOT(ISERROR(SEARCH("Medium",H8)))</formula>
    </cfRule>
    <cfRule type="containsText" dxfId="79" priority="23" operator="containsText" text="High">
      <formula>NOT(ISERROR(SEARCH("High",H8)))</formula>
    </cfRule>
    <cfRule type="containsText" dxfId="78" priority="24" operator="containsText" text="Medium">
      <formula>NOT(ISERROR(SEARCH("Medium",H8)))</formula>
    </cfRule>
    <cfRule type="containsText" dxfId="77" priority="25" operator="containsText" text="Low">
      <formula>NOT(ISERROR(SEARCH("Low",H8)))</formula>
    </cfRule>
  </conditionalFormatting>
  <conditionalFormatting sqref="H8:H126">
    <cfRule type="containsText" dxfId="76" priority="18" operator="containsText" text="Low">
      <formula>NOT(ISERROR(SEARCH("Low",H8)))</formula>
    </cfRule>
  </conditionalFormatting>
  <conditionalFormatting sqref="M8:M126 H8:H126">
    <cfRule type="containsText" dxfId="75" priority="15" operator="containsText" text="Medium">
      <formula>NOT(ISERROR(SEARCH("Medium",H8)))</formula>
    </cfRule>
    <cfRule type="containsText" dxfId="74" priority="16" operator="containsText" text="Medium">
      <formula>NOT(ISERROR(SEARCH("Medium",H8)))</formula>
    </cfRule>
  </conditionalFormatting>
  <conditionalFormatting sqref="M8:M126">
    <cfRule type="containsText" dxfId="73" priority="17" operator="containsText" text="Low">
      <formula>NOT(ISERROR(SEARCH("Low",M8)))</formula>
    </cfRule>
  </conditionalFormatting>
  <conditionalFormatting sqref="M19">
    <cfRule type="containsText" dxfId="72" priority="11" operator="containsText" text="Medium">
      <formula>NOT(ISERROR(SEARCH("Medium",M19)))</formula>
    </cfRule>
    <cfRule type="containsText" dxfId="71" priority="12" operator="containsText" text="Medium">
      <formula>NOT(ISERROR(SEARCH("Medium",M19)))</formula>
    </cfRule>
    <cfRule type="colorScale" priority="13">
      <colorScale>
        <cfvo type="min"/>
        <cfvo type="percentile" val="50"/>
        <cfvo type="max"/>
        <color rgb="FFF8696B"/>
        <color rgb="FFFFEB84"/>
        <color rgb="FF63BE7B"/>
      </colorScale>
    </cfRule>
    <cfRule type="containsText" dxfId="70" priority="14" operator="containsText" text="Medium">
      <formula>NOT(ISERROR(SEARCH("Medium",M19)))</formula>
    </cfRule>
  </conditionalFormatting>
  <dataValidations count="1">
    <dataValidation type="list" allowBlank="1" showInputMessage="1" showErrorMessage="1" sqref="M8:M126 H8:H126" xr:uid="{77563240-20A3-4D41-B5B7-EFA8FA18FA67}">
      <formula1>$R$8:$R$10</formula1>
    </dataValidation>
  </dataValidations>
  <hyperlinks>
    <hyperlink ref="A4" location="'الرئيسية'!A1" display="🏠 الصفحة الرئيسية" xr:uid="{DE1D9E59-025B-446E-AE2B-8765E83FA2CB}"/>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containsText" priority="26" operator="containsText" id="{F8D38801-8290-417D-A814-A51EF082B86D}">
            <xm:f>NOT(ISERROR(SEARCH($P$6,H8)))</xm:f>
            <xm:f>$P$6</xm:f>
            <x14:dxf>
              <font>
                <b/>
                <i val="0"/>
                <color rgb="FFFF0000"/>
              </font>
            </x14:dxf>
          </x14:cfRule>
          <x14:cfRule type="containsText" priority="27" operator="containsText" id="{BFE12ED4-F173-45EC-A96A-720C79C4DE7B}">
            <xm:f>NOT(ISERROR(SEARCH(#REF!,H8)))</xm:f>
            <xm:f>#REF!</xm:f>
            <x14:dxf>
              <font>
                <b/>
                <i val="0"/>
                <color rgb="FFFF0000"/>
              </font>
            </x14:dxf>
          </x14:cfRule>
          <x14:cfRule type="containsText" priority="28" operator="containsText" id="{CB839373-F2C8-4539-B8C7-6898B8580ED1}">
            <xm:f>NOT(ISERROR(SEARCH(#REF!,H8)))</xm:f>
            <xm:f>#REF!</xm:f>
            <x14:dxf>
              <font>
                <color rgb="FF9C0006"/>
              </font>
              <fill>
                <patternFill>
                  <bgColor rgb="FFFFC7CE"/>
                </patternFill>
              </fill>
            </x14:dxf>
          </x14:cfRule>
          <x14:cfRule type="containsText" priority="29" operator="containsText" id="{C563DF5E-7C7B-432F-9148-43FBD1FD0757}">
            <xm:f>NOT(ISERROR(SEARCH($P$5,H8)))</xm:f>
            <xm:f>$P$5</xm:f>
            <x14:dxf>
              <font>
                <b/>
                <i val="0"/>
                <color rgb="FFFFC000"/>
              </font>
            </x14:dxf>
          </x14:cfRule>
          <x14:cfRule type="containsText" priority="30" operator="containsText" id="{4AA8AE66-A5B5-4744-AA32-19B409128AAD}">
            <xm:f>NOT(ISERROR(SEARCH($P$3,H8)))</xm:f>
            <xm:f>$P$3</xm:f>
            <x14:dxf>
              <font>
                <b/>
                <i val="0"/>
                <color rgb="FF00B050"/>
              </font>
            </x14:dxf>
          </x14:cfRule>
          <xm:sqref>H8:H126 M8:M126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83"/>
  <sheetViews>
    <sheetView rightToLeft="1" zoomScale="55" zoomScaleNormal="55" workbookViewId="0">
      <pane ySplit="4" topLeftCell="A5" activePane="bottomLeft" state="frozen"/>
      <selection pane="bottomLeft" activeCell="A2" sqref="A2:B3"/>
    </sheetView>
  </sheetViews>
  <sheetFormatPr defaultRowHeight="15" x14ac:dyDescent="0.25"/>
  <cols>
    <col min="1" max="1" width="9.85546875" style="309" bestFit="1" customWidth="1"/>
    <col min="2" max="2" width="13.5703125" style="309" customWidth="1"/>
    <col min="3" max="3" width="32.85546875" style="309" bestFit="1" customWidth="1"/>
    <col min="4" max="4" width="8.5703125" style="309" customWidth="1"/>
    <col min="5" max="5" width="15.5703125" style="309" customWidth="1"/>
    <col min="6" max="6" width="14.28515625" style="309" customWidth="1"/>
    <col min="7" max="7" width="9.85546875" style="309" customWidth="1"/>
    <col min="8" max="8" width="11" style="309" customWidth="1"/>
    <col min="9" max="9" width="14.42578125" style="309" bestFit="1" customWidth="1"/>
    <col min="10" max="10" width="10.42578125" style="309" bestFit="1" customWidth="1"/>
    <col min="11" max="11" width="14.42578125" style="309" bestFit="1" customWidth="1"/>
    <col min="12" max="12" width="12.85546875" style="309" bestFit="1" customWidth="1"/>
    <col min="13" max="13" width="34.140625" style="309" bestFit="1" customWidth="1"/>
    <col min="14" max="14" width="22.85546875" style="309" customWidth="1"/>
    <col min="15" max="15" width="18.85546875" style="309" bestFit="1" customWidth="1"/>
    <col min="16" max="16384" width="9.140625" style="309"/>
  </cols>
  <sheetData>
    <row r="1" spans="1:15" ht="31.5" customHeight="1" x14ac:dyDescent="0.5">
      <c r="A1" s="1057" t="s">
        <v>38</v>
      </c>
      <c r="B1" s="1058"/>
      <c r="C1" s="1058"/>
      <c r="D1" s="1058"/>
      <c r="E1" s="1058"/>
      <c r="F1" s="1058"/>
      <c r="G1" s="1058"/>
      <c r="H1" s="1058"/>
      <c r="I1" s="1058"/>
      <c r="J1" s="1058"/>
      <c r="K1" s="1058"/>
      <c r="L1" s="1058"/>
      <c r="M1" s="1058"/>
      <c r="N1" s="1058"/>
      <c r="O1" s="1058"/>
    </row>
    <row r="2" spans="1:15" ht="31.5" x14ac:dyDescent="0.5">
      <c r="A2" s="417" t="s">
        <v>34</v>
      </c>
      <c r="B2" s="1059"/>
      <c r="C2" s="298" t="s">
        <v>14</v>
      </c>
      <c r="D2" s="299"/>
      <c r="E2" s="1060" t="s">
        <v>15</v>
      </c>
      <c r="F2" s="301"/>
      <c r="G2" s="302"/>
      <c r="H2" s="303" t="s">
        <v>16</v>
      </c>
      <c r="I2" s="304"/>
      <c r="J2" s="339"/>
      <c r="K2" s="339"/>
      <c r="L2" s="339"/>
      <c r="M2" s="339"/>
      <c r="N2" s="339"/>
      <c r="O2" s="339"/>
    </row>
    <row r="3" spans="1:15" ht="46.5" customHeight="1" x14ac:dyDescent="0.5">
      <c r="A3" s="422"/>
      <c r="B3" s="1061"/>
      <c r="C3" s="310">
        <f>COUNTA(A5:A83)</f>
        <v>79</v>
      </c>
      <c r="D3" s="311"/>
      <c r="E3" s="312">
        <f>COUNTIF(L4:L83, "مطابق")</f>
        <v>65</v>
      </c>
      <c r="F3" s="313"/>
      <c r="G3" s="314"/>
      <c r="H3" s="315">
        <f>COUNTIF('طفايات الحريق'!L4:L80, "غير مطابق")</f>
        <v>14</v>
      </c>
      <c r="I3" s="316"/>
      <c r="J3" s="425"/>
      <c r="K3" s="425"/>
      <c r="L3" s="425"/>
      <c r="M3" s="425"/>
      <c r="N3" s="425"/>
      <c r="O3" s="425"/>
    </row>
    <row r="4" spans="1:15" s="326" customFormat="1" ht="56.25" customHeight="1" x14ac:dyDescent="0.3">
      <c r="A4" s="426" t="s">
        <v>39</v>
      </c>
      <c r="B4" s="509" t="s">
        <v>131</v>
      </c>
      <c r="C4" s="426" t="s">
        <v>132</v>
      </c>
      <c r="D4" s="470" t="s">
        <v>127</v>
      </c>
      <c r="E4" s="470" t="s">
        <v>130</v>
      </c>
      <c r="F4" s="426" t="s">
        <v>129</v>
      </c>
      <c r="G4" s="430" t="s">
        <v>128</v>
      </c>
      <c r="H4" s="430" t="s">
        <v>43</v>
      </c>
      <c r="I4" s="430" t="s">
        <v>165</v>
      </c>
      <c r="J4" s="430" t="s">
        <v>166</v>
      </c>
      <c r="K4" s="430" t="s">
        <v>164</v>
      </c>
      <c r="L4" s="430" t="s">
        <v>44</v>
      </c>
      <c r="M4" s="426" t="s">
        <v>45</v>
      </c>
      <c r="N4" s="426" t="s">
        <v>42</v>
      </c>
      <c r="O4" s="426" t="s">
        <v>46</v>
      </c>
    </row>
    <row r="5" spans="1:15" s="334" customFormat="1" ht="36.75" customHeight="1" x14ac:dyDescent="0.35">
      <c r="A5" s="291">
        <v>1</v>
      </c>
      <c r="B5" s="294">
        <v>344733</v>
      </c>
      <c r="C5" s="332" t="s">
        <v>82</v>
      </c>
      <c r="D5" s="333" t="s">
        <v>167</v>
      </c>
      <c r="E5" s="333" t="s">
        <v>1706</v>
      </c>
      <c r="F5" s="504">
        <v>2026</v>
      </c>
      <c r="G5" s="331" t="s">
        <v>48</v>
      </c>
      <c r="H5" s="331" t="s">
        <v>48</v>
      </c>
      <c r="I5" s="331" t="s">
        <v>48</v>
      </c>
      <c r="J5" s="331" t="s">
        <v>48</v>
      </c>
      <c r="K5" s="331" t="s">
        <v>48</v>
      </c>
      <c r="L5" s="294" t="str">
        <f t="shared" ref="L5:L68" si="0">IF(COUNTIF(G5:K5, "غير مطابق")&gt;0, "غير مطابق", "مطابق")</f>
        <v>مطابق</v>
      </c>
      <c r="M5" s="332" t="s">
        <v>49</v>
      </c>
      <c r="N5" s="333">
        <v>46235</v>
      </c>
      <c r="O5" s="294" t="s">
        <v>83</v>
      </c>
    </row>
    <row r="6" spans="1:15" s="334" customFormat="1" ht="36.75" customHeight="1" x14ac:dyDescent="0.35">
      <c r="A6" s="291">
        <v>2</v>
      </c>
      <c r="B6" s="294">
        <v>794458</v>
      </c>
      <c r="C6" s="332" t="s">
        <v>84</v>
      </c>
      <c r="D6" s="333" t="s">
        <v>169</v>
      </c>
      <c r="E6" s="333" t="s">
        <v>176</v>
      </c>
      <c r="F6" s="504">
        <v>2018</v>
      </c>
      <c r="G6" s="331" t="s">
        <v>19</v>
      </c>
      <c r="H6" s="331" t="s">
        <v>48</v>
      </c>
      <c r="I6" s="331" t="s">
        <v>48</v>
      </c>
      <c r="J6" s="331" t="s">
        <v>48</v>
      </c>
      <c r="K6" s="331" t="s">
        <v>19</v>
      </c>
      <c r="L6" s="294" t="str">
        <f t="shared" si="0"/>
        <v>غير مطابق</v>
      </c>
      <c r="M6" s="332" t="s">
        <v>1709</v>
      </c>
      <c r="N6" s="333">
        <v>46235</v>
      </c>
      <c r="O6" s="294" t="s">
        <v>83</v>
      </c>
    </row>
    <row r="7" spans="1:15" s="334" customFormat="1" ht="36.75" customHeight="1" x14ac:dyDescent="0.35">
      <c r="A7" s="291">
        <v>3</v>
      </c>
      <c r="B7" s="294">
        <v>2367</v>
      </c>
      <c r="C7" s="332" t="s">
        <v>86</v>
      </c>
      <c r="D7" s="333" t="s">
        <v>169</v>
      </c>
      <c r="E7" s="333" t="s">
        <v>171</v>
      </c>
      <c r="F7" s="504">
        <v>2021</v>
      </c>
      <c r="G7" s="331" t="s">
        <v>48</v>
      </c>
      <c r="H7" s="331" t="s">
        <v>48</v>
      </c>
      <c r="I7" s="331" t="s">
        <v>48</v>
      </c>
      <c r="J7" s="331" t="s">
        <v>48</v>
      </c>
      <c r="K7" s="331" t="s">
        <v>19</v>
      </c>
      <c r="L7" s="294" t="str">
        <f t="shared" si="0"/>
        <v>غير مطابق</v>
      </c>
      <c r="M7" s="332" t="s">
        <v>85</v>
      </c>
      <c r="N7" s="333">
        <v>46235</v>
      </c>
      <c r="O7" s="294" t="s">
        <v>83</v>
      </c>
    </row>
    <row r="8" spans="1:15" s="334" customFormat="1" ht="36.75" customHeight="1" x14ac:dyDescent="0.35">
      <c r="A8" s="291">
        <v>4</v>
      </c>
      <c r="B8" s="294">
        <v>5556</v>
      </c>
      <c r="C8" s="332" t="s">
        <v>87</v>
      </c>
      <c r="D8" s="333" t="s">
        <v>167</v>
      </c>
      <c r="E8" s="333" t="s">
        <v>172</v>
      </c>
      <c r="F8" s="504">
        <v>2021</v>
      </c>
      <c r="G8" s="331" t="s">
        <v>48</v>
      </c>
      <c r="H8" s="331" t="s">
        <v>48</v>
      </c>
      <c r="I8" s="331" t="s">
        <v>48</v>
      </c>
      <c r="J8" s="331" t="s">
        <v>48</v>
      </c>
      <c r="K8" s="331" t="s">
        <v>48</v>
      </c>
      <c r="L8" s="294" t="str">
        <f t="shared" si="0"/>
        <v>مطابق</v>
      </c>
      <c r="M8" s="332" t="s">
        <v>49</v>
      </c>
      <c r="N8" s="333">
        <v>46235</v>
      </c>
      <c r="O8" s="294" t="s">
        <v>83</v>
      </c>
    </row>
    <row r="9" spans="1:15" s="334" customFormat="1" ht="36.75" customHeight="1" x14ac:dyDescent="0.35">
      <c r="A9" s="291">
        <v>5</v>
      </c>
      <c r="B9" s="294">
        <v>667718</v>
      </c>
      <c r="C9" s="332" t="s">
        <v>88</v>
      </c>
      <c r="D9" s="333" t="s">
        <v>173</v>
      </c>
      <c r="E9" s="333" t="s">
        <v>174</v>
      </c>
      <c r="F9" s="504">
        <v>2022</v>
      </c>
      <c r="G9" s="331" t="s">
        <v>48</v>
      </c>
      <c r="H9" s="331" t="s">
        <v>48</v>
      </c>
      <c r="I9" s="331" t="s">
        <v>48</v>
      </c>
      <c r="J9" s="331" t="s">
        <v>48</v>
      </c>
      <c r="K9" s="331" t="s">
        <v>48</v>
      </c>
      <c r="L9" s="294" t="str">
        <f t="shared" si="0"/>
        <v>مطابق</v>
      </c>
      <c r="M9" s="332" t="s">
        <v>49</v>
      </c>
      <c r="N9" s="333">
        <v>46235</v>
      </c>
      <c r="O9" s="294" t="s">
        <v>83</v>
      </c>
    </row>
    <row r="10" spans="1:15" s="334" customFormat="1" ht="36.75" customHeight="1" x14ac:dyDescent="0.35">
      <c r="A10" s="291">
        <v>6</v>
      </c>
      <c r="B10" s="294">
        <v>672657</v>
      </c>
      <c r="C10" s="332" t="s">
        <v>89</v>
      </c>
      <c r="D10" s="333" t="s">
        <v>169</v>
      </c>
      <c r="E10" s="333" t="s">
        <v>175</v>
      </c>
      <c r="F10" s="504">
        <v>2011</v>
      </c>
      <c r="G10" s="331" t="s">
        <v>19</v>
      </c>
      <c r="H10" s="331" t="s">
        <v>48</v>
      </c>
      <c r="I10" s="331" t="s">
        <v>48</v>
      </c>
      <c r="J10" s="331" t="s">
        <v>48</v>
      </c>
      <c r="K10" s="331" t="s">
        <v>19</v>
      </c>
      <c r="L10" s="294" t="str">
        <f t="shared" si="0"/>
        <v>غير مطابق</v>
      </c>
      <c r="M10" s="332" t="s">
        <v>1709</v>
      </c>
      <c r="N10" s="333">
        <v>46235</v>
      </c>
      <c r="O10" s="294" t="s">
        <v>83</v>
      </c>
    </row>
    <row r="11" spans="1:15" s="334" customFormat="1" ht="36.75" customHeight="1" x14ac:dyDescent="0.35">
      <c r="A11" s="291">
        <v>7</v>
      </c>
      <c r="B11" s="294">
        <v>2703</v>
      </c>
      <c r="C11" s="332" t="s">
        <v>89</v>
      </c>
      <c r="D11" s="333" t="s">
        <v>169</v>
      </c>
      <c r="E11" s="333" t="s">
        <v>171</v>
      </c>
      <c r="F11" s="504">
        <v>2020</v>
      </c>
      <c r="G11" s="331" t="s">
        <v>48</v>
      </c>
      <c r="H11" s="331" t="s">
        <v>48</v>
      </c>
      <c r="I11" s="331" t="s">
        <v>48</v>
      </c>
      <c r="J11" s="331" t="s">
        <v>48</v>
      </c>
      <c r="K11" s="331" t="s">
        <v>48</v>
      </c>
      <c r="L11" s="294" t="str">
        <f t="shared" si="0"/>
        <v>مطابق</v>
      </c>
      <c r="M11" s="332" t="s">
        <v>49</v>
      </c>
      <c r="N11" s="333">
        <v>46235</v>
      </c>
      <c r="O11" s="294" t="s">
        <v>83</v>
      </c>
    </row>
    <row r="12" spans="1:15" s="334" customFormat="1" ht="36.75" customHeight="1" x14ac:dyDescent="0.35">
      <c r="A12" s="291">
        <v>8</v>
      </c>
      <c r="B12" s="294">
        <v>794610</v>
      </c>
      <c r="C12" s="332" t="s">
        <v>89</v>
      </c>
      <c r="D12" s="333" t="s">
        <v>169</v>
      </c>
      <c r="E12" s="333" t="s">
        <v>175</v>
      </c>
      <c r="F12" s="504">
        <v>2018</v>
      </c>
      <c r="G12" s="331" t="s">
        <v>19</v>
      </c>
      <c r="H12" s="331" t="s">
        <v>48</v>
      </c>
      <c r="I12" s="331" t="s">
        <v>48</v>
      </c>
      <c r="J12" s="331" t="s">
        <v>48</v>
      </c>
      <c r="K12" s="331" t="s">
        <v>19</v>
      </c>
      <c r="L12" s="294" t="str">
        <f t="shared" si="0"/>
        <v>غير مطابق</v>
      </c>
      <c r="M12" s="332" t="s">
        <v>1709</v>
      </c>
      <c r="N12" s="333">
        <v>46235</v>
      </c>
      <c r="O12" s="294" t="s">
        <v>83</v>
      </c>
    </row>
    <row r="13" spans="1:15" s="334" customFormat="1" ht="36.75" customHeight="1" x14ac:dyDescent="0.35">
      <c r="A13" s="291">
        <v>9</v>
      </c>
      <c r="B13" s="294">
        <v>65441</v>
      </c>
      <c r="C13" s="332" t="s">
        <v>90</v>
      </c>
      <c r="D13" s="333" t="s">
        <v>173</v>
      </c>
      <c r="E13" s="333" t="s">
        <v>174</v>
      </c>
      <c r="F13" s="504">
        <v>2023</v>
      </c>
      <c r="G13" s="331" t="s">
        <v>48</v>
      </c>
      <c r="H13" s="331" t="s">
        <v>48</v>
      </c>
      <c r="I13" s="331" t="s">
        <v>48</v>
      </c>
      <c r="J13" s="331" t="s">
        <v>48</v>
      </c>
      <c r="K13" s="331" t="s">
        <v>48</v>
      </c>
      <c r="L13" s="294" t="str">
        <f t="shared" si="0"/>
        <v>مطابق</v>
      </c>
      <c r="M13" s="332" t="s">
        <v>49</v>
      </c>
      <c r="N13" s="333">
        <v>46235</v>
      </c>
      <c r="O13" s="294" t="s">
        <v>83</v>
      </c>
    </row>
    <row r="14" spans="1:15" s="334" customFormat="1" ht="36.75" customHeight="1" x14ac:dyDescent="0.35">
      <c r="A14" s="291">
        <v>10</v>
      </c>
      <c r="B14" s="294">
        <v>3159</v>
      </c>
      <c r="C14" s="332" t="s">
        <v>90</v>
      </c>
      <c r="D14" s="333" t="s">
        <v>177</v>
      </c>
      <c r="E14" s="333" t="s">
        <v>178</v>
      </c>
      <c r="F14" s="504">
        <v>2016</v>
      </c>
      <c r="G14" s="331" t="s">
        <v>48</v>
      </c>
      <c r="H14" s="331" t="s">
        <v>48</v>
      </c>
      <c r="I14" s="331" t="s">
        <v>48</v>
      </c>
      <c r="J14" s="331" t="s">
        <v>48</v>
      </c>
      <c r="K14" s="331" t="s">
        <v>19</v>
      </c>
      <c r="L14" s="294" t="str">
        <f t="shared" si="0"/>
        <v>غير مطابق</v>
      </c>
      <c r="M14" s="332" t="s">
        <v>85</v>
      </c>
      <c r="N14" s="333">
        <v>46235</v>
      </c>
      <c r="O14" s="294" t="s">
        <v>83</v>
      </c>
    </row>
    <row r="15" spans="1:15" s="334" customFormat="1" ht="36.75" customHeight="1" x14ac:dyDescent="0.35">
      <c r="A15" s="291">
        <v>11</v>
      </c>
      <c r="B15" s="294">
        <v>3159</v>
      </c>
      <c r="C15" s="332" t="s">
        <v>91</v>
      </c>
      <c r="D15" s="333" t="s">
        <v>173</v>
      </c>
      <c r="E15" s="333" t="s">
        <v>172</v>
      </c>
      <c r="F15" s="504">
        <v>2022</v>
      </c>
      <c r="G15" s="331" t="s">
        <v>48</v>
      </c>
      <c r="H15" s="331" t="s">
        <v>48</v>
      </c>
      <c r="I15" s="331" t="s">
        <v>48</v>
      </c>
      <c r="J15" s="331" t="s">
        <v>48</v>
      </c>
      <c r="K15" s="331" t="s">
        <v>19</v>
      </c>
      <c r="L15" s="294" t="str">
        <f t="shared" si="0"/>
        <v>غير مطابق</v>
      </c>
      <c r="M15" s="332" t="s">
        <v>85</v>
      </c>
      <c r="N15" s="333">
        <v>46235</v>
      </c>
      <c r="O15" s="294" t="s">
        <v>83</v>
      </c>
    </row>
    <row r="16" spans="1:15" s="334" customFormat="1" ht="36.75" customHeight="1" x14ac:dyDescent="0.35">
      <c r="A16" s="291">
        <v>12</v>
      </c>
      <c r="B16" s="294">
        <v>562613</v>
      </c>
      <c r="C16" s="332" t="s">
        <v>91</v>
      </c>
      <c r="D16" s="333" t="s">
        <v>173</v>
      </c>
      <c r="E16" s="333" t="s">
        <v>170</v>
      </c>
      <c r="F16" s="504">
        <v>2021</v>
      </c>
      <c r="G16" s="331" t="s">
        <v>48</v>
      </c>
      <c r="H16" s="331" t="s">
        <v>48</v>
      </c>
      <c r="I16" s="331" t="s">
        <v>48</v>
      </c>
      <c r="J16" s="331" t="s">
        <v>48</v>
      </c>
      <c r="K16" s="331" t="s">
        <v>48</v>
      </c>
      <c r="L16" s="294" t="str">
        <f t="shared" si="0"/>
        <v>مطابق</v>
      </c>
      <c r="M16" s="332" t="s">
        <v>49</v>
      </c>
      <c r="N16" s="333">
        <v>46235</v>
      </c>
      <c r="O16" s="294" t="s">
        <v>83</v>
      </c>
    </row>
    <row r="17" spans="1:15" s="334" customFormat="1" ht="36.75" customHeight="1" x14ac:dyDescent="0.35">
      <c r="A17" s="291">
        <v>13</v>
      </c>
      <c r="B17" s="294">
        <v>5551</v>
      </c>
      <c r="C17" s="332" t="s">
        <v>91</v>
      </c>
      <c r="D17" s="333" t="s">
        <v>173</v>
      </c>
      <c r="E17" s="333" t="s">
        <v>172</v>
      </c>
      <c r="F17" s="504">
        <v>2021</v>
      </c>
      <c r="G17" s="331" t="s">
        <v>48</v>
      </c>
      <c r="H17" s="331" t="s">
        <v>48</v>
      </c>
      <c r="I17" s="331" t="s">
        <v>48</v>
      </c>
      <c r="J17" s="331" t="s">
        <v>48</v>
      </c>
      <c r="K17" s="331" t="s">
        <v>48</v>
      </c>
      <c r="L17" s="294" t="str">
        <f t="shared" si="0"/>
        <v>مطابق</v>
      </c>
      <c r="M17" s="332" t="s">
        <v>49</v>
      </c>
      <c r="N17" s="333">
        <v>46235</v>
      </c>
      <c r="O17" s="294" t="s">
        <v>83</v>
      </c>
    </row>
    <row r="18" spans="1:15" s="334" customFormat="1" ht="36.75" customHeight="1" x14ac:dyDescent="0.35">
      <c r="A18" s="291">
        <v>14</v>
      </c>
      <c r="B18" s="294">
        <v>227386</v>
      </c>
      <c r="C18" s="332" t="s">
        <v>92</v>
      </c>
      <c r="D18" s="333" t="s">
        <v>173</v>
      </c>
      <c r="E18" s="333" t="s">
        <v>170</v>
      </c>
      <c r="F18" s="504">
        <v>2021</v>
      </c>
      <c r="G18" s="331" t="s">
        <v>48</v>
      </c>
      <c r="H18" s="331" t="s">
        <v>48</v>
      </c>
      <c r="I18" s="331" t="s">
        <v>48</v>
      </c>
      <c r="J18" s="331" t="s">
        <v>48</v>
      </c>
      <c r="K18" s="331" t="s">
        <v>48</v>
      </c>
      <c r="L18" s="294" t="str">
        <f t="shared" si="0"/>
        <v>مطابق</v>
      </c>
      <c r="M18" s="332" t="s">
        <v>49</v>
      </c>
      <c r="N18" s="333">
        <v>46235</v>
      </c>
      <c r="O18" s="294" t="s">
        <v>83</v>
      </c>
    </row>
    <row r="19" spans="1:15" s="334" customFormat="1" ht="36.75" customHeight="1" x14ac:dyDescent="0.35">
      <c r="A19" s="291">
        <v>15</v>
      </c>
      <c r="B19" s="294">
        <v>3069</v>
      </c>
      <c r="C19" s="332" t="s">
        <v>92</v>
      </c>
      <c r="D19" s="333" t="s">
        <v>173</v>
      </c>
      <c r="E19" s="333" t="s">
        <v>172</v>
      </c>
      <c r="F19" s="504">
        <v>2021</v>
      </c>
      <c r="G19" s="331" t="s">
        <v>48</v>
      </c>
      <c r="H19" s="331" t="s">
        <v>48</v>
      </c>
      <c r="I19" s="331" t="s">
        <v>48</v>
      </c>
      <c r="J19" s="331" t="s">
        <v>48</v>
      </c>
      <c r="K19" s="331" t="s">
        <v>48</v>
      </c>
      <c r="L19" s="294" t="str">
        <f t="shared" si="0"/>
        <v>مطابق</v>
      </c>
      <c r="M19" s="332" t="s">
        <v>49</v>
      </c>
      <c r="N19" s="333">
        <v>46235</v>
      </c>
      <c r="O19" s="294" t="s">
        <v>83</v>
      </c>
    </row>
    <row r="20" spans="1:15" s="334" customFormat="1" ht="36.75" customHeight="1" x14ac:dyDescent="0.35">
      <c r="A20" s="291">
        <v>16</v>
      </c>
      <c r="B20" s="294">
        <v>3379</v>
      </c>
      <c r="C20" s="332" t="s">
        <v>93</v>
      </c>
      <c r="D20" s="333" t="s">
        <v>179</v>
      </c>
      <c r="E20" s="333" t="s">
        <v>172</v>
      </c>
      <c r="F20" s="504">
        <v>2021</v>
      </c>
      <c r="G20" s="331" t="s">
        <v>48</v>
      </c>
      <c r="H20" s="331" t="s">
        <v>48</v>
      </c>
      <c r="I20" s="331" t="s">
        <v>48</v>
      </c>
      <c r="J20" s="331" t="s">
        <v>48</v>
      </c>
      <c r="K20" s="331" t="s">
        <v>48</v>
      </c>
      <c r="L20" s="294" t="str">
        <f t="shared" si="0"/>
        <v>مطابق</v>
      </c>
      <c r="M20" s="332" t="s">
        <v>49</v>
      </c>
      <c r="N20" s="333">
        <v>46235</v>
      </c>
      <c r="O20" s="294" t="s">
        <v>83</v>
      </c>
    </row>
    <row r="21" spans="1:15" s="334" customFormat="1" ht="36.75" customHeight="1" x14ac:dyDescent="0.35">
      <c r="A21" s="291">
        <v>17</v>
      </c>
      <c r="B21" s="294">
        <v>283345</v>
      </c>
      <c r="C21" s="332" t="s">
        <v>94</v>
      </c>
      <c r="D21" s="333" t="s">
        <v>179</v>
      </c>
      <c r="E21" s="333" t="s">
        <v>170</v>
      </c>
      <c r="F21" s="504">
        <v>2025</v>
      </c>
      <c r="G21" s="331" t="s">
        <v>48</v>
      </c>
      <c r="H21" s="331" t="s">
        <v>48</v>
      </c>
      <c r="I21" s="331" t="s">
        <v>48</v>
      </c>
      <c r="J21" s="331" t="s">
        <v>48</v>
      </c>
      <c r="K21" s="331" t="s">
        <v>48</v>
      </c>
      <c r="L21" s="294" t="str">
        <f t="shared" si="0"/>
        <v>مطابق</v>
      </c>
      <c r="M21" s="332" t="s">
        <v>49</v>
      </c>
      <c r="N21" s="333">
        <v>46235</v>
      </c>
      <c r="O21" s="294" t="s">
        <v>83</v>
      </c>
    </row>
    <row r="22" spans="1:15" s="334" customFormat="1" ht="36.75" customHeight="1" x14ac:dyDescent="0.35">
      <c r="A22" s="291">
        <v>18</v>
      </c>
      <c r="B22" s="294">
        <v>282960</v>
      </c>
      <c r="C22" s="332" t="s">
        <v>95</v>
      </c>
      <c r="D22" s="333" t="s">
        <v>179</v>
      </c>
      <c r="E22" s="333" t="s">
        <v>170</v>
      </c>
      <c r="F22" s="504">
        <v>2025</v>
      </c>
      <c r="G22" s="331" t="s">
        <v>48</v>
      </c>
      <c r="H22" s="331" t="s">
        <v>48</v>
      </c>
      <c r="I22" s="331" t="s">
        <v>48</v>
      </c>
      <c r="J22" s="331" t="s">
        <v>48</v>
      </c>
      <c r="K22" s="331" t="s">
        <v>48</v>
      </c>
      <c r="L22" s="294" t="str">
        <f t="shared" si="0"/>
        <v>مطابق</v>
      </c>
      <c r="M22" s="332" t="s">
        <v>49</v>
      </c>
      <c r="N22" s="333">
        <v>46235</v>
      </c>
      <c r="O22" s="294" t="s">
        <v>83</v>
      </c>
    </row>
    <row r="23" spans="1:15" s="334" customFormat="1" ht="36.75" customHeight="1" x14ac:dyDescent="0.35">
      <c r="A23" s="291">
        <v>19</v>
      </c>
      <c r="B23" s="294">
        <v>6635</v>
      </c>
      <c r="C23" s="332" t="s">
        <v>95</v>
      </c>
      <c r="D23" s="333" t="s">
        <v>173</v>
      </c>
      <c r="E23" s="333" t="s">
        <v>172</v>
      </c>
      <c r="F23" s="504">
        <v>2021</v>
      </c>
      <c r="G23" s="331" t="s">
        <v>48</v>
      </c>
      <c r="H23" s="331" t="s">
        <v>48</v>
      </c>
      <c r="I23" s="331" t="s">
        <v>48</v>
      </c>
      <c r="J23" s="331" t="s">
        <v>48</v>
      </c>
      <c r="K23" s="331" t="s">
        <v>48</v>
      </c>
      <c r="L23" s="294" t="str">
        <f t="shared" si="0"/>
        <v>مطابق</v>
      </c>
      <c r="M23" s="332" t="s">
        <v>49</v>
      </c>
      <c r="N23" s="333">
        <v>46235</v>
      </c>
      <c r="O23" s="294" t="s">
        <v>83</v>
      </c>
    </row>
    <row r="24" spans="1:15" s="334" customFormat="1" ht="36.75" customHeight="1" x14ac:dyDescent="0.35">
      <c r="A24" s="291">
        <v>20</v>
      </c>
      <c r="B24" s="294">
        <v>4603</v>
      </c>
      <c r="C24" s="332" t="s">
        <v>95</v>
      </c>
      <c r="D24" s="333" t="s">
        <v>169</v>
      </c>
      <c r="E24" s="333" t="s">
        <v>171</v>
      </c>
      <c r="F24" s="504">
        <v>2021</v>
      </c>
      <c r="G24" s="331" t="s">
        <v>48</v>
      </c>
      <c r="H24" s="331" t="s">
        <v>48</v>
      </c>
      <c r="I24" s="331" t="s">
        <v>48</v>
      </c>
      <c r="J24" s="331" t="s">
        <v>48</v>
      </c>
      <c r="K24" s="331" t="s">
        <v>48</v>
      </c>
      <c r="L24" s="294" t="str">
        <f t="shared" si="0"/>
        <v>مطابق</v>
      </c>
      <c r="M24" s="332" t="s">
        <v>49</v>
      </c>
      <c r="N24" s="333">
        <v>46235</v>
      </c>
      <c r="O24" s="294" t="s">
        <v>83</v>
      </c>
    </row>
    <row r="25" spans="1:15" s="334" customFormat="1" ht="36.75" customHeight="1" x14ac:dyDescent="0.35">
      <c r="A25" s="291">
        <v>21</v>
      </c>
      <c r="B25" s="294">
        <v>5557</v>
      </c>
      <c r="C25" s="332" t="s">
        <v>95</v>
      </c>
      <c r="D25" s="333" t="s">
        <v>173</v>
      </c>
      <c r="E25" s="333" t="s">
        <v>172</v>
      </c>
      <c r="F25" s="504">
        <v>2021</v>
      </c>
      <c r="G25" s="331" t="s">
        <v>48</v>
      </c>
      <c r="H25" s="331" t="s">
        <v>19</v>
      </c>
      <c r="I25" s="331" t="s">
        <v>48</v>
      </c>
      <c r="J25" s="331" t="s">
        <v>48</v>
      </c>
      <c r="K25" s="331" t="s">
        <v>48</v>
      </c>
      <c r="L25" s="294" t="str">
        <f t="shared" si="0"/>
        <v>غير مطابق</v>
      </c>
      <c r="M25" s="332" t="s">
        <v>96</v>
      </c>
      <c r="N25" s="333">
        <v>46235</v>
      </c>
      <c r="O25" s="294" t="s">
        <v>83</v>
      </c>
    </row>
    <row r="26" spans="1:15" s="334" customFormat="1" ht="36.75" customHeight="1" x14ac:dyDescent="0.35">
      <c r="A26" s="291">
        <v>22</v>
      </c>
      <c r="B26" s="294">
        <v>5553</v>
      </c>
      <c r="C26" s="332" t="s">
        <v>97</v>
      </c>
      <c r="D26" s="333" t="s">
        <v>173</v>
      </c>
      <c r="E26" s="333" t="s">
        <v>172</v>
      </c>
      <c r="F26" s="504">
        <v>2021</v>
      </c>
      <c r="G26" s="331" t="s">
        <v>48</v>
      </c>
      <c r="H26" s="331" t="s">
        <v>19</v>
      </c>
      <c r="I26" s="331" t="s">
        <v>48</v>
      </c>
      <c r="J26" s="331" t="s">
        <v>48</v>
      </c>
      <c r="K26" s="331" t="s">
        <v>48</v>
      </c>
      <c r="L26" s="294" t="str">
        <f t="shared" si="0"/>
        <v>غير مطابق</v>
      </c>
      <c r="M26" s="332" t="s">
        <v>96</v>
      </c>
      <c r="N26" s="333">
        <v>46235</v>
      </c>
      <c r="O26" s="294" t="s">
        <v>83</v>
      </c>
    </row>
    <row r="27" spans="1:15" s="334" customFormat="1" ht="36.75" customHeight="1" x14ac:dyDescent="0.35">
      <c r="A27" s="291">
        <v>23</v>
      </c>
      <c r="B27" s="294">
        <v>501480</v>
      </c>
      <c r="C27" s="332" t="s">
        <v>98</v>
      </c>
      <c r="D27" s="333" t="s">
        <v>179</v>
      </c>
      <c r="E27" s="333" t="s">
        <v>170</v>
      </c>
      <c r="F27" s="504">
        <v>2026</v>
      </c>
      <c r="G27" s="331" t="s">
        <v>48</v>
      </c>
      <c r="H27" s="331" t="s">
        <v>19</v>
      </c>
      <c r="I27" s="331" t="s">
        <v>48</v>
      </c>
      <c r="J27" s="331" t="s">
        <v>48</v>
      </c>
      <c r="K27" s="331" t="s">
        <v>48</v>
      </c>
      <c r="L27" s="294" t="str">
        <f t="shared" si="0"/>
        <v>غير مطابق</v>
      </c>
      <c r="M27" s="332" t="s">
        <v>96</v>
      </c>
      <c r="N27" s="333">
        <v>46235</v>
      </c>
      <c r="O27" s="294" t="s">
        <v>83</v>
      </c>
    </row>
    <row r="28" spans="1:15" s="334" customFormat="1" ht="36.75" customHeight="1" x14ac:dyDescent="0.35">
      <c r="A28" s="291">
        <v>24</v>
      </c>
      <c r="B28" s="294">
        <v>467984</v>
      </c>
      <c r="C28" s="332" t="s">
        <v>100</v>
      </c>
      <c r="D28" s="333" t="s">
        <v>179</v>
      </c>
      <c r="E28" s="333" t="s">
        <v>168</v>
      </c>
      <c r="F28" s="504">
        <v>2026</v>
      </c>
      <c r="G28" s="331" t="s">
        <v>48</v>
      </c>
      <c r="H28" s="331" t="s">
        <v>48</v>
      </c>
      <c r="I28" s="331" t="s">
        <v>48</v>
      </c>
      <c r="J28" s="331" t="s">
        <v>48</v>
      </c>
      <c r="K28" s="331" t="s">
        <v>48</v>
      </c>
      <c r="L28" s="294" t="str">
        <f t="shared" si="0"/>
        <v>مطابق</v>
      </c>
      <c r="M28" s="332" t="s">
        <v>49</v>
      </c>
      <c r="N28" s="333">
        <v>46235</v>
      </c>
      <c r="O28" s="294" t="s">
        <v>83</v>
      </c>
    </row>
    <row r="29" spans="1:15" s="334" customFormat="1" ht="36.75" customHeight="1" x14ac:dyDescent="0.35">
      <c r="A29" s="291">
        <v>25</v>
      </c>
      <c r="B29" s="294">
        <v>412363</v>
      </c>
      <c r="C29" s="332" t="s">
        <v>99</v>
      </c>
      <c r="D29" s="333" t="s">
        <v>179</v>
      </c>
      <c r="E29" s="333" t="s">
        <v>174</v>
      </c>
      <c r="F29" s="504">
        <v>2026</v>
      </c>
      <c r="G29" s="331" t="s">
        <v>48</v>
      </c>
      <c r="H29" s="331" t="s">
        <v>48</v>
      </c>
      <c r="I29" s="331" t="s">
        <v>48</v>
      </c>
      <c r="J29" s="331" t="s">
        <v>48</v>
      </c>
      <c r="K29" s="331" t="s">
        <v>48</v>
      </c>
      <c r="L29" s="294" t="str">
        <f t="shared" si="0"/>
        <v>مطابق</v>
      </c>
      <c r="M29" s="332" t="s">
        <v>49</v>
      </c>
      <c r="N29" s="333">
        <v>46235</v>
      </c>
      <c r="O29" s="294" t="s">
        <v>83</v>
      </c>
    </row>
    <row r="30" spans="1:15" s="334" customFormat="1" ht="36.75" customHeight="1" x14ac:dyDescent="0.35">
      <c r="A30" s="291">
        <v>26</v>
      </c>
      <c r="B30" s="294">
        <v>344523</v>
      </c>
      <c r="C30" s="332" t="s">
        <v>101</v>
      </c>
      <c r="D30" s="333" t="s">
        <v>179</v>
      </c>
      <c r="E30" s="333" t="s">
        <v>1707</v>
      </c>
      <c r="F30" s="504">
        <v>2026</v>
      </c>
      <c r="G30" s="331" t="s">
        <v>48</v>
      </c>
      <c r="H30" s="331" t="s">
        <v>48</v>
      </c>
      <c r="I30" s="331" t="s">
        <v>48</v>
      </c>
      <c r="J30" s="331" t="s">
        <v>48</v>
      </c>
      <c r="K30" s="331" t="s">
        <v>48</v>
      </c>
      <c r="L30" s="294" t="str">
        <f t="shared" si="0"/>
        <v>مطابق</v>
      </c>
      <c r="M30" s="332" t="s">
        <v>49</v>
      </c>
      <c r="N30" s="333">
        <v>46235</v>
      </c>
      <c r="O30" s="294" t="s">
        <v>83</v>
      </c>
    </row>
    <row r="31" spans="1:15" s="334" customFormat="1" ht="36.75" customHeight="1" x14ac:dyDescent="0.35">
      <c r="A31" s="291">
        <v>27</v>
      </c>
      <c r="B31" s="294">
        <v>4832</v>
      </c>
      <c r="C31" s="332" t="s">
        <v>102</v>
      </c>
      <c r="D31" s="333" t="s">
        <v>173</v>
      </c>
      <c r="E31" s="333" t="s">
        <v>172</v>
      </c>
      <c r="F31" s="504">
        <v>2021</v>
      </c>
      <c r="G31" s="331" t="s">
        <v>48</v>
      </c>
      <c r="H31" s="331" t="s">
        <v>19</v>
      </c>
      <c r="I31" s="331" t="s">
        <v>48</v>
      </c>
      <c r="J31" s="331" t="s">
        <v>48</v>
      </c>
      <c r="K31" s="331" t="s">
        <v>19</v>
      </c>
      <c r="L31" s="294" t="str">
        <f t="shared" si="0"/>
        <v>غير مطابق</v>
      </c>
      <c r="M31" s="332" t="s">
        <v>103</v>
      </c>
      <c r="N31" s="333">
        <v>46235</v>
      </c>
      <c r="O31" s="294" t="s">
        <v>83</v>
      </c>
    </row>
    <row r="32" spans="1:15" s="334" customFormat="1" ht="36.75" customHeight="1" x14ac:dyDescent="0.35">
      <c r="A32" s="291">
        <v>28</v>
      </c>
      <c r="B32" s="294">
        <v>5552</v>
      </c>
      <c r="C32" s="332" t="s">
        <v>102</v>
      </c>
      <c r="D32" s="333" t="s">
        <v>179</v>
      </c>
      <c r="E32" s="333" t="s">
        <v>172</v>
      </c>
      <c r="F32" s="504">
        <v>2021</v>
      </c>
      <c r="G32" s="331" t="s">
        <v>48</v>
      </c>
      <c r="H32" s="331" t="s">
        <v>48</v>
      </c>
      <c r="I32" s="331" t="s">
        <v>48</v>
      </c>
      <c r="J32" s="331" t="s">
        <v>48</v>
      </c>
      <c r="K32" s="331" t="s">
        <v>48</v>
      </c>
      <c r="L32" s="294" t="str">
        <f t="shared" si="0"/>
        <v>مطابق</v>
      </c>
      <c r="M32" s="332" t="s">
        <v>49</v>
      </c>
      <c r="N32" s="333">
        <v>46235</v>
      </c>
      <c r="O32" s="294" t="s">
        <v>83</v>
      </c>
    </row>
    <row r="33" spans="1:15" s="334" customFormat="1" ht="36.75" customHeight="1" x14ac:dyDescent="0.35">
      <c r="A33" s="291">
        <v>29</v>
      </c>
      <c r="B33" s="294">
        <v>412979</v>
      </c>
      <c r="C33" s="332" t="s">
        <v>181</v>
      </c>
      <c r="D33" s="333" t="s">
        <v>173</v>
      </c>
      <c r="E33" s="333" t="s">
        <v>174</v>
      </c>
      <c r="F33" s="504">
        <v>2026</v>
      </c>
      <c r="G33" s="331" t="s">
        <v>48</v>
      </c>
      <c r="H33" s="331" t="s">
        <v>19</v>
      </c>
      <c r="I33" s="331" t="s">
        <v>48</v>
      </c>
      <c r="J33" s="331" t="s">
        <v>48</v>
      </c>
      <c r="K33" s="331" t="s">
        <v>48</v>
      </c>
      <c r="L33" s="294" t="str">
        <f t="shared" si="0"/>
        <v>غير مطابق</v>
      </c>
      <c r="M33" s="332" t="s">
        <v>96</v>
      </c>
      <c r="N33" s="333">
        <v>46235</v>
      </c>
      <c r="O33" s="294" t="s">
        <v>83</v>
      </c>
    </row>
    <row r="34" spans="1:15" s="334" customFormat="1" ht="36.75" customHeight="1" x14ac:dyDescent="0.35">
      <c r="A34" s="291">
        <v>30</v>
      </c>
      <c r="B34" s="294">
        <v>467993</v>
      </c>
      <c r="C34" s="332" t="s">
        <v>181</v>
      </c>
      <c r="D34" s="333" t="s">
        <v>173</v>
      </c>
      <c r="E34" s="333" t="s">
        <v>168</v>
      </c>
      <c r="F34" s="504">
        <v>2026</v>
      </c>
      <c r="G34" s="331" t="s">
        <v>48</v>
      </c>
      <c r="H34" s="331" t="s">
        <v>48</v>
      </c>
      <c r="I34" s="331" t="s">
        <v>48</v>
      </c>
      <c r="J34" s="331" t="s">
        <v>48</v>
      </c>
      <c r="K34" s="331" t="s">
        <v>48</v>
      </c>
      <c r="L34" s="294" t="str">
        <f t="shared" si="0"/>
        <v>مطابق</v>
      </c>
      <c r="M34" s="332" t="s">
        <v>49</v>
      </c>
      <c r="N34" s="333">
        <v>46235</v>
      </c>
      <c r="O34" s="294" t="s">
        <v>83</v>
      </c>
    </row>
    <row r="35" spans="1:15" s="334" customFormat="1" ht="36.75" customHeight="1" x14ac:dyDescent="0.35">
      <c r="A35" s="291">
        <v>31</v>
      </c>
      <c r="B35" s="294">
        <v>494597</v>
      </c>
      <c r="C35" s="332" t="s">
        <v>181</v>
      </c>
      <c r="D35" s="333" t="s">
        <v>173</v>
      </c>
      <c r="E35" s="333" t="s">
        <v>174</v>
      </c>
      <c r="F35" s="504">
        <v>2026</v>
      </c>
      <c r="G35" s="331" t="s">
        <v>48</v>
      </c>
      <c r="H35" s="331" t="s">
        <v>48</v>
      </c>
      <c r="I35" s="331" t="s">
        <v>48</v>
      </c>
      <c r="J35" s="331" t="s">
        <v>48</v>
      </c>
      <c r="K35" s="331" t="s">
        <v>48</v>
      </c>
      <c r="L35" s="294" t="str">
        <f t="shared" si="0"/>
        <v>مطابق</v>
      </c>
      <c r="M35" s="332" t="s">
        <v>49</v>
      </c>
      <c r="N35" s="333">
        <v>46235</v>
      </c>
      <c r="O35" s="294" t="s">
        <v>83</v>
      </c>
    </row>
    <row r="36" spans="1:15" s="334" customFormat="1" ht="36.75" customHeight="1" x14ac:dyDescent="0.35">
      <c r="A36" s="291">
        <v>32</v>
      </c>
      <c r="B36" s="294">
        <v>494884</v>
      </c>
      <c r="C36" s="332" t="s">
        <v>181</v>
      </c>
      <c r="D36" s="333" t="s">
        <v>173</v>
      </c>
      <c r="E36" s="333" t="s">
        <v>168</v>
      </c>
      <c r="F36" s="504">
        <v>2020</v>
      </c>
      <c r="G36" s="331" t="s">
        <v>48</v>
      </c>
      <c r="H36" s="331" t="s">
        <v>48</v>
      </c>
      <c r="I36" s="331" t="s">
        <v>48</v>
      </c>
      <c r="J36" s="331" t="s">
        <v>48</v>
      </c>
      <c r="K36" s="331" t="s">
        <v>48</v>
      </c>
      <c r="L36" s="294" t="str">
        <f t="shared" si="0"/>
        <v>مطابق</v>
      </c>
      <c r="M36" s="332" t="s">
        <v>49</v>
      </c>
      <c r="N36" s="333">
        <v>46235</v>
      </c>
      <c r="O36" s="294" t="s">
        <v>83</v>
      </c>
    </row>
    <row r="37" spans="1:15" s="334" customFormat="1" ht="36.75" customHeight="1" x14ac:dyDescent="0.35">
      <c r="A37" s="291">
        <v>33</v>
      </c>
      <c r="B37" s="294">
        <v>501404</v>
      </c>
      <c r="C37" s="332" t="s">
        <v>181</v>
      </c>
      <c r="D37" s="333" t="s">
        <v>173</v>
      </c>
      <c r="E37" s="333" t="s">
        <v>170</v>
      </c>
      <c r="F37" s="504">
        <v>2026</v>
      </c>
      <c r="G37" s="331" t="s">
        <v>48</v>
      </c>
      <c r="H37" s="331" t="s">
        <v>48</v>
      </c>
      <c r="I37" s="331" t="s">
        <v>48</v>
      </c>
      <c r="J37" s="331" t="s">
        <v>48</v>
      </c>
      <c r="K37" s="331" t="s">
        <v>48</v>
      </c>
      <c r="L37" s="294" t="str">
        <f t="shared" si="0"/>
        <v>مطابق</v>
      </c>
      <c r="M37" s="332" t="s">
        <v>49</v>
      </c>
      <c r="N37" s="333">
        <v>46235</v>
      </c>
      <c r="O37" s="294" t="s">
        <v>83</v>
      </c>
    </row>
    <row r="38" spans="1:15" s="334" customFormat="1" ht="36.75" customHeight="1" x14ac:dyDescent="0.35">
      <c r="A38" s="291">
        <v>34</v>
      </c>
      <c r="B38" s="294">
        <v>501492</v>
      </c>
      <c r="C38" s="332" t="s">
        <v>181</v>
      </c>
      <c r="D38" s="333" t="s">
        <v>179</v>
      </c>
      <c r="E38" s="333" t="s">
        <v>170</v>
      </c>
      <c r="F38" s="504">
        <v>2026</v>
      </c>
      <c r="G38" s="331" t="s">
        <v>48</v>
      </c>
      <c r="H38" s="331" t="s">
        <v>19</v>
      </c>
      <c r="I38" s="331" t="s">
        <v>48</v>
      </c>
      <c r="J38" s="331" t="s">
        <v>48</v>
      </c>
      <c r="K38" s="331" t="s">
        <v>48</v>
      </c>
      <c r="L38" s="294" t="str">
        <f t="shared" si="0"/>
        <v>غير مطابق</v>
      </c>
      <c r="M38" s="332" t="s">
        <v>96</v>
      </c>
      <c r="N38" s="333">
        <v>46235</v>
      </c>
      <c r="O38" s="294" t="s">
        <v>83</v>
      </c>
    </row>
    <row r="39" spans="1:15" s="334" customFormat="1" ht="36.75" customHeight="1" x14ac:dyDescent="0.35">
      <c r="A39" s="291">
        <v>35</v>
      </c>
      <c r="B39" s="294">
        <v>16477</v>
      </c>
      <c r="C39" s="332" t="s">
        <v>181</v>
      </c>
      <c r="D39" s="333" t="s">
        <v>177</v>
      </c>
      <c r="E39" s="333" t="s">
        <v>174</v>
      </c>
      <c r="F39" s="504">
        <v>2021</v>
      </c>
      <c r="G39" s="331" t="s">
        <v>48</v>
      </c>
      <c r="H39" s="331" t="s">
        <v>48</v>
      </c>
      <c r="I39" s="331" t="s">
        <v>48</v>
      </c>
      <c r="J39" s="331" t="s">
        <v>48</v>
      </c>
      <c r="K39" s="331" t="s">
        <v>19</v>
      </c>
      <c r="L39" s="294" t="str">
        <f t="shared" si="0"/>
        <v>غير مطابق</v>
      </c>
      <c r="M39" s="332" t="s">
        <v>85</v>
      </c>
      <c r="N39" s="333">
        <v>46235</v>
      </c>
      <c r="O39" s="294" t="s">
        <v>83</v>
      </c>
    </row>
    <row r="40" spans="1:15" s="334" customFormat="1" ht="36.75" customHeight="1" x14ac:dyDescent="0.35">
      <c r="A40" s="291">
        <v>36</v>
      </c>
      <c r="B40" s="294">
        <v>65628</v>
      </c>
      <c r="C40" s="332" t="s">
        <v>181</v>
      </c>
      <c r="D40" s="333" t="s">
        <v>177</v>
      </c>
      <c r="E40" s="333" t="s">
        <v>174</v>
      </c>
      <c r="F40" s="504">
        <v>2021</v>
      </c>
      <c r="G40" s="331" t="s">
        <v>48</v>
      </c>
      <c r="H40" s="331" t="s">
        <v>48</v>
      </c>
      <c r="I40" s="331" t="s">
        <v>48</v>
      </c>
      <c r="J40" s="331" t="s">
        <v>48</v>
      </c>
      <c r="K40" s="331" t="s">
        <v>48</v>
      </c>
      <c r="L40" s="294" t="str">
        <f t="shared" si="0"/>
        <v>مطابق</v>
      </c>
      <c r="M40" s="332" t="s">
        <v>49</v>
      </c>
      <c r="N40" s="333">
        <v>46235</v>
      </c>
      <c r="O40" s="294" t="s">
        <v>83</v>
      </c>
    </row>
    <row r="41" spans="1:15" s="334" customFormat="1" ht="36.75" customHeight="1" x14ac:dyDescent="0.35">
      <c r="A41" s="291">
        <v>37</v>
      </c>
      <c r="B41" s="294">
        <v>16549</v>
      </c>
      <c r="C41" s="332" t="s">
        <v>181</v>
      </c>
      <c r="D41" s="333" t="s">
        <v>177</v>
      </c>
      <c r="E41" s="333" t="s">
        <v>174</v>
      </c>
      <c r="F41" s="504">
        <v>2021</v>
      </c>
      <c r="G41" s="331" t="s">
        <v>48</v>
      </c>
      <c r="H41" s="331" t="s">
        <v>48</v>
      </c>
      <c r="I41" s="331" t="s">
        <v>48</v>
      </c>
      <c r="J41" s="331" t="s">
        <v>48</v>
      </c>
      <c r="K41" s="331" t="s">
        <v>48</v>
      </c>
      <c r="L41" s="294" t="str">
        <f t="shared" si="0"/>
        <v>مطابق</v>
      </c>
      <c r="M41" s="332" t="s">
        <v>49</v>
      </c>
      <c r="N41" s="333">
        <v>46235</v>
      </c>
      <c r="O41" s="294" t="s">
        <v>83</v>
      </c>
    </row>
    <row r="42" spans="1:15" s="334" customFormat="1" ht="36.75" customHeight="1" x14ac:dyDescent="0.35">
      <c r="A42" s="291">
        <v>38</v>
      </c>
      <c r="B42" s="294">
        <v>165526</v>
      </c>
      <c r="C42" s="332" t="s">
        <v>181</v>
      </c>
      <c r="D42" s="333" t="s">
        <v>177</v>
      </c>
      <c r="E42" s="333" t="s">
        <v>174</v>
      </c>
      <c r="F42" s="504">
        <v>2021</v>
      </c>
      <c r="G42" s="331" t="s">
        <v>48</v>
      </c>
      <c r="H42" s="331" t="s">
        <v>48</v>
      </c>
      <c r="I42" s="331" t="s">
        <v>48</v>
      </c>
      <c r="J42" s="331" t="s">
        <v>48</v>
      </c>
      <c r="K42" s="331" t="s">
        <v>48</v>
      </c>
      <c r="L42" s="294" t="str">
        <f t="shared" si="0"/>
        <v>مطابق</v>
      </c>
      <c r="M42" s="332" t="s">
        <v>49</v>
      </c>
      <c r="N42" s="333">
        <v>46235</v>
      </c>
      <c r="O42" s="294" t="s">
        <v>83</v>
      </c>
    </row>
    <row r="43" spans="1:15" s="334" customFormat="1" ht="36.75" customHeight="1" x14ac:dyDescent="0.35">
      <c r="A43" s="291">
        <v>39</v>
      </c>
      <c r="B43" s="294">
        <v>2928</v>
      </c>
      <c r="C43" s="332" t="s">
        <v>181</v>
      </c>
      <c r="D43" s="333" t="s">
        <v>177</v>
      </c>
      <c r="E43" s="333" t="s">
        <v>174</v>
      </c>
      <c r="F43" s="504">
        <v>2016</v>
      </c>
      <c r="G43" s="331" t="s">
        <v>19</v>
      </c>
      <c r="H43" s="331" t="s">
        <v>48</v>
      </c>
      <c r="I43" s="331" t="s">
        <v>48</v>
      </c>
      <c r="J43" s="331" t="s">
        <v>48</v>
      </c>
      <c r="K43" s="331" t="s">
        <v>48</v>
      </c>
      <c r="L43" s="294" t="str">
        <f t="shared" si="0"/>
        <v>غير مطابق</v>
      </c>
      <c r="M43" s="332" t="s">
        <v>1708</v>
      </c>
      <c r="N43" s="333">
        <v>46235</v>
      </c>
      <c r="O43" s="294" t="s">
        <v>83</v>
      </c>
    </row>
    <row r="44" spans="1:15" s="334" customFormat="1" ht="36.75" customHeight="1" x14ac:dyDescent="0.35">
      <c r="A44" s="291">
        <v>40</v>
      </c>
      <c r="B44" s="294">
        <v>3606</v>
      </c>
      <c r="C44" s="332" t="s">
        <v>181</v>
      </c>
      <c r="D44" s="333" t="s">
        <v>173</v>
      </c>
      <c r="E44" s="333" t="s">
        <v>168</v>
      </c>
      <c r="F44" s="504">
        <v>2021</v>
      </c>
      <c r="G44" s="331" t="s">
        <v>48</v>
      </c>
      <c r="H44" s="331" t="s">
        <v>48</v>
      </c>
      <c r="I44" s="331" t="s">
        <v>48</v>
      </c>
      <c r="J44" s="331" t="s">
        <v>48</v>
      </c>
      <c r="K44" s="331" t="s">
        <v>48</v>
      </c>
      <c r="L44" s="294" t="str">
        <f t="shared" si="0"/>
        <v>مطابق</v>
      </c>
      <c r="M44" s="332" t="s">
        <v>49</v>
      </c>
      <c r="N44" s="333">
        <v>46235</v>
      </c>
      <c r="O44" s="294" t="s">
        <v>83</v>
      </c>
    </row>
    <row r="45" spans="1:15" s="334" customFormat="1" ht="36.75" customHeight="1" x14ac:dyDescent="0.35">
      <c r="A45" s="291">
        <v>41</v>
      </c>
      <c r="B45" s="294">
        <v>903495</v>
      </c>
      <c r="C45" s="332" t="s">
        <v>181</v>
      </c>
      <c r="D45" s="333" t="s">
        <v>173</v>
      </c>
      <c r="E45" s="333" t="s">
        <v>168</v>
      </c>
      <c r="F45" s="504">
        <v>2021</v>
      </c>
      <c r="G45" s="331" t="s">
        <v>48</v>
      </c>
      <c r="H45" s="331" t="s">
        <v>48</v>
      </c>
      <c r="I45" s="331" t="s">
        <v>48</v>
      </c>
      <c r="J45" s="331" t="s">
        <v>48</v>
      </c>
      <c r="K45" s="331" t="s">
        <v>48</v>
      </c>
      <c r="L45" s="294" t="str">
        <f t="shared" si="0"/>
        <v>مطابق</v>
      </c>
      <c r="M45" s="332" t="s">
        <v>49</v>
      </c>
      <c r="N45" s="333">
        <v>46235</v>
      </c>
      <c r="O45" s="294" t="s">
        <v>83</v>
      </c>
    </row>
    <row r="46" spans="1:15" s="334" customFormat="1" ht="36.75" customHeight="1" x14ac:dyDescent="0.35">
      <c r="A46" s="291">
        <v>42</v>
      </c>
      <c r="B46" s="294">
        <v>758268</v>
      </c>
      <c r="C46" s="332" t="s">
        <v>104</v>
      </c>
      <c r="D46" s="333" t="s">
        <v>173</v>
      </c>
      <c r="E46" s="333" t="s">
        <v>170</v>
      </c>
      <c r="F46" s="504">
        <v>2022</v>
      </c>
      <c r="G46" s="331" t="s">
        <v>48</v>
      </c>
      <c r="H46" s="331" t="s">
        <v>48</v>
      </c>
      <c r="I46" s="331" t="s">
        <v>48</v>
      </c>
      <c r="J46" s="331" t="s">
        <v>48</v>
      </c>
      <c r="K46" s="331" t="s">
        <v>48</v>
      </c>
      <c r="L46" s="294" t="str">
        <f t="shared" si="0"/>
        <v>مطابق</v>
      </c>
      <c r="M46" s="332" t="s">
        <v>49</v>
      </c>
      <c r="N46" s="333">
        <v>46235</v>
      </c>
      <c r="O46" s="294" t="s">
        <v>83</v>
      </c>
    </row>
    <row r="47" spans="1:15" s="334" customFormat="1" ht="36.75" customHeight="1" x14ac:dyDescent="0.35">
      <c r="A47" s="291">
        <v>43</v>
      </c>
      <c r="B47" s="294">
        <v>549769</v>
      </c>
      <c r="C47" s="332" t="s">
        <v>104</v>
      </c>
      <c r="D47" s="333" t="s">
        <v>179</v>
      </c>
      <c r="E47" s="333" t="s">
        <v>174</v>
      </c>
      <c r="F47" s="504">
        <v>2021</v>
      </c>
      <c r="G47" s="331" t="s">
        <v>48</v>
      </c>
      <c r="H47" s="331" t="s">
        <v>48</v>
      </c>
      <c r="I47" s="331" t="s">
        <v>48</v>
      </c>
      <c r="J47" s="331" t="s">
        <v>48</v>
      </c>
      <c r="K47" s="331" t="s">
        <v>48</v>
      </c>
      <c r="L47" s="294" t="str">
        <f t="shared" si="0"/>
        <v>مطابق</v>
      </c>
      <c r="M47" s="332" t="s">
        <v>49</v>
      </c>
      <c r="N47" s="333">
        <v>46235</v>
      </c>
      <c r="O47" s="294" t="s">
        <v>83</v>
      </c>
    </row>
    <row r="48" spans="1:15" s="334" customFormat="1" ht="36.75" customHeight="1" x14ac:dyDescent="0.35">
      <c r="A48" s="291">
        <v>44</v>
      </c>
      <c r="B48" s="294">
        <v>185680</v>
      </c>
      <c r="C48" s="332" t="s">
        <v>105</v>
      </c>
      <c r="D48" s="333" t="s">
        <v>173</v>
      </c>
      <c r="E48" s="333" t="s">
        <v>168</v>
      </c>
      <c r="F48" s="504">
        <v>2025</v>
      </c>
      <c r="G48" s="331" t="s">
        <v>48</v>
      </c>
      <c r="H48" s="331" t="s">
        <v>48</v>
      </c>
      <c r="I48" s="331" t="s">
        <v>48</v>
      </c>
      <c r="J48" s="331" t="s">
        <v>48</v>
      </c>
      <c r="K48" s="331" t="s">
        <v>48</v>
      </c>
      <c r="L48" s="294" t="str">
        <f t="shared" si="0"/>
        <v>مطابق</v>
      </c>
      <c r="M48" s="332" t="s">
        <v>49</v>
      </c>
      <c r="N48" s="333">
        <v>46235</v>
      </c>
      <c r="O48" s="294" t="s">
        <v>83</v>
      </c>
    </row>
    <row r="49" spans="1:15" s="334" customFormat="1" ht="36.75" customHeight="1" x14ac:dyDescent="0.35">
      <c r="A49" s="291">
        <v>45</v>
      </c>
      <c r="B49" s="294">
        <v>455738</v>
      </c>
      <c r="C49" s="332" t="s">
        <v>106</v>
      </c>
      <c r="D49" s="333" t="s">
        <v>179</v>
      </c>
      <c r="E49" s="333" t="s">
        <v>174</v>
      </c>
      <c r="F49" s="504">
        <v>2025</v>
      </c>
      <c r="G49" s="331" t="s">
        <v>48</v>
      </c>
      <c r="H49" s="331" t="s">
        <v>48</v>
      </c>
      <c r="I49" s="331" t="s">
        <v>48</v>
      </c>
      <c r="J49" s="331" t="s">
        <v>48</v>
      </c>
      <c r="K49" s="331" t="s">
        <v>48</v>
      </c>
      <c r="L49" s="294" t="str">
        <f t="shared" si="0"/>
        <v>مطابق</v>
      </c>
      <c r="M49" s="332" t="s">
        <v>49</v>
      </c>
      <c r="N49" s="333">
        <v>46235</v>
      </c>
      <c r="O49" s="294" t="s">
        <v>83</v>
      </c>
    </row>
    <row r="50" spans="1:15" s="334" customFormat="1" ht="36.75" customHeight="1" x14ac:dyDescent="0.35">
      <c r="A50" s="291">
        <v>46</v>
      </c>
      <c r="B50" s="294">
        <v>462673</v>
      </c>
      <c r="C50" s="332" t="s">
        <v>107</v>
      </c>
      <c r="D50" s="333" t="s">
        <v>179</v>
      </c>
      <c r="E50" s="333" t="s">
        <v>172</v>
      </c>
      <c r="F50" s="504">
        <v>2021</v>
      </c>
      <c r="G50" s="331" t="s">
        <v>48</v>
      </c>
      <c r="H50" s="331" t="s">
        <v>48</v>
      </c>
      <c r="I50" s="331" t="s">
        <v>48</v>
      </c>
      <c r="J50" s="331" t="s">
        <v>48</v>
      </c>
      <c r="K50" s="331" t="s">
        <v>48</v>
      </c>
      <c r="L50" s="294" t="str">
        <f t="shared" si="0"/>
        <v>مطابق</v>
      </c>
      <c r="M50" s="332" t="s">
        <v>49</v>
      </c>
      <c r="N50" s="333">
        <v>46235</v>
      </c>
      <c r="O50" s="294" t="s">
        <v>83</v>
      </c>
    </row>
    <row r="51" spans="1:15" s="334" customFormat="1" ht="36.75" customHeight="1" x14ac:dyDescent="0.35">
      <c r="A51" s="291">
        <v>47</v>
      </c>
      <c r="B51" s="294">
        <v>283009</v>
      </c>
      <c r="C51" s="332" t="s">
        <v>107</v>
      </c>
      <c r="D51" s="333" t="s">
        <v>179</v>
      </c>
      <c r="E51" s="333" t="s">
        <v>170</v>
      </c>
      <c r="F51" s="504">
        <v>2025</v>
      </c>
      <c r="G51" s="331" t="s">
        <v>48</v>
      </c>
      <c r="H51" s="331" t="s">
        <v>48</v>
      </c>
      <c r="I51" s="331" t="s">
        <v>48</v>
      </c>
      <c r="J51" s="331" t="s">
        <v>48</v>
      </c>
      <c r="K51" s="331" t="s">
        <v>48</v>
      </c>
      <c r="L51" s="294" t="str">
        <f t="shared" si="0"/>
        <v>مطابق</v>
      </c>
      <c r="M51" s="332" t="s">
        <v>49</v>
      </c>
      <c r="N51" s="333">
        <v>46235</v>
      </c>
      <c r="O51" s="294" t="s">
        <v>83</v>
      </c>
    </row>
    <row r="52" spans="1:15" s="334" customFormat="1" ht="36.75" customHeight="1" x14ac:dyDescent="0.35">
      <c r="A52" s="291">
        <v>48</v>
      </c>
      <c r="B52" s="294">
        <v>900382</v>
      </c>
      <c r="C52" s="332" t="s">
        <v>108</v>
      </c>
      <c r="D52" s="333" t="s">
        <v>179</v>
      </c>
      <c r="E52" s="333" t="s">
        <v>170</v>
      </c>
      <c r="F52" s="504">
        <v>2021</v>
      </c>
      <c r="G52" s="331" t="s">
        <v>48</v>
      </c>
      <c r="H52" s="331" t="s">
        <v>48</v>
      </c>
      <c r="I52" s="331" t="s">
        <v>48</v>
      </c>
      <c r="J52" s="331" t="s">
        <v>48</v>
      </c>
      <c r="K52" s="331" t="s">
        <v>48</v>
      </c>
      <c r="L52" s="294" t="str">
        <f t="shared" si="0"/>
        <v>مطابق</v>
      </c>
      <c r="M52" s="332" t="s">
        <v>49</v>
      </c>
      <c r="N52" s="333">
        <v>46235</v>
      </c>
      <c r="O52" s="294" t="s">
        <v>83</v>
      </c>
    </row>
    <row r="53" spans="1:15" s="334" customFormat="1" ht="36.75" customHeight="1" x14ac:dyDescent="0.35">
      <c r="A53" s="291">
        <v>49</v>
      </c>
      <c r="B53" s="294">
        <v>21545</v>
      </c>
      <c r="C53" s="332" t="s">
        <v>108</v>
      </c>
      <c r="D53" s="333" t="s">
        <v>179</v>
      </c>
      <c r="E53" s="333" t="s">
        <v>168</v>
      </c>
      <c r="F53" s="504">
        <v>2022</v>
      </c>
      <c r="G53" s="331" t="s">
        <v>48</v>
      </c>
      <c r="H53" s="331" t="s">
        <v>48</v>
      </c>
      <c r="I53" s="331" t="s">
        <v>48</v>
      </c>
      <c r="J53" s="331" t="s">
        <v>48</v>
      </c>
      <c r="K53" s="331" t="s">
        <v>48</v>
      </c>
      <c r="L53" s="294" t="str">
        <f t="shared" si="0"/>
        <v>مطابق</v>
      </c>
      <c r="M53" s="332" t="s">
        <v>49</v>
      </c>
      <c r="N53" s="333">
        <v>46235</v>
      </c>
      <c r="O53" s="294" t="s">
        <v>83</v>
      </c>
    </row>
    <row r="54" spans="1:15" s="334" customFormat="1" ht="36.75" customHeight="1" x14ac:dyDescent="0.35">
      <c r="A54" s="291">
        <v>50</v>
      </c>
      <c r="B54" s="294">
        <v>2483</v>
      </c>
      <c r="C54" s="332" t="s">
        <v>108</v>
      </c>
      <c r="D54" s="333" t="s">
        <v>179</v>
      </c>
      <c r="E54" s="333" t="s">
        <v>170</v>
      </c>
      <c r="F54" s="504">
        <v>2021</v>
      </c>
      <c r="G54" s="331" t="s">
        <v>48</v>
      </c>
      <c r="H54" s="331" t="s">
        <v>48</v>
      </c>
      <c r="I54" s="331" t="s">
        <v>48</v>
      </c>
      <c r="J54" s="331" t="s">
        <v>48</v>
      </c>
      <c r="K54" s="331" t="s">
        <v>48</v>
      </c>
      <c r="L54" s="294" t="str">
        <f t="shared" si="0"/>
        <v>مطابق</v>
      </c>
      <c r="M54" s="332" t="s">
        <v>49</v>
      </c>
      <c r="N54" s="333">
        <v>46235</v>
      </c>
      <c r="O54" s="294" t="s">
        <v>83</v>
      </c>
    </row>
    <row r="55" spans="1:15" s="334" customFormat="1" ht="36.75" customHeight="1" x14ac:dyDescent="0.35">
      <c r="A55" s="291">
        <v>51</v>
      </c>
      <c r="B55" s="294">
        <v>495086</v>
      </c>
      <c r="C55" s="332" t="s">
        <v>109</v>
      </c>
      <c r="D55" s="333" t="s">
        <v>179</v>
      </c>
      <c r="E55" s="333" t="s">
        <v>1707</v>
      </c>
      <c r="F55" s="504">
        <v>2026</v>
      </c>
      <c r="G55" s="331" t="s">
        <v>48</v>
      </c>
      <c r="H55" s="331" t="s">
        <v>48</v>
      </c>
      <c r="I55" s="331" t="s">
        <v>48</v>
      </c>
      <c r="J55" s="331" t="s">
        <v>48</v>
      </c>
      <c r="K55" s="331" t="s">
        <v>48</v>
      </c>
      <c r="L55" s="294" t="str">
        <f t="shared" si="0"/>
        <v>مطابق</v>
      </c>
      <c r="M55" s="332" t="s">
        <v>49</v>
      </c>
      <c r="N55" s="333">
        <v>46235</v>
      </c>
      <c r="O55" s="294" t="s">
        <v>83</v>
      </c>
    </row>
    <row r="56" spans="1:15" s="334" customFormat="1" ht="36.75" customHeight="1" x14ac:dyDescent="0.35">
      <c r="A56" s="291">
        <v>52</v>
      </c>
      <c r="B56" s="294">
        <v>804830</v>
      </c>
      <c r="C56" s="332" t="s">
        <v>110</v>
      </c>
      <c r="D56" s="333" t="s">
        <v>179</v>
      </c>
      <c r="E56" s="333" t="s">
        <v>174</v>
      </c>
      <c r="F56" s="504">
        <v>2021</v>
      </c>
      <c r="G56" s="331" t="s">
        <v>48</v>
      </c>
      <c r="H56" s="331" t="s">
        <v>48</v>
      </c>
      <c r="I56" s="331" t="s">
        <v>48</v>
      </c>
      <c r="J56" s="331" t="s">
        <v>48</v>
      </c>
      <c r="K56" s="331" t="s">
        <v>48</v>
      </c>
      <c r="L56" s="294" t="str">
        <f t="shared" si="0"/>
        <v>مطابق</v>
      </c>
      <c r="M56" s="332" t="s">
        <v>49</v>
      </c>
      <c r="N56" s="333">
        <v>46235</v>
      </c>
      <c r="O56" s="294" t="s">
        <v>83</v>
      </c>
    </row>
    <row r="57" spans="1:15" s="334" customFormat="1" ht="36.75" customHeight="1" x14ac:dyDescent="0.35">
      <c r="A57" s="291">
        <v>53</v>
      </c>
      <c r="B57" s="294">
        <v>2862</v>
      </c>
      <c r="C57" s="332" t="s">
        <v>111</v>
      </c>
      <c r="D57" s="333" t="s">
        <v>179</v>
      </c>
      <c r="E57" s="333" t="s">
        <v>172</v>
      </c>
      <c r="F57" s="504">
        <v>2022</v>
      </c>
      <c r="G57" s="331" t="s">
        <v>48</v>
      </c>
      <c r="H57" s="331" t="s">
        <v>48</v>
      </c>
      <c r="I57" s="331" t="s">
        <v>48</v>
      </c>
      <c r="J57" s="331" t="s">
        <v>48</v>
      </c>
      <c r="K57" s="331" t="s">
        <v>48</v>
      </c>
      <c r="L57" s="294" t="str">
        <f t="shared" si="0"/>
        <v>مطابق</v>
      </c>
      <c r="M57" s="332" t="s">
        <v>49</v>
      </c>
      <c r="N57" s="333">
        <v>46235</v>
      </c>
      <c r="O57" s="294" t="s">
        <v>83</v>
      </c>
    </row>
    <row r="58" spans="1:15" s="334" customFormat="1" ht="36.75" customHeight="1" x14ac:dyDescent="0.35">
      <c r="A58" s="291">
        <v>54</v>
      </c>
      <c r="B58" s="294">
        <v>399589</v>
      </c>
      <c r="C58" s="332" t="s">
        <v>111</v>
      </c>
      <c r="D58" s="333" t="s">
        <v>179</v>
      </c>
      <c r="E58" s="333" t="s">
        <v>168</v>
      </c>
      <c r="F58" s="504">
        <v>2025</v>
      </c>
      <c r="G58" s="331" t="s">
        <v>48</v>
      </c>
      <c r="H58" s="331" t="s">
        <v>48</v>
      </c>
      <c r="I58" s="331" t="s">
        <v>48</v>
      </c>
      <c r="J58" s="331" t="s">
        <v>48</v>
      </c>
      <c r="K58" s="331" t="s">
        <v>48</v>
      </c>
      <c r="L58" s="294" t="str">
        <f t="shared" si="0"/>
        <v>مطابق</v>
      </c>
      <c r="M58" s="332" t="s">
        <v>49</v>
      </c>
      <c r="N58" s="333">
        <v>46235</v>
      </c>
      <c r="O58" s="294" t="s">
        <v>83</v>
      </c>
    </row>
    <row r="59" spans="1:15" s="334" customFormat="1" ht="36.75" customHeight="1" x14ac:dyDescent="0.35">
      <c r="A59" s="291">
        <v>55</v>
      </c>
      <c r="B59" s="294">
        <v>805150</v>
      </c>
      <c r="C59" s="332" t="s">
        <v>111</v>
      </c>
      <c r="D59" s="333" t="s">
        <v>179</v>
      </c>
      <c r="E59" s="333" t="s">
        <v>174</v>
      </c>
      <c r="F59" s="504">
        <v>2021</v>
      </c>
      <c r="G59" s="331" t="s">
        <v>48</v>
      </c>
      <c r="H59" s="331" t="s">
        <v>48</v>
      </c>
      <c r="I59" s="331" t="s">
        <v>48</v>
      </c>
      <c r="J59" s="331" t="s">
        <v>48</v>
      </c>
      <c r="K59" s="331" t="s">
        <v>48</v>
      </c>
      <c r="L59" s="294" t="str">
        <f t="shared" si="0"/>
        <v>مطابق</v>
      </c>
      <c r="M59" s="332" t="s">
        <v>49</v>
      </c>
      <c r="N59" s="333">
        <v>46235</v>
      </c>
      <c r="O59" s="294" t="s">
        <v>83</v>
      </c>
    </row>
    <row r="60" spans="1:15" s="334" customFormat="1" ht="36.75" customHeight="1" x14ac:dyDescent="0.35">
      <c r="A60" s="291">
        <v>56</v>
      </c>
      <c r="B60" s="294">
        <v>758753</v>
      </c>
      <c r="C60" s="332" t="s">
        <v>111</v>
      </c>
      <c r="D60" s="333" t="s">
        <v>179</v>
      </c>
      <c r="E60" s="333" t="s">
        <v>174</v>
      </c>
      <c r="F60" s="504">
        <v>2026</v>
      </c>
      <c r="G60" s="331" t="s">
        <v>48</v>
      </c>
      <c r="H60" s="331" t="s">
        <v>48</v>
      </c>
      <c r="I60" s="331" t="s">
        <v>48</v>
      </c>
      <c r="J60" s="331" t="s">
        <v>48</v>
      </c>
      <c r="K60" s="331" t="s">
        <v>48</v>
      </c>
      <c r="L60" s="294" t="str">
        <f t="shared" si="0"/>
        <v>مطابق</v>
      </c>
      <c r="M60" s="332" t="s">
        <v>49</v>
      </c>
      <c r="N60" s="333">
        <v>46235</v>
      </c>
      <c r="O60" s="294" t="s">
        <v>83</v>
      </c>
    </row>
    <row r="61" spans="1:15" s="334" customFormat="1" ht="36.75" customHeight="1" x14ac:dyDescent="0.35">
      <c r="A61" s="291">
        <v>57</v>
      </c>
      <c r="B61" s="294">
        <v>165653</v>
      </c>
      <c r="C61" s="332" t="s">
        <v>112</v>
      </c>
      <c r="D61" s="333" t="s">
        <v>177</v>
      </c>
      <c r="E61" s="333" t="s">
        <v>174</v>
      </c>
      <c r="F61" s="504">
        <v>2021</v>
      </c>
      <c r="G61" s="331" t="s">
        <v>48</v>
      </c>
      <c r="H61" s="331" t="s">
        <v>48</v>
      </c>
      <c r="I61" s="331" t="s">
        <v>48</v>
      </c>
      <c r="J61" s="331" t="s">
        <v>48</v>
      </c>
      <c r="K61" s="331" t="s">
        <v>48</v>
      </c>
      <c r="L61" s="294" t="str">
        <f t="shared" si="0"/>
        <v>مطابق</v>
      </c>
      <c r="M61" s="332" t="s">
        <v>49</v>
      </c>
      <c r="N61" s="333">
        <v>46235</v>
      </c>
      <c r="O61" s="294" t="s">
        <v>83</v>
      </c>
    </row>
    <row r="62" spans="1:15" s="334" customFormat="1" ht="36.75" customHeight="1" x14ac:dyDescent="0.35">
      <c r="A62" s="291">
        <v>58</v>
      </c>
      <c r="B62" s="294">
        <v>758914</v>
      </c>
      <c r="C62" s="332" t="s">
        <v>112</v>
      </c>
      <c r="D62" s="333" t="s">
        <v>173</v>
      </c>
      <c r="E62" s="333" t="s">
        <v>174</v>
      </c>
      <c r="F62" s="504">
        <v>2023</v>
      </c>
      <c r="G62" s="331" t="s">
        <v>48</v>
      </c>
      <c r="H62" s="331" t="s">
        <v>48</v>
      </c>
      <c r="I62" s="331" t="s">
        <v>48</v>
      </c>
      <c r="J62" s="331" t="s">
        <v>48</v>
      </c>
      <c r="K62" s="331" t="s">
        <v>48</v>
      </c>
      <c r="L62" s="294" t="str">
        <f t="shared" si="0"/>
        <v>مطابق</v>
      </c>
      <c r="M62" s="332" t="s">
        <v>49</v>
      </c>
      <c r="N62" s="333">
        <v>46235</v>
      </c>
      <c r="O62" s="294" t="s">
        <v>83</v>
      </c>
    </row>
    <row r="63" spans="1:15" s="334" customFormat="1" ht="36.75" customHeight="1" x14ac:dyDescent="0.35">
      <c r="A63" s="291">
        <v>59</v>
      </c>
      <c r="B63" s="294">
        <v>91625</v>
      </c>
      <c r="C63" s="332" t="s">
        <v>113</v>
      </c>
      <c r="D63" s="333" t="s">
        <v>173</v>
      </c>
      <c r="E63" s="333" t="s">
        <v>174</v>
      </c>
      <c r="F63" s="504">
        <v>2024</v>
      </c>
      <c r="G63" s="331" t="s">
        <v>48</v>
      </c>
      <c r="H63" s="331" t="s">
        <v>48</v>
      </c>
      <c r="I63" s="331" t="s">
        <v>48</v>
      </c>
      <c r="J63" s="331" t="s">
        <v>48</v>
      </c>
      <c r="K63" s="331" t="s">
        <v>48</v>
      </c>
      <c r="L63" s="294" t="str">
        <f t="shared" si="0"/>
        <v>مطابق</v>
      </c>
      <c r="M63" s="332" t="s">
        <v>49</v>
      </c>
      <c r="N63" s="333">
        <v>46235</v>
      </c>
      <c r="O63" s="294" t="s">
        <v>83</v>
      </c>
    </row>
    <row r="64" spans="1:15" s="334" customFormat="1" ht="36.75" customHeight="1" x14ac:dyDescent="0.35">
      <c r="A64" s="291">
        <v>60</v>
      </c>
      <c r="B64" s="294">
        <v>84726</v>
      </c>
      <c r="C64" s="332" t="s">
        <v>114</v>
      </c>
      <c r="D64" s="333" t="s">
        <v>177</v>
      </c>
      <c r="E64" s="333" t="s">
        <v>174</v>
      </c>
      <c r="F64" s="504">
        <v>2021</v>
      </c>
      <c r="G64" s="331" t="s">
        <v>48</v>
      </c>
      <c r="H64" s="331" t="s">
        <v>48</v>
      </c>
      <c r="I64" s="331" t="s">
        <v>48</v>
      </c>
      <c r="J64" s="331" t="s">
        <v>48</v>
      </c>
      <c r="K64" s="331" t="s">
        <v>48</v>
      </c>
      <c r="L64" s="294" t="str">
        <f t="shared" si="0"/>
        <v>مطابق</v>
      </c>
      <c r="M64" s="332" t="s">
        <v>49</v>
      </c>
      <c r="N64" s="333">
        <v>46235</v>
      </c>
      <c r="O64" s="294" t="s">
        <v>83</v>
      </c>
    </row>
    <row r="65" spans="1:15" s="334" customFormat="1" ht="36.75" customHeight="1" x14ac:dyDescent="0.35">
      <c r="A65" s="291">
        <v>61</v>
      </c>
      <c r="B65" s="294">
        <v>900323</v>
      </c>
      <c r="C65" s="332" t="s">
        <v>115</v>
      </c>
      <c r="D65" s="333" t="s">
        <v>179</v>
      </c>
      <c r="E65" s="333" t="s">
        <v>170</v>
      </c>
      <c r="F65" s="504">
        <v>2021</v>
      </c>
      <c r="G65" s="331" t="s">
        <v>48</v>
      </c>
      <c r="H65" s="331" t="s">
        <v>48</v>
      </c>
      <c r="I65" s="331" t="s">
        <v>48</v>
      </c>
      <c r="J65" s="331" t="s">
        <v>48</v>
      </c>
      <c r="K65" s="331" t="s">
        <v>48</v>
      </c>
      <c r="L65" s="294" t="str">
        <f t="shared" si="0"/>
        <v>مطابق</v>
      </c>
      <c r="M65" s="332" t="s">
        <v>49</v>
      </c>
      <c r="N65" s="333">
        <v>46235</v>
      </c>
      <c r="O65" s="294" t="s">
        <v>83</v>
      </c>
    </row>
    <row r="66" spans="1:15" s="334" customFormat="1" ht="36.75" customHeight="1" x14ac:dyDescent="0.35">
      <c r="A66" s="291">
        <v>62</v>
      </c>
      <c r="B66" s="294">
        <v>679585</v>
      </c>
      <c r="C66" s="332" t="s">
        <v>116</v>
      </c>
      <c r="D66" s="333" t="s">
        <v>179</v>
      </c>
      <c r="E66" s="333" t="s">
        <v>170</v>
      </c>
      <c r="F66" s="504">
        <v>2023</v>
      </c>
      <c r="G66" s="331" t="s">
        <v>48</v>
      </c>
      <c r="H66" s="331" t="s">
        <v>48</v>
      </c>
      <c r="I66" s="331" t="s">
        <v>48</v>
      </c>
      <c r="J66" s="331" t="s">
        <v>48</v>
      </c>
      <c r="K66" s="331" t="s">
        <v>48</v>
      </c>
      <c r="L66" s="294" t="str">
        <f t="shared" si="0"/>
        <v>مطابق</v>
      </c>
      <c r="M66" s="332" t="s">
        <v>49</v>
      </c>
      <c r="N66" s="333">
        <v>46235</v>
      </c>
      <c r="O66" s="294" t="s">
        <v>83</v>
      </c>
    </row>
    <row r="67" spans="1:15" s="334" customFormat="1" ht="36.75" customHeight="1" x14ac:dyDescent="0.35">
      <c r="A67" s="291">
        <v>63</v>
      </c>
      <c r="B67" s="294">
        <v>653</v>
      </c>
      <c r="C67" s="332" t="s">
        <v>116</v>
      </c>
      <c r="D67" s="333" t="s">
        <v>169</v>
      </c>
      <c r="E67" s="333" t="s">
        <v>180</v>
      </c>
      <c r="F67" s="504">
        <v>2022</v>
      </c>
      <c r="G67" s="331" t="s">
        <v>48</v>
      </c>
      <c r="H67" s="331" t="s">
        <v>48</v>
      </c>
      <c r="I67" s="331" t="s">
        <v>48</v>
      </c>
      <c r="J67" s="331" t="s">
        <v>48</v>
      </c>
      <c r="K67" s="331" t="s">
        <v>48</v>
      </c>
      <c r="L67" s="294" t="str">
        <f t="shared" si="0"/>
        <v>مطابق</v>
      </c>
      <c r="M67" s="332" t="s">
        <v>49</v>
      </c>
      <c r="N67" s="333">
        <v>46235</v>
      </c>
      <c r="O67" s="294" t="s">
        <v>83</v>
      </c>
    </row>
    <row r="68" spans="1:15" s="334" customFormat="1" ht="36.75" customHeight="1" x14ac:dyDescent="0.35">
      <c r="A68" s="291">
        <v>64</v>
      </c>
      <c r="B68" s="294">
        <v>325525</v>
      </c>
      <c r="C68" s="332" t="s">
        <v>117</v>
      </c>
      <c r="D68" s="333" t="s">
        <v>179</v>
      </c>
      <c r="E68" s="333" t="s">
        <v>168</v>
      </c>
      <c r="F68" s="504">
        <v>2022</v>
      </c>
      <c r="G68" s="331" t="s">
        <v>48</v>
      </c>
      <c r="H68" s="331" t="s">
        <v>48</v>
      </c>
      <c r="I68" s="331" t="s">
        <v>48</v>
      </c>
      <c r="J68" s="331" t="s">
        <v>48</v>
      </c>
      <c r="K68" s="331" t="s">
        <v>48</v>
      </c>
      <c r="L68" s="294" t="str">
        <f t="shared" si="0"/>
        <v>مطابق</v>
      </c>
      <c r="M68" s="332" t="s">
        <v>49</v>
      </c>
      <c r="N68" s="333">
        <v>46235</v>
      </c>
      <c r="O68" s="294" t="s">
        <v>83</v>
      </c>
    </row>
    <row r="69" spans="1:15" s="334" customFormat="1" ht="36.75" customHeight="1" x14ac:dyDescent="0.35">
      <c r="A69" s="291">
        <v>65</v>
      </c>
      <c r="B69" s="294">
        <v>5554</v>
      </c>
      <c r="C69" s="332" t="s">
        <v>117</v>
      </c>
      <c r="D69" s="333" t="s">
        <v>179</v>
      </c>
      <c r="E69" s="333" t="s">
        <v>172</v>
      </c>
      <c r="F69" s="504">
        <v>2021</v>
      </c>
      <c r="G69" s="331" t="s">
        <v>48</v>
      </c>
      <c r="H69" s="331" t="s">
        <v>48</v>
      </c>
      <c r="I69" s="331" t="s">
        <v>48</v>
      </c>
      <c r="J69" s="331" t="s">
        <v>48</v>
      </c>
      <c r="K69" s="331" t="s">
        <v>48</v>
      </c>
      <c r="L69" s="294" t="str">
        <f t="shared" ref="L69:L83" si="1">IF(COUNTIF(G69:K69, "غير مطابق")&gt;0, "غير مطابق", "مطابق")</f>
        <v>مطابق</v>
      </c>
      <c r="M69" s="332" t="s">
        <v>49</v>
      </c>
      <c r="N69" s="333">
        <v>46235</v>
      </c>
      <c r="O69" s="294" t="s">
        <v>83</v>
      </c>
    </row>
    <row r="70" spans="1:15" s="334" customFormat="1" ht="36.75" customHeight="1" x14ac:dyDescent="0.35">
      <c r="A70" s="291">
        <v>66</v>
      </c>
      <c r="B70" s="294">
        <v>283344</v>
      </c>
      <c r="C70" s="332" t="s">
        <v>117</v>
      </c>
      <c r="D70" s="333" t="s">
        <v>179</v>
      </c>
      <c r="E70" s="333" t="s">
        <v>170</v>
      </c>
      <c r="F70" s="504">
        <v>2025</v>
      </c>
      <c r="G70" s="331" t="s">
        <v>48</v>
      </c>
      <c r="H70" s="331" t="s">
        <v>48</v>
      </c>
      <c r="I70" s="331" t="s">
        <v>48</v>
      </c>
      <c r="J70" s="331" t="s">
        <v>48</v>
      </c>
      <c r="K70" s="331" t="s">
        <v>48</v>
      </c>
      <c r="L70" s="294" t="str">
        <f t="shared" si="1"/>
        <v>مطابق</v>
      </c>
      <c r="M70" s="332" t="s">
        <v>49</v>
      </c>
      <c r="N70" s="333">
        <v>46235</v>
      </c>
      <c r="O70" s="294" t="s">
        <v>83</v>
      </c>
    </row>
    <row r="71" spans="1:15" s="334" customFormat="1" ht="36.75" customHeight="1" x14ac:dyDescent="0.35">
      <c r="A71" s="291">
        <v>67</v>
      </c>
      <c r="B71" s="294">
        <v>494804</v>
      </c>
      <c r="C71" s="332" t="s">
        <v>117</v>
      </c>
      <c r="D71" s="333" t="s">
        <v>179</v>
      </c>
      <c r="E71" s="333" t="s">
        <v>170</v>
      </c>
      <c r="F71" s="504">
        <v>2022</v>
      </c>
      <c r="G71" s="331" t="s">
        <v>48</v>
      </c>
      <c r="H71" s="331" t="s">
        <v>48</v>
      </c>
      <c r="I71" s="331" t="s">
        <v>48</v>
      </c>
      <c r="J71" s="331" t="s">
        <v>48</v>
      </c>
      <c r="K71" s="331" t="s">
        <v>48</v>
      </c>
      <c r="L71" s="294" t="str">
        <f t="shared" si="1"/>
        <v>مطابق</v>
      </c>
      <c r="M71" s="332" t="s">
        <v>49</v>
      </c>
      <c r="N71" s="333">
        <v>46235</v>
      </c>
      <c r="O71" s="294" t="s">
        <v>83</v>
      </c>
    </row>
    <row r="72" spans="1:15" s="334" customFormat="1" ht="36.75" customHeight="1" x14ac:dyDescent="0.35">
      <c r="A72" s="291">
        <v>68</v>
      </c>
      <c r="B72" s="294">
        <v>133598</v>
      </c>
      <c r="C72" s="332" t="s">
        <v>118</v>
      </c>
      <c r="D72" s="333" t="s">
        <v>177</v>
      </c>
      <c r="E72" s="333" t="s">
        <v>178</v>
      </c>
      <c r="F72" s="504">
        <v>2021</v>
      </c>
      <c r="G72" s="331" t="s">
        <v>48</v>
      </c>
      <c r="H72" s="331" t="s">
        <v>48</v>
      </c>
      <c r="I72" s="331" t="s">
        <v>48</v>
      </c>
      <c r="J72" s="331" t="s">
        <v>48</v>
      </c>
      <c r="K72" s="331" t="s">
        <v>48</v>
      </c>
      <c r="L72" s="294" t="str">
        <f t="shared" si="1"/>
        <v>مطابق</v>
      </c>
      <c r="M72" s="332" t="s">
        <v>49</v>
      </c>
      <c r="N72" s="333">
        <v>46235</v>
      </c>
      <c r="O72" s="294" t="s">
        <v>83</v>
      </c>
    </row>
    <row r="73" spans="1:15" s="334" customFormat="1" ht="36.75" customHeight="1" x14ac:dyDescent="0.35">
      <c r="A73" s="291">
        <v>69</v>
      </c>
      <c r="B73" s="294">
        <v>334804</v>
      </c>
      <c r="C73" s="332" t="s">
        <v>119</v>
      </c>
      <c r="D73" s="333" t="s">
        <v>179</v>
      </c>
      <c r="E73" s="333" t="s">
        <v>168</v>
      </c>
      <c r="F73" s="504">
        <v>2022</v>
      </c>
      <c r="G73" s="331" t="s">
        <v>48</v>
      </c>
      <c r="H73" s="331" t="s">
        <v>48</v>
      </c>
      <c r="I73" s="331" t="s">
        <v>48</v>
      </c>
      <c r="J73" s="331" t="s">
        <v>48</v>
      </c>
      <c r="K73" s="331" t="s">
        <v>48</v>
      </c>
      <c r="L73" s="294" t="str">
        <f t="shared" si="1"/>
        <v>مطابق</v>
      </c>
      <c r="M73" s="332" t="s">
        <v>49</v>
      </c>
      <c r="N73" s="333">
        <v>46235</v>
      </c>
      <c r="O73" s="294" t="s">
        <v>83</v>
      </c>
    </row>
    <row r="74" spans="1:15" s="334" customFormat="1" ht="36.75" customHeight="1" x14ac:dyDescent="0.35">
      <c r="A74" s="291">
        <v>70</v>
      </c>
      <c r="B74" s="294">
        <v>578323</v>
      </c>
      <c r="C74" s="332" t="s">
        <v>120</v>
      </c>
      <c r="D74" s="333" t="s">
        <v>179</v>
      </c>
      <c r="E74" s="333" t="s">
        <v>168</v>
      </c>
      <c r="F74" s="504">
        <v>2022</v>
      </c>
      <c r="G74" s="331" t="s">
        <v>48</v>
      </c>
      <c r="H74" s="331" t="s">
        <v>48</v>
      </c>
      <c r="I74" s="331" t="s">
        <v>48</v>
      </c>
      <c r="J74" s="331" t="s">
        <v>48</v>
      </c>
      <c r="K74" s="331" t="s">
        <v>48</v>
      </c>
      <c r="L74" s="294" t="str">
        <f t="shared" si="1"/>
        <v>مطابق</v>
      </c>
      <c r="M74" s="332" t="s">
        <v>49</v>
      </c>
      <c r="N74" s="333">
        <v>46235</v>
      </c>
      <c r="O74" s="294" t="s">
        <v>83</v>
      </c>
    </row>
    <row r="75" spans="1:15" s="334" customFormat="1" ht="36.75" customHeight="1" x14ac:dyDescent="0.35">
      <c r="A75" s="291">
        <v>71</v>
      </c>
      <c r="B75" s="294">
        <v>549742</v>
      </c>
      <c r="C75" s="332" t="s">
        <v>121</v>
      </c>
      <c r="D75" s="333" t="s">
        <v>179</v>
      </c>
      <c r="E75" s="333" t="s">
        <v>168</v>
      </c>
      <c r="F75" s="504">
        <v>2022</v>
      </c>
      <c r="G75" s="331" t="s">
        <v>48</v>
      </c>
      <c r="H75" s="331" t="s">
        <v>48</v>
      </c>
      <c r="I75" s="331" t="s">
        <v>48</v>
      </c>
      <c r="J75" s="331" t="s">
        <v>48</v>
      </c>
      <c r="K75" s="331" t="s">
        <v>48</v>
      </c>
      <c r="L75" s="294" t="str">
        <f t="shared" si="1"/>
        <v>مطابق</v>
      </c>
      <c r="M75" s="332" t="s">
        <v>49</v>
      </c>
      <c r="N75" s="333">
        <v>46235</v>
      </c>
      <c r="O75" s="294" t="s">
        <v>83</v>
      </c>
    </row>
    <row r="76" spans="1:15" s="334" customFormat="1" ht="36.75" customHeight="1" x14ac:dyDescent="0.35">
      <c r="A76" s="291">
        <v>72</v>
      </c>
      <c r="B76" s="294">
        <v>637</v>
      </c>
      <c r="C76" s="332" t="s">
        <v>122</v>
      </c>
      <c r="D76" s="333" t="s">
        <v>169</v>
      </c>
      <c r="E76" s="333" t="s">
        <v>171</v>
      </c>
      <c r="F76" s="504">
        <v>2022</v>
      </c>
      <c r="G76" s="331" t="s">
        <v>48</v>
      </c>
      <c r="H76" s="331" t="s">
        <v>48</v>
      </c>
      <c r="I76" s="331" t="s">
        <v>48</v>
      </c>
      <c r="J76" s="331" t="s">
        <v>48</v>
      </c>
      <c r="K76" s="331" t="s">
        <v>48</v>
      </c>
      <c r="L76" s="294" t="str">
        <f t="shared" si="1"/>
        <v>مطابق</v>
      </c>
      <c r="M76" s="332" t="s">
        <v>49</v>
      </c>
      <c r="N76" s="333">
        <v>46235</v>
      </c>
      <c r="O76" s="294" t="s">
        <v>83</v>
      </c>
    </row>
    <row r="77" spans="1:15" s="334" customFormat="1" ht="36.75" customHeight="1" x14ac:dyDescent="0.35">
      <c r="A77" s="291">
        <v>73</v>
      </c>
      <c r="B77" s="294">
        <v>719688</v>
      </c>
      <c r="C77" s="332" t="s">
        <v>123</v>
      </c>
      <c r="D77" s="333" t="s">
        <v>173</v>
      </c>
      <c r="E77" s="333" t="s">
        <v>168</v>
      </c>
      <c r="F77" s="504">
        <v>2020</v>
      </c>
      <c r="G77" s="331" t="s">
        <v>48</v>
      </c>
      <c r="H77" s="331" t="s">
        <v>48</v>
      </c>
      <c r="I77" s="331" t="s">
        <v>48</v>
      </c>
      <c r="J77" s="331" t="s">
        <v>48</v>
      </c>
      <c r="K77" s="331" t="s">
        <v>48</v>
      </c>
      <c r="L77" s="294" t="str">
        <f t="shared" si="1"/>
        <v>مطابق</v>
      </c>
      <c r="M77" s="332" t="s">
        <v>49</v>
      </c>
      <c r="N77" s="333">
        <v>46235</v>
      </c>
      <c r="O77" s="294" t="s">
        <v>83</v>
      </c>
    </row>
    <row r="78" spans="1:15" s="334" customFormat="1" ht="36.75" customHeight="1" x14ac:dyDescent="0.35">
      <c r="A78" s="291">
        <v>74</v>
      </c>
      <c r="B78" s="294">
        <v>501462</v>
      </c>
      <c r="C78" s="332" t="s">
        <v>124</v>
      </c>
      <c r="D78" s="333" t="s">
        <v>173</v>
      </c>
      <c r="E78" s="333" t="s">
        <v>170</v>
      </c>
      <c r="F78" s="504">
        <v>2026</v>
      </c>
      <c r="G78" s="331" t="s">
        <v>48</v>
      </c>
      <c r="H78" s="331" t="s">
        <v>48</v>
      </c>
      <c r="I78" s="331" t="s">
        <v>48</v>
      </c>
      <c r="J78" s="331" t="s">
        <v>48</v>
      </c>
      <c r="K78" s="331" t="s">
        <v>48</v>
      </c>
      <c r="L78" s="294" t="str">
        <f t="shared" si="1"/>
        <v>مطابق</v>
      </c>
      <c r="M78" s="332" t="s">
        <v>49</v>
      </c>
      <c r="N78" s="333">
        <v>46235</v>
      </c>
      <c r="O78" s="294" t="s">
        <v>83</v>
      </c>
    </row>
    <row r="79" spans="1:15" s="334" customFormat="1" ht="36.75" customHeight="1" x14ac:dyDescent="0.35">
      <c r="A79" s="291">
        <v>75</v>
      </c>
      <c r="B79" s="294">
        <v>399440</v>
      </c>
      <c r="C79" s="332" t="s">
        <v>125</v>
      </c>
      <c r="D79" s="333" t="s">
        <v>169</v>
      </c>
      <c r="E79" s="333" t="s">
        <v>171</v>
      </c>
      <c r="F79" s="504">
        <v>2022</v>
      </c>
      <c r="G79" s="331" t="s">
        <v>48</v>
      </c>
      <c r="H79" s="331" t="s">
        <v>48</v>
      </c>
      <c r="I79" s="331" t="s">
        <v>48</v>
      </c>
      <c r="J79" s="331" t="s">
        <v>48</v>
      </c>
      <c r="K79" s="331" t="s">
        <v>48</v>
      </c>
      <c r="L79" s="294" t="str">
        <f t="shared" si="1"/>
        <v>مطابق</v>
      </c>
      <c r="M79" s="332" t="s">
        <v>49</v>
      </c>
      <c r="N79" s="333">
        <v>46235</v>
      </c>
      <c r="O79" s="294" t="s">
        <v>83</v>
      </c>
    </row>
    <row r="80" spans="1:15" s="334" customFormat="1" ht="36.75" customHeight="1" x14ac:dyDescent="0.35">
      <c r="A80" s="291">
        <v>76</v>
      </c>
      <c r="B80" s="294">
        <v>593441</v>
      </c>
      <c r="C80" s="332" t="s">
        <v>126</v>
      </c>
      <c r="D80" s="333" t="s">
        <v>179</v>
      </c>
      <c r="E80" s="333" t="s">
        <v>170</v>
      </c>
      <c r="F80" s="504">
        <v>2022</v>
      </c>
      <c r="G80" s="331" t="s">
        <v>48</v>
      </c>
      <c r="H80" s="331" t="s">
        <v>48</v>
      </c>
      <c r="I80" s="331" t="s">
        <v>48</v>
      </c>
      <c r="J80" s="331" t="s">
        <v>48</v>
      </c>
      <c r="K80" s="331" t="s">
        <v>48</v>
      </c>
      <c r="L80" s="294" t="str">
        <f t="shared" si="1"/>
        <v>مطابق</v>
      </c>
      <c r="M80" s="332" t="s">
        <v>49</v>
      </c>
      <c r="N80" s="333">
        <v>46235</v>
      </c>
      <c r="O80" s="294" t="s">
        <v>83</v>
      </c>
    </row>
    <row r="81" spans="1:15" s="334" customFormat="1" ht="36.75" customHeight="1" x14ac:dyDescent="0.35">
      <c r="A81" s="291">
        <v>77</v>
      </c>
      <c r="B81" s="294">
        <v>593441</v>
      </c>
      <c r="C81" s="332" t="s">
        <v>126</v>
      </c>
      <c r="D81" s="333" t="s">
        <v>179</v>
      </c>
      <c r="E81" s="333" t="s">
        <v>168</v>
      </c>
      <c r="F81" s="504">
        <v>2025</v>
      </c>
      <c r="G81" s="331" t="s">
        <v>48</v>
      </c>
      <c r="H81" s="331" t="s">
        <v>48</v>
      </c>
      <c r="I81" s="331" t="s">
        <v>48</v>
      </c>
      <c r="J81" s="331" t="s">
        <v>48</v>
      </c>
      <c r="K81" s="331" t="s">
        <v>48</v>
      </c>
      <c r="L81" s="294" t="str">
        <f>IF(COUNTIF(G81:K81, "غير مطابق")&gt;0, "غير مطابق", "مطابق")</f>
        <v>مطابق</v>
      </c>
      <c r="M81" s="332" t="s">
        <v>49</v>
      </c>
      <c r="N81" s="333">
        <v>46235</v>
      </c>
      <c r="O81" s="294" t="s">
        <v>83</v>
      </c>
    </row>
    <row r="82" spans="1:15" s="334" customFormat="1" ht="36.75" customHeight="1" x14ac:dyDescent="0.35">
      <c r="A82" s="291">
        <v>78</v>
      </c>
      <c r="B82" s="294">
        <v>465037</v>
      </c>
      <c r="C82" s="332" t="s">
        <v>1929</v>
      </c>
      <c r="D82" s="333" t="s">
        <v>179</v>
      </c>
      <c r="E82" s="333" t="s">
        <v>168</v>
      </c>
      <c r="F82" s="504">
        <v>2026</v>
      </c>
      <c r="G82" s="331" t="s">
        <v>48</v>
      </c>
      <c r="H82" s="331" t="s">
        <v>48</v>
      </c>
      <c r="I82" s="331" t="s">
        <v>48</v>
      </c>
      <c r="J82" s="331" t="s">
        <v>48</v>
      </c>
      <c r="K82" s="331" t="s">
        <v>48</v>
      </c>
      <c r="L82" s="294" t="str">
        <f>IF(COUNTIF(G82:K82, "غير مطابق")&gt;0, "غير مطابق", "مطابق")</f>
        <v>مطابق</v>
      </c>
      <c r="M82" s="332" t="s">
        <v>49</v>
      </c>
      <c r="N82" s="333">
        <v>46235</v>
      </c>
      <c r="O82" s="294" t="s">
        <v>277</v>
      </c>
    </row>
    <row r="83" spans="1:15" s="334" customFormat="1" ht="36.75" customHeight="1" x14ac:dyDescent="0.35">
      <c r="A83" s="291">
        <v>79</v>
      </c>
      <c r="B83" s="294">
        <v>499019</v>
      </c>
      <c r="C83" s="332" t="s">
        <v>1826</v>
      </c>
      <c r="D83" s="333" t="s">
        <v>179</v>
      </c>
      <c r="E83" s="333" t="s">
        <v>168</v>
      </c>
      <c r="F83" s="504">
        <v>2026</v>
      </c>
      <c r="G83" s="331" t="s">
        <v>48</v>
      </c>
      <c r="H83" s="331" t="s">
        <v>48</v>
      </c>
      <c r="I83" s="331" t="s">
        <v>48</v>
      </c>
      <c r="J83" s="331" t="s">
        <v>48</v>
      </c>
      <c r="K83" s="331" t="s">
        <v>48</v>
      </c>
      <c r="L83" s="294" t="str">
        <f t="shared" si="1"/>
        <v>مطابق</v>
      </c>
      <c r="M83" s="332" t="s">
        <v>49</v>
      </c>
      <c r="N83" s="333">
        <v>46235</v>
      </c>
      <c r="O83" s="294" t="s">
        <v>277</v>
      </c>
    </row>
  </sheetData>
  <sheetProtection algorithmName="SHA-512" hashValue="wNiDvGKv+nEV2TEcQJjQekCeMzzJbYYjb+97bjXTCIdK3dHVtM5ENANSL2KDMspZv/jX+wRv/7D9ixhKX8cRyg==" saltValue="86wvlg+Y/TXRA52BIw7EFw==" spinCount="100000" sheet="1" objects="1" scenarios="1"/>
  <mergeCells count="8">
    <mergeCell ref="A1:O1"/>
    <mergeCell ref="C3:D3"/>
    <mergeCell ref="A2:B3"/>
    <mergeCell ref="E3:G3"/>
    <mergeCell ref="E2:G2"/>
    <mergeCell ref="H3:I3"/>
    <mergeCell ref="C2:D2"/>
    <mergeCell ref="H2:I2"/>
  </mergeCells>
  <phoneticPr fontId="16" type="noConversion"/>
  <conditionalFormatting sqref="G1:G80 H5:K80 G81:K82 H83:K83 G83:G1048576">
    <cfRule type="containsText" dxfId="64" priority="10" operator="containsText" text="غير مطابق$Q$8">
      <formula>NOT(ISERROR(SEARCH("غير مطابق$Q$8",G1)))</formula>
    </cfRule>
    <cfRule type="containsText" dxfId="63" priority="11" operator="containsText" text="مطابق">
      <formula>NOT(ISERROR(SEARCH("مطابق",G1)))</formula>
    </cfRule>
  </conditionalFormatting>
  <conditionalFormatting sqref="G5:K83">
    <cfRule type="cellIs" dxfId="62" priority="12" operator="equal">
      <formula>$G$5</formula>
    </cfRule>
    <cfRule type="cellIs" dxfId="61" priority="13" operator="equal">
      <formula>$G$5</formula>
    </cfRule>
    <cfRule type="cellIs" dxfId="60" priority="14" operator="equal">
      <formula>$G$5</formula>
    </cfRule>
  </conditionalFormatting>
  <conditionalFormatting sqref="H5:L80 G81:L82 H83:L83 G1:G80 G83:G1048576">
    <cfRule type="containsText" dxfId="59" priority="9" operator="containsText" text="غير مطابق">
      <formula>NOT(ISERROR(SEARCH("غير مطابق",G1)))</formula>
    </cfRule>
  </conditionalFormatting>
  <conditionalFormatting sqref="L5:L83">
    <cfRule type="containsText" dxfId="58" priority="2" operator="containsText" text="غير مطابق">
      <formula>NOT(ISERROR(SEARCH("غير مطابق",L5)))</formula>
    </cfRule>
    <cfRule type="containsText" dxfId="57" priority="8" operator="containsText" text="مطابق">
      <formula>NOT(ISERROR(SEARCH("مطابق",L5)))</formula>
    </cfRule>
  </conditionalFormatting>
  <dataValidations count="2">
    <dataValidation type="list" allowBlank="1" sqref="L5:L83" xr:uid="{00000000-0002-0000-0200-000001000000}">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G5:K83" xr:uid="{00000000-0002-0000-0200-000000000000}">
      <formula1>"مطابق,غير مطابق"</formula1>
    </dataValidation>
  </dataValidations>
  <hyperlinks>
    <hyperlink ref="A2" location="'الرئيسية'!A1" display="🏠 الصفحة الرئيسية" xr:uid="{00000000-0004-0000-0200-000000000000}"/>
  </hyperlinks>
  <pageMargins left="0.25" right="0.25" top="0.75" bottom="0.75" header="0.3" footer="0.3"/>
  <pageSetup paperSize="9" orientation="landscape" horizontalDpi="0" verticalDpi="0"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D6175B97-BDBC-4613-82CD-02B8A05C83D6}">
            <xm:f>NOT(ISERROR(SEARCH($L$10,L1)))</xm:f>
            <xm:f>$L$10</xm:f>
            <x14:dxf>
              <font>
                <color rgb="FF9C0006"/>
              </font>
            </x14:dxf>
          </x14:cfRule>
          <xm:sqref>L1:L1048576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Z34"/>
  <sheetViews>
    <sheetView showGridLines="0" showRowColHeaders="0" rightToLeft="1" zoomScale="50" zoomScaleNormal="50" workbookViewId="0">
      <pane ySplit="5" topLeftCell="A6" activePane="bottomLeft" state="frozen"/>
      <selection activeCell="C1" sqref="C1"/>
      <selection pane="bottomLeft" activeCell="A2" sqref="A2:A3"/>
      <extLst>
        <ext xmlns:xlsdti="http://schemas.microsoft.com/office/spreadsheetml/2023/showDataTypeIcons" uri="{77bfe23e-c014-4d31-8a63-9c772dbf06b6}">
          <xlsdti:showDataTypeIcons visible="0"/>
        </ext>
      </extLst>
    </sheetView>
  </sheetViews>
  <sheetFormatPr defaultRowHeight="15" x14ac:dyDescent="0.25"/>
  <cols>
    <col min="1" max="1" width="23.85546875" style="1" customWidth="1"/>
    <col min="2" max="2" width="44.42578125" style="1" bestFit="1" customWidth="1"/>
    <col min="3" max="3" width="20.42578125" style="1" customWidth="1"/>
    <col min="4" max="4" width="29.42578125" style="1" customWidth="1"/>
    <col min="5" max="5" width="22.85546875" style="1" customWidth="1"/>
    <col min="6" max="6" width="25.28515625" style="1" customWidth="1"/>
    <col min="7" max="10" width="24.140625" style="1" customWidth="1"/>
    <col min="11" max="11" width="16.28515625" style="1" bestFit="1" customWidth="1"/>
    <col min="12" max="12" width="42.5703125" style="1" customWidth="1"/>
    <col min="13" max="13" width="17.7109375" style="1" bestFit="1" customWidth="1"/>
    <col min="14" max="16384" width="9.140625" style="1"/>
  </cols>
  <sheetData>
    <row r="1" spans="1:52" s="36" customFormat="1" ht="52.5" customHeight="1" x14ac:dyDescent="0.7">
      <c r="A1" s="84" t="s">
        <v>51</v>
      </c>
      <c r="B1" s="269"/>
      <c r="C1" s="269"/>
      <c r="D1" s="269"/>
      <c r="E1" s="269"/>
      <c r="F1" s="269"/>
      <c r="G1" s="269"/>
      <c r="H1" s="269"/>
      <c r="I1" s="269"/>
      <c r="J1" s="269"/>
      <c r="K1" s="269"/>
      <c r="L1" s="269"/>
      <c r="M1" s="269"/>
      <c r="N1" s="55"/>
      <c r="O1" s="55"/>
      <c r="P1" s="55"/>
      <c r="Q1" s="55"/>
      <c r="R1" s="55"/>
      <c r="S1" s="55"/>
      <c r="T1" s="55"/>
      <c r="U1" s="55"/>
      <c r="V1" s="55"/>
      <c r="W1" s="55"/>
      <c r="X1" s="55"/>
      <c r="Y1" s="55"/>
      <c r="Z1" s="55"/>
      <c r="AA1" s="55"/>
      <c r="AB1" s="55"/>
      <c r="AC1" s="55"/>
      <c r="AD1" s="55"/>
      <c r="AE1" s="55"/>
      <c r="AF1" s="55"/>
      <c r="AG1" s="55"/>
      <c r="AH1" s="55"/>
      <c r="AI1" s="55"/>
      <c r="AJ1" s="55"/>
      <c r="AK1" s="55"/>
      <c r="AL1" s="55"/>
      <c r="AM1" s="55"/>
      <c r="AN1" s="55"/>
      <c r="AO1" s="55"/>
      <c r="AP1" s="55"/>
      <c r="AQ1" s="55"/>
      <c r="AR1" s="55"/>
      <c r="AS1" s="55"/>
      <c r="AT1" s="55"/>
      <c r="AU1" s="55"/>
      <c r="AV1" s="55"/>
      <c r="AW1" s="55"/>
      <c r="AX1" s="55"/>
      <c r="AY1" s="55"/>
      <c r="AZ1" s="55"/>
    </row>
    <row r="2" spans="1:52" ht="52.5" customHeight="1" x14ac:dyDescent="0.25">
      <c r="A2" s="97" t="s">
        <v>34</v>
      </c>
      <c r="B2" s="20" t="str">
        <f>'لوحة التحليل والملخص'!A3</f>
        <v>سجل السجلات والمعدات</v>
      </c>
      <c r="C2" s="31" t="str">
        <f>'لوحة التحليل والملخص'!B3</f>
        <v>حالة المطابقة (مطابق)</v>
      </c>
      <c r="D2" s="31" t="str">
        <f>'لوحة التحليل والملخص'!C3</f>
        <v>غير مطابق</v>
      </c>
      <c r="E2" s="31" t="str">
        <f>'لوحة التحليل والملخص'!D3</f>
        <v>إجمالي المفحوص</v>
      </c>
      <c r="F2" s="31" t="str">
        <f>'لوحة التحليل والملخص'!E3</f>
        <v>نسبة الالتزام %</v>
      </c>
    </row>
    <row r="3" spans="1:52" ht="69.75" customHeight="1" x14ac:dyDescent="0.25">
      <c r="A3" s="97"/>
      <c r="B3" s="35" t="str">
        <f>'لوحة التحليل والملخص'!A5</f>
        <v>السلالم العمودية</v>
      </c>
      <c r="C3" s="56">
        <f>'لوحة التحليل والملخص'!B5</f>
        <v>18</v>
      </c>
      <c r="D3" s="57">
        <f>'لوحة التحليل والملخص'!C5</f>
        <v>10</v>
      </c>
      <c r="E3" s="8">
        <f>'لوحة التحليل والملخص'!D5</f>
        <v>28</v>
      </c>
      <c r="F3" s="9">
        <f>'لوحة التحليل والملخص'!E5</f>
        <v>0.6428571428571429</v>
      </c>
      <c r="G3" s="37"/>
      <c r="H3" s="37"/>
    </row>
    <row r="4" spans="1:52" s="58" customFormat="1" ht="60.75" customHeight="1" x14ac:dyDescent="0.35">
      <c r="A4" s="270" t="s">
        <v>188</v>
      </c>
      <c r="B4" s="270"/>
      <c r="C4" s="271"/>
      <c r="D4" s="31" t="s">
        <v>183</v>
      </c>
      <c r="E4" s="31" t="s">
        <v>184</v>
      </c>
      <c r="F4" s="31" t="s">
        <v>52</v>
      </c>
      <c r="G4" s="31" t="s">
        <v>187</v>
      </c>
      <c r="H4" s="31" t="s">
        <v>190</v>
      </c>
      <c r="I4" s="31" t="s">
        <v>191</v>
      </c>
      <c r="J4" s="31" t="s">
        <v>194</v>
      </c>
    </row>
    <row r="5" spans="1:52" s="48" customFormat="1" ht="189" x14ac:dyDescent="0.35">
      <c r="A5" s="20" t="s">
        <v>39</v>
      </c>
      <c r="B5" s="20" t="s">
        <v>41</v>
      </c>
      <c r="C5" s="31" t="s">
        <v>42</v>
      </c>
      <c r="D5" s="59" t="s">
        <v>182</v>
      </c>
      <c r="E5" s="59" t="s">
        <v>185</v>
      </c>
      <c r="F5" s="59" t="s">
        <v>186</v>
      </c>
      <c r="G5" s="59" t="s">
        <v>189</v>
      </c>
      <c r="H5" s="59" t="s">
        <v>192</v>
      </c>
      <c r="I5" s="59" t="s">
        <v>193</v>
      </c>
      <c r="J5" s="59" t="s">
        <v>195</v>
      </c>
      <c r="K5" s="60" t="s">
        <v>44</v>
      </c>
      <c r="L5" s="20" t="s">
        <v>45</v>
      </c>
      <c r="M5" s="20" t="s">
        <v>46</v>
      </c>
    </row>
    <row r="6" spans="1:52" s="48" customFormat="1" ht="33" customHeight="1" x14ac:dyDescent="0.35">
      <c r="A6" s="30">
        <v>1</v>
      </c>
      <c r="B6" s="49" t="s">
        <v>197</v>
      </c>
      <c r="C6" s="50">
        <v>46235</v>
      </c>
      <c r="D6" s="51" t="s">
        <v>48</v>
      </c>
      <c r="E6" s="51" t="s">
        <v>48</v>
      </c>
      <c r="F6" s="51" t="s">
        <v>48</v>
      </c>
      <c r="G6" s="51" t="s">
        <v>48</v>
      </c>
      <c r="H6" s="51" t="s">
        <v>48</v>
      </c>
      <c r="I6" s="51" t="s">
        <v>48</v>
      </c>
      <c r="J6" s="51" t="s">
        <v>48</v>
      </c>
      <c r="K6" s="51" t="str">
        <f>IF(COUNTIF(B6:J6, "غير مطابق")&gt;0, "غير مطابق", "مطابق")</f>
        <v>مطابق</v>
      </c>
      <c r="L6" s="49" t="s">
        <v>49</v>
      </c>
      <c r="M6" s="51" t="s">
        <v>196</v>
      </c>
    </row>
    <row r="7" spans="1:52" s="48" customFormat="1" ht="33" customHeight="1" x14ac:dyDescent="0.35">
      <c r="A7" s="30">
        <v>2</v>
      </c>
      <c r="B7" s="49" t="s">
        <v>198</v>
      </c>
      <c r="C7" s="50">
        <v>46235</v>
      </c>
      <c r="D7" s="51" t="s">
        <v>48</v>
      </c>
      <c r="E7" s="51" t="s">
        <v>48</v>
      </c>
      <c r="F7" s="51" t="s">
        <v>48</v>
      </c>
      <c r="G7" s="51" t="s">
        <v>48</v>
      </c>
      <c r="H7" s="51" t="s">
        <v>48</v>
      </c>
      <c r="I7" s="51" t="s">
        <v>48</v>
      </c>
      <c r="J7" s="51" t="s">
        <v>48</v>
      </c>
      <c r="K7" s="51" t="str">
        <f>IF(COUNTIF(D7:J7, "غير مطابق")&gt;0, "غير مطابق", "مطابق")</f>
        <v>مطابق</v>
      </c>
      <c r="L7" s="49" t="s">
        <v>49</v>
      </c>
      <c r="M7" s="51" t="s">
        <v>196</v>
      </c>
    </row>
    <row r="8" spans="1:52" s="48" customFormat="1" ht="33" customHeight="1" x14ac:dyDescent="0.35">
      <c r="A8" s="30">
        <v>3</v>
      </c>
      <c r="B8" s="49" t="s">
        <v>199</v>
      </c>
      <c r="C8" s="50">
        <v>46235</v>
      </c>
      <c r="D8" s="51" t="s">
        <v>48</v>
      </c>
      <c r="E8" s="51" t="s">
        <v>48</v>
      </c>
      <c r="F8" s="51" t="s">
        <v>48</v>
      </c>
      <c r="G8" s="51" t="s">
        <v>48</v>
      </c>
      <c r="H8" s="51" t="s">
        <v>48</v>
      </c>
      <c r="I8" s="51" t="s">
        <v>48</v>
      </c>
      <c r="J8" s="51" t="s">
        <v>48</v>
      </c>
      <c r="K8" s="51" t="str">
        <f t="shared" ref="K8:K21" si="0">IF(COUNTIF(B8:J8, "غير مطابق")&gt;0, "غير مطابق", "مطابق")</f>
        <v>مطابق</v>
      </c>
      <c r="L8" s="49" t="s">
        <v>49</v>
      </c>
      <c r="M8" s="51" t="s">
        <v>196</v>
      </c>
    </row>
    <row r="9" spans="1:52" s="48" customFormat="1" ht="33" customHeight="1" x14ac:dyDescent="0.35">
      <c r="A9" s="30">
        <v>4</v>
      </c>
      <c r="B9" s="49" t="s">
        <v>200</v>
      </c>
      <c r="C9" s="50">
        <v>46235</v>
      </c>
      <c r="D9" s="51" t="s">
        <v>48</v>
      </c>
      <c r="E9" s="51" t="s">
        <v>48</v>
      </c>
      <c r="F9" s="51" t="s">
        <v>48</v>
      </c>
      <c r="G9" s="51" t="s">
        <v>48</v>
      </c>
      <c r="H9" s="51" t="s">
        <v>48</v>
      </c>
      <c r="I9" s="51" t="s">
        <v>48</v>
      </c>
      <c r="J9" s="51" t="s">
        <v>48</v>
      </c>
      <c r="K9" s="51" t="str">
        <f t="shared" si="0"/>
        <v>مطابق</v>
      </c>
      <c r="L9" s="49" t="s">
        <v>49</v>
      </c>
      <c r="M9" s="51" t="s">
        <v>196</v>
      </c>
    </row>
    <row r="10" spans="1:52" s="48" customFormat="1" ht="33" customHeight="1" x14ac:dyDescent="0.35">
      <c r="A10" s="30">
        <v>5</v>
      </c>
      <c r="B10" s="49" t="s">
        <v>201</v>
      </c>
      <c r="C10" s="50">
        <v>46235</v>
      </c>
      <c r="D10" s="51" t="s">
        <v>48</v>
      </c>
      <c r="E10" s="51" t="s">
        <v>48</v>
      </c>
      <c r="F10" s="51" t="s">
        <v>48</v>
      </c>
      <c r="G10" s="51" t="s">
        <v>48</v>
      </c>
      <c r="H10" s="51" t="s">
        <v>48</v>
      </c>
      <c r="I10" s="51" t="s">
        <v>48</v>
      </c>
      <c r="J10" s="51" t="s">
        <v>48</v>
      </c>
      <c r="K10" s="51" t="str">
        <f t="shared" si="0"/>
        <v>مطابق</v>
      </c>
      <c r="L10" s="49" t="s">
        <v>49</v>
      </c>
      <c r="M10" s="51" t="s">
        <v>196</v>
      </c>
    </row>
    <row r="11" spans="1:52" s="48" customFormat="1" ht="33" customHeight="1" x14ac:dyDescent="0.35">
      <c r="A11" s="30">
        <v>6</v>
      </c>
      <c r="B11" s="49" t="s">
        <v>202</v>
      </c>
      <c r="C11" s="50">
        <v>46235</v>
      </c>
      <c r="D11" s="51" t="s">
        <v>48</v>
      </c>
      <c r="E11" s="51" t="s">
        <v>48</v>
      </c>
      <c r="F11" s="51" t="s">
        <v>48</v>
      </c>
      <c r="G11" s="51" t="s">
        <v>48</v>
      </c>
      <c r="H11" s="51" t="s">
        <v>48</v>
      </c>
      <c r="I11" s="51" t="s">
        <v>48</v>
      </c>
      <c r="J11" s="51" t="s">
        <v>48</v>
      </c>
      <c r="K11" s="51" t="str">
        <f t="shared" si="0"/>
        <v>مطابق</v>
      </c>
      <c r="L11" s="49" t="s">
        <v>49</v>
      </c>
      <c r="M11" s="51" t="s">
        <v>196</v>
      </c>
    </row>
    <row r="12" spans="1:52" s="48" customFormat="1" ht="33" customHeight="1" x14ac:dyDescent="0.35">
      <c r="A12" s="30">
        <v>7</v>
      </c>
      <c r="B12" s="49" t="s">
        <v>541</v>
      </c>
      <c r="C12" s="50">
        <v>46235</v>
      </c>
      <c r="D12" s="51" t="s">
        <v>48</v>
      </c>
      <c r="E12" s="51" t="s">
        <v>48</v>
      </c>
      <c r="F12" s="51" t="s">
        <v>19</v>
      </c>
      <c r="G12" s="51" t="s">
        <v>19</v>
      </c>
      <c r="H12" s="51" t="s">
        <v>48</v>
      </c>
      <c r="I12" s="51" t="s">
        <v>48</v>
      </c>
      <c r="J12" s="51" t="s">
        <v>48</v>
      </c>
      <c r="K12" s="51" t="str">
        <f t="shared" si="0"/>
        <v>غير مطابق</v>
      </c>
      <c r="L12" s="49" t="s">
        <v>782</v>
      </c>
      <c r="M12" s="51" t="s">
        <v>196</v>
      </c>
    </row>
    <row r="13" spans="1:52" s="48" customFormat="1" ht="33" customHeight="1" x14ac:dyDescent="0.35">
      <c r="A13" s="30">
        <v>8</v>
      </c>
      <c r="B13" s="49" t="s">
        <v>542</v>
      </c>
      <c r="C13" s="50">
        <v>46235</v>
      </c>
      <c r="D13" s="51" t="s">
        <v>48</v>
      </c>
      <c r="E13" s="51" t="s">
        <v>48</v>
      </c>
      <c r="F13" s="51" t="s">
        <v>48</v>
      </c>
      <c r="G13" s="51" t="s">
        <v>48</v>
      </c>
      <c r="H13" s="51" t="s">
        <v>48</v>
      </c>
      <c r="I13" s="51" t="s">
        <v>48</v>
      </c>
      <c r="J13" s="51" t="s">
        <v>48</v>
      </c>
      <c r="K13" s="51" t="str">
        <f t="shared" si="0"/>
        <v>مطابق</v>
      </c>
      <c r="L13" s="49" t="s">
        <v>49</v>
      </c>
      <c r="M13" s="51" t="s">
        <v>196</v>
      </c>
    </row>
    <row r="14" spans="1:52" s="48" customFormat="1" ht="33" customHeight="1" x14ac:dyDescent="0.35">
      <c r="A14" s="30">
        <v>9</v>
      </c>
      <c r="B14" s="49" t="s">
        <v>543</v>
      </c>
      <c r="C14" s="50">
        <v>46235</v>
      </c>
      <c r="D14" s="51" t="s">
        <v>48</v>
      </c>
      <c r="E14" s="51" t="s">
        <v>48</v>
      </c>
      <c r="F14" s="51" t="s">
        <v>48</v>
      </c>
      <c r="G14" s="51" t="s">
        <v>19</v>
      </c>
      <c r="H14" s="51" t="s">
        <v>48</v>
      </c>
      <c r="I14" s="51" t="s">
        <v>48</v>
      </c>
      <c r="J14" s="51" t="s">
        <v>48</v>
      </c>
      <c r="K14" s="51" t="str">
        <f t="shared" si="0"/>
        <v>غير مطابق</v>
      </c>
      <c r="L14" s="49" t="s">
        <v>636</v>
      </c>
      <c r="M14" s="51" t="s">
        <v>196</v>
      </c>
    </row>
    <row r="15" spans="1:52" s="48" customFormat="1" ht="33" customHeight="1" x14ac:dyDescent="0.35">
      <c r="A15" s="30">
        <v>10</v>
      </c>
      <c r="B15" s="49" t="s">
        <v>544</v>
      </c>
      <c r="C15" s="50">
        <v>46235</v>
      </c>
      <c r="D15" s="51" t="s">
        <v>48</v>
      </c>
      <c r="E15" s="51" t="s">
        <v>48</v>
      </c>
      <c r="F15" s="51" t="s">
        <v>19</v>
      </c>
      <c r="G15" s="51" t="s">
        <v>48</v>
      </c>
      <c r="H15" s="51" t="s">
        <v>48</v>
      </c>
      <c r="I15" s="51" t="s">
        <v>48</v>
      </c>
      <c r="J15" s="51" t="s">
        <v>48</v>
      </c>
      <c r="K15" s="51" t="str">
        <f t="shared" si="0"/>
        <v>غير مطابق</v>
      </c>
      <c r="L15" s="49" t="s">
        <v>637</v>
      </c>
      <c r="M15" s="51" t="s">
        <v>196</v>
      </c>
    </row>
    <row r="16" spans="1:52" s="48" customFormat="1" ht="33" customHeight="1" x14ac:dyDescent="0.35">
      <c r="A16" s="30">
        <v>11</v>
      </c>
      <c r="B16" s="49" t="s">
        <v>545</v>
      </c>
      <c r="C16" s="50">
        <v>46235</v>
      </c>
      <c r="D16" s="51" t="s">
        <v>48</v>
      </c>
      <c r="E16" s="51" t="s">
        <v>48</v>
      </c>
      <c r="F16" s="51" t="s">
        <v>19</v>
      </c>
      <c r="G16" s="51" t="s">
        <v>19</v>
      </c>
      <c r="H16" s="51" t="s">
        <v>48</v>
      </c>
      <c r="I16" s="51" t="s">
        <v>48</v>
      </c>
      <c r="J16" s="51" t="s">
        <v>48</v>
      </c>
      <c r="K16" s="51" t="str">
        <f t="shared" si="0"/>
        <v>غير مطابق</v>
      </c>
      <c r="L16" s="49" t="s">
        <v>638</v>
      </c>
      <c r="M16" s="51" t="s">
        <v>196</v>
      </c>
    </row>
    <row r="17" spans="1:13" s="48" customFormat="1" ht="33" customHeight="1" x14ac:dyDescent="0.35">
      <c r="A17" s="30">
        <v>12</v>
      </c>
      <c r="B17" s="49" t="s">
        <v>203</v>
      </c>
      <c r="C17" s="50">
        <v>46235</v>
      </c>
      <c r="D17" s="51" t="s">
        <v>48</v>
      </c>
      <c r="E17" s="51" t="s">
        <v>48</v>
      </c>
      <c r="F17" s="51" t="s">
        <v>19</v>
      </c>
      <c r="G17" s="51" t="s">
        <v>19</v>
      </c>
      <c r="H17" s="51" t="s">
        <v>48</v>
      </c>
      <c r="I17" s="51" t="s">
        <v>48</v>
      </c>
      <c r="J17" s="51" t="s">
        <v>48</v>
      </c>
      <c r="K17" s="51" t="str">
        <f t="shared" si="0"/>
        <v>غير مطابق</v>
      </c>
      <c r="L17" s="49" t="s">
        <v>638</v>
      </c>
      <c r="M17" s="51" t="s">
        <v>196</v>
      </c>
    </row>
    <row r="18" spans="1:13" s="48" customFormat="1" ht="33" customHeight="1" x14ac:dyDescent="0.35">
      <c r="A18" s="30">
        <v>13</v>
      </c>
      <c r="B18" s="49" t="s">
        <v>204</v>
      </c>
      <c r="C18" s="50">
        <v>46235</v>
      </c>
      <c r="D18" s="51" t="s">
        <v>19</v>
      </c>
      <c r="E18" s="51" t="s">
        <v>48</v>
      </c>
      <c r="F18" s="51" t="s">
        <v>19</v>
      </c>
      <c r="G18" s="51" t="s">
        <v>19</v>
      </c>
      <c r="H18" s="51" t="s">
        <v>48</v>
      </c>
      <c r="I18" s="51" t="s">
        <v>48</v>
      </c>
      <c r="J18" s="51" t="s">
        <v>48</v>
      </c>
      <c r="K18" s="51" t="str">
        <f t="shared" si="0"/>
        <v>غير مطابق</v>
      </c>
      <c r="L18" s="49" t="s">
        <v>783</v>
      </c>
      <c r="M18" s="51" t="s">
        <v>196</v>
      </c>
    </row>
    <row r="19" spans="1:13" s="48" customFormat="1" ht="43.5" customHeight="1" x14ac:dyDescent="0.35">
      <c r="A19" s="30">
        <v>14</v>
      </c>
      <c r="B19" s="49" t="s">
        <v>205</v>
      </c>
      <c r="C19" s="50">
        <v>46235</v>
      </c>
      <c r="D19" s="51" t="s">
        <v>48</v>
      </c>
      <c r="E19" s="51" t="s">
        <v>48</v>
      </c>
      <c r="F19" s="51" t="s">
        <v>19</v>
      </c>
      <c r="G19" s="51" t="s">
        <v>19</v>
      </c>
      <c r="H19" s="51" t="s">
        <v>19</v>
      </c>
      <c r="I19" s="51" t="s">
        <v>48</v>
      </c>
      <c r="J19" s="51" t="s">
        <v>48</v>
      </c>
      <c r="K19" s="51" t="str">
        <f t="shared" si="0"/>
        <v>غير مطابق</v>
      </c>
      <c r="L19" s="61" t="s">
        <v>784</v>
      </c>
      <c r="M19" s="51" t="s">
        <v>196</v>
      </c>
    </row>
    <row r="20" spans="1:13" s="48" customFormat="1" ht="33" customHeight="1" x14ac:dyDescent="0.35">
      <c r="A20" s="30">
        <v>15</v>
      </c>
      <c r="B20" s="49" t="s">
        <v>206</v>
      </c>
      <c r="C20" s="50">
        <v>46235</v>
      </c>
      <c r="D20" s="51" t="s">
        <v>48</v>
      </c>
      <c r="E20" s="51" t="s">
        <v>48</v>
      </c>
      <c r="F20" s="51" t="s">
        <v>48</v>
      </c>
      <c r="G20" s="51" t="s">
        <v>48</v>
      </c>
      <c r="H20" s="51" t="s">
        <v>48</v>
      </c>
      <c r="I20" s="51" t="s">
        <v>48</v>
      </c>
      <c r="J20" s="51" t="s">
        <v>48</v>
      </c>
      <c r="K20" s="51" t="str">
        <f t="shared" si="0"/>
        <v>مطابق</v>
      </c>
      <c r="L20" s="49" t="s">
        <v>49</v>
      </c>
      <c r="M20" s="51" t="s">
        <v>196</v>
      </c>
    </row>
    <row r="21" spans="1:13" s="48" customFormat="1" ht="33" customHeight="1" x14ac:dyDescent="0.35">
      <c r="A21" s="30">
        <v>16</v>
      </c>
      <c r="B21" s="49" t="s">
        <v>207</v>
      </c>
      <c r="C21" s="50">
        <v>46235</v>
      </c>
      <c r="D21" s="51" t="s">
        <v>48</v>
      </c>
      <c r="E21" s="51" t="s">
        <v>48</v>
      </c>
      <c r="F21" s="51" t="s">
        <v>19</v>
      </c>
      <c r="G21" s="51" t="s">
        <v>48</v>
      </c>
      <c r="H21" s="51" t="s">
        <v>48</v>
      </c>
      <c r="I21" s="51" t="s">
        <v>48</v>
      </c>
      <c r="J21" s="51" t="s">
        <v>48</v>
      </c>
      <c r="K21" s="51" t="str">
        <f t="shared" si="0"/>
        <v>غير مطابق</v>
      </c>
      <c r="L21" s="49" t="s">
        <v>785</v>
      </c>
      <c r="M21" s="51" t="s">
        <v>196</v>
      </c>
    </row>
    <row r="22" spans="1:13" s="48" customFormat="1" ht="33" customHeight="1" x14ac:dyDescent="0.35">
      <c r="A22" s="30">
        <v>17</v>
      </c>
      <c r="B22" s="49" t="s">
        <v>208</v>
      </c>
      <c r="C22" s="50">
        <v>46235</v>
      </c>
      <c r="D22" s="51" t="s">
        <v>48</v>
      </c>
      <c r="E22" s="51" t="s">
        <v>48</v>
      </c>
      <c r="F22" s="51" t="s">
        <v>48</v>
      </c>
      <c r="G22" s="51" t="s">
        <v>48</v>
      </c>
      <c r="H22" s="51" t="s">
        <v>48</v>
      </c>
      <c r="I22" s="51" t="s">
        <v>48</v>
      </c>
      <c r="J22" s="51" t="s">
        <v>48</v>
      </c>
      <c r="K22" s="51" t="str">
        <f t="shared" ref="K22:K33" si="1">IF(COUNTIF(B22:J22, "غير مطابق")&gt;0, "غير مطابق", "مطابق")</f>
        <v>مطابق</v>
      </c>
      <c r="L22" s="49" t="s">
        <v>49</v>
      </c>
      <c r="M22" s="51" t="s">
        <v>196</v>
      </c>
    </row>
    <row r="23" spans="1:13" s="48" customFormat="1" ht="33" customHeight="1" x14ac:dyDescent="0.35">
      <c r="A23" s="30">
        <v>18</v>
      </c>
      <c r="B23" s="49" t="s">
        <v>209</v>
      </c>
      <c r="C23" s="50">
        <v>46235</v>
      </c>
      <c r="D23" s="51" t="s">
        <v>48</v>
      </c>
      <c r="E23" s="51" t="s">
        <v>48</v>
      </c>
      <c r="F23" s="51" t="s">
        <v>48</v>
      </c>
      <c r="G23" s="51" t="s">
        <v>48</v>
      </c>
      <c r="H23" s="51" t="s">
        <v>48</v>
      </c>
      <c r="I23" s="51" t="s">
        <v>48</v>
      </c>
      <c r="J23" s="51" t="s">
        <v>48</v>
      </c>
      <c r="K23" s="51" t="str">
        <f t="shared" si="1"/>
        <v>مطابق</v>
      </c>
      <c r="L23" s="49" t="s">
        <v>49</v>
      </c>
      <c r="M23" s="51" t="s">
        <v>196</v>
      </c>
    </row>
    <row r="24" spans="1:13" s="48" customFormat="1" ht="33" customHeight="1" x14ac:dyDescent="0.35">
      <c r="A24" s="30">
        <v>19</v>
      </c>
      <c r="B24" s="49" t="s">
        <v>210</v>
      </c>
      <c r="C24" s="50">
        <v>46235</v>
      </c>
      <c r="D24" s="51" t="s">
        <v>48</v>
      </c>
      <c r="E24" s="51" t="s">
        <v>48</v>
      </c>
      <c r="F24" s="51" t="s">
        <v>48</v>
      </c>
      <c r="G24" s="51" t="s">
        <v>48</v>
      </c>
      <c r="H24" s="51" t="s">
        <v>48</v>
      </c>
      <c r="I24" s="51" t="s">
        <v>48</v>
      </c>
      <c r="J24" s="51" t="s">
        <v>48</v>
      </c>
      <c r="K24" s="51" t="str">
        <f t="shared" si="1"/>
        <v>مطابق</v>
      </c>
      <c r="L24" s="49" t="s">
        <v>49</v>
      </c>
      <c r="M24" s="51" t="s">
        <v>196</v>
      </c>
    </row>
    <row r="25" spans="1:13" s="48" customFormat="1" ht="33" customHeight="1" x14ac:dyDescent="0.35">
      <c r="A25" s="30">
        <v>20</v>
      </c>
      <c r="B25" s="49" t="s">
        <v>217</v>
      </c>
      <c r="C25" s="50">
        <v>46235</v>
      </c>
      <c r="D25" s="51" t="s">
        <v>48</v>
      </c>
      <c r="E25" s="51" t="s">
        <v>48</v>
      </c>
      <c r="F25" s="51" t="s">
        <v>48</v>
      </c>
      <c r="G25" s="51" t="s">
        <v>48</v>
      </c>
      <c r="H25" s="51" t="s">
        <v>48</v>
      </c>
      <c r="I25" s="51" t="s">
        <v>48</v>
      </c>
      <c r="J25" s="51" t="s">
        <v>48</v>
      </c>
      <c r="K25" s="51" t="str">
        <f t="shared" si="1"/>
        <v>مطابق</v>
      </c>
      <c r="L25" s="49" t="s">
        <v>49</v>
      </c>
      <c r="M25" s="51" t="s">
        <v>196</v>
      </c>
    </row>
    <row r="26" spans="1:13" s="48" customFormat="1" ht="33" customHeight="1" x14ac:dyDescent="0.35">
      <c r="A26" s="30">
        <v>21</v>
      </c>
      <c r="B26" s="49" t="s">
        <v>211</v>
      </c>
      <c r="C26" s="50">
        <v>46235</v>
      </c>
      <c r="D26" s="51" t="s">
        <v>48</v>
      </c>
      <c r="E26" s="51" t="s">
        <v>48</v>
      </c>
      <c r="F26" s="51" t="s">
        <v>48</v>
      </c>
      <c r="G26" s="51" t="s">
        <v>48</v>
      </c>
      <c r="H26" s="51" t="s">
        <v>48</v>
      </c>
      <c r="I26" s="51" t="s">
        <v>48</v>
      </c>
      <c r="J26" s="51" t="s">
        <v>48</v>
      </c>
      <c r="K26" s="51" t="str">
        <f t="shared" si="1"/>
        <v>مطابق</v>
      </c>
      <c r="L26" s="49" t="s">
        <v>49</v>
      </c>
      <c r="M26" s="51" t="s">
        <v>196</v>
      </c>
    </row>
    <row r="27" spans="1:13" s="48" customFormat="1" ht="33" customHeight="1" x14ac:dyDescent="0.35">
      <c r="A27" s="30">
        <v>22</v>
      </c>
      <c r="B27" s="49" t="s">
        <v>218</v>
      </c>
      <c r="C27" s="50">
        <v>46235</v>
      </c>
      <c r="D27" s="51" t="s">
        <v>48</v>
      </c>
      <c r="E27" s="51" t="s">
        <v>48</v>
      </c>
      <c r="F27" s="51" t="s">
        <v>48</v>
      </c>
      <c r="G27" s="51" t="s">
        <v>48</v>
      </c>
      <c r="H27" s="51" t="s">
        <v>48</v>
      </c>
      <c r="I27" s="51" t="s">
        <v>48</v>
      </c>
      <c r="J27" s="51" t="s">
        <v>48</v>
      </c>
      <c r="K27" s="51" t="str">
        <f t="shared" si="1"/>
        <v>مطابق</v>
      </c>
      <c r="L27" s="49" t="s">
        <v>49</v>
      </c>
      <c r="M27" s="51" t="s">
        <v>196</v>
      </c>
    </row>
    <row r="28" spans="1:13" s="48" customFormat="1" ht="33" customHeight="1" x14ac:dyDescent="0.35">
      <c r="A28" s="30">
        <v>23</v>
      </c>
      <c r="B28" s="49" t="s">
        <v>212</v>
      </c>
      <c r="C28" s="50">
        <v>46235</v>
      </c>
      <c r="D28" s="51" t="s">
        <v>48</v>
      </c>
      <c r="E28" s="51" t="s">
        <v>48</v>
      </c>
      <c r="F28" s="51" t="s">
        <v>19</v>
      </c>
      <c r="G28" s="51" t="s">
        <v>48</v>
      </c>
      <c r="H28" s="51" t="s">
        <v>48</v>
      </c>
      <c r="I28" s="51" t="s">
        <v>48</v>
      </c>
      <c r="J28" s="51" t="s">
        <v>48</v>
      </c>
      <c r="K28" s="51" t="str">
        <f t="shared" si="1"/>
        <v>غير مطابق</v>
      </c>
      <c r="L28" s="49" t="s">
        <v>785</v>
      </c>
      <c r="M28" s="51" t="s">
        <v>196</v>
      </c>
    </row>
    <row r="29" spans="1:13" s="48" customFormat="1" ht="33" customHeight="1" x14ac:dyDescent="0.35">
      <c r="A29" s="30">
        <v>24</v>
      </c>
      <c r="B29" s="49" t="s">
        <v>213</v>
      </c>
      <c r="C29" s="50">
        <v>46235</v>
      </c>
      <c r="D29" s="51" t="s">
        <v>48</v>
      </c>
      <c r="E29" s="51" t="s">
        <v>48</v>
      </c>
      <c r="F29" s="51" t="s">
        <v>19</v>
      </c>
      <c r="G29" s="51" t="s">
        <v>48</v>
      </c>
      <c r="H29" s="51" t="s">
        <v>48</v>
      </c>
      <c r="I29" s="51" t="s">
        <v>48</v>
      </c>
      <c r="J29" s="51" t="s">
        <v>48</v>
      </c>
      <c r="K29" s="51" t="str">
        <f t="shared" si="1"/>
        <v>غير مطابق</v>
      </c>
      <c r="L29" s="49" t="s">
        <v>785</v>
      </c>
      <c r="M29" s="51" t="s">
        <v>196</v>
      </c>
    </row>
    <row r="30" spans="1:13" s="48" customFormat="1" ht="33" customHeight="1" x14ac:dyDescent="0.35">
      <c r="A30" s="30">
        <v>25</v>
      </c>
      <c r="B30" s="49" t="s">
        <v>214</v>
      </c>
      <c r="C30" s="50">
        <v>46235</v>
      </c>
      <c r="D30" s="51" t="s">
        <v>48</v>
      </c>
      <c r="E30" s="51" t="s">
        <v>48</v>
      </c>
      <c r="F30" s="51" t="s">
        <v>48</v>
      </c>
      <c r="G30" s="51" t="s">
        <v>48</v>
      </c>
      <c r="H30" s="51" t="s">
        <v>48</v>
      </c>
      <c r="I30" s="51" t="s">
        <v>48</v>
      </c>
      <c r="J30" s="51" t="s">
        <v>48</v>
      </c>
      <c r="K30" s="51" t="str">
        <f t="shared" si="1"/>
        <v>مطابق</v>
      </c>
      <c r="L30" s="49" t="s">
        <v>49</v>
      </c>
      <c r="M30" s="51" t="s">
        <v>196</v>
      </c>
    </row>
    <row r="31" spans="1:13" s="48" customFormat="1" ht="33" customHeight="1" x14ac:dyDescent="0.35">
      <c r="A31" s="30">
        <v>26</v>
      </c>
      <c r="B31" s="49" t="s">
        <v>215</v>
      </c>
      <c r="C31" s="50">
        <v>46235</v>
      </c>
      <c r="D31" s="51" t="s">
        <v>48</v>
      </c>
      <c r="E31" s="51" t="s">
        <v>48</v>
      </c>
      <c r="F31" s="51" t="s">
        <v>48</v>
      </c>
      <c r="G31" s="51" t="s">
        <v>48</v>
      </c>
      <c r="H31" s="51" t="s">
        <v>48</v>
      </c>
      <c r="I31" s="51" t="s">
        <v>48</v>
      </c>
      <c r="J31" s="51" t="s">
        <v>48</v>
      </c>
      <c r="K31" s="51" t="str">
        <f t="shared" si="1"/>
        <v>مطابق</v>
      </c>
      <c r="L31" s="49" t="s">
        <v>49</v>
      </c>
      <c r="M31" s="51" t="s">
        <v>196</v>
      </c>
    </row>
    <row r="32" spans="1:13" s="48" customFormat="1" ht="33" customHeight="1" x14ac:dyDescent="0.35">
      <c r="A32" s="30">
        <v>27</v>
      </c>
      <c r="B32" s="49" t="s">
        <v>216</v>
      </c>
      <c r="C32" s="50">
        <v>46235</v>
      </c>
      <c r="D32" s="51" t="s">
        <v>48</v>
      </c>
      <c r="E32" s="51" t="s">
        <v>48</v>
      </c>
      <c r="F32" s="51" t="s">
        <v>48</v>
      </c>
      <c r="G32" s="51" t="s">
        <v>48</v>
      </c>
      <c r="H32" s="51" t="s">
        <v>48</v>
      </c>
      <c r="I32" s="51" t="s">
        <v>48</v>
      </c>
      <c r="J32" s="51" t="s">
        <v>48</v>
      </c>
      <c r="K32" s="51" t="str">
        <f>IF(COUNTIF(B32:J32, "غير مطابق")&gt;0, "غير مطابق", "مطابق")</f>
        <v>مطابق</v>
      </c>
      <c r="L32" s="49" t="s">
        <v>49</v>
      </c>
      <c r="M32" s="51" t="s">
        <v>196</v>
      </c>
    </row>
    <row r="33" spans="1:13" s="48" customFormat="1" ht="33" customHeight="1" x14ac:dyDescent="0.35">
      <c r="A33" s="30">
        <v>28</v>
      </c>
      <c r="B33" s="49" t="s">
        <v>1710</v>
      </c>
      <c r="C33" s="50">
        <v>46235</v>
      </c>
      <c r="D33" s="51" t="s">
        <v>48</v>
      </c>
      <c r="E33" s="51" t="s">
        <v>48</v>
      </c>
      <c r="F33" s="51" t="s">
        <v>48</v>
      </c>
      <c r="G33" s="51" t="s">
        <v>48</v>
      </c>
      <c r="H33" s="51" t="s">
        <v>48</v>
      </c>
      <c r="I33" s="51" t="s">
        <v>48</v>
      </c>
      <c r="J33" s="51" t="s">
        <v>48</v>
      </c>
      <c r="K33" s="51" t="str">
        <f t="shared" si="1"/>
        <v>مطابق</v>
      </c>
      <c r="L33" s="49" t="s">
        <v>49</v>
      </c>
      <c r="M33" s="51" t="s">
        <v>196</v>
      </c>
    </row>
    <row r="34" spans="1:13" x14ac:dyDescent="0.25">
      <c r="A34" s="62"/>
    </row>
  </sheetData>
  <sheetProtection algorithmName="SHA-512" hashValue="iFvBtVoKkRQC6Js5zGhIecHg+UeTfg9oqprVlQz1bPqYP4Fcc/czF6iZvAsCcmQBUUl+xCQ70udP8W5SebwF5g==" saltValue="Q1TyLisiOIwJV8ExDSN3wg==" spinCount="100000" sheet="1" objects="1" scenarios="1"/>
  <mergeCells count="3">
    <mergeCell ref="A1:M1"/>
    <mergeCell ref="A4:C4"/>
    <mergeCell ref="A2:A3"/>
  </mergeCells>
  <conditionalFormatting sqref="D6:J33">
    <cfRule type="containsText" dxfId="55" priority="3" operator="containsText" text="غير مطابق">
      <formula>NOT(ISERROR(SEARCH("غير مطابق",D6)))</formula>
    </cfRule>
    <cfRule type="containsText" dxfId="54" priority="4" operator="containsText" text="مطابق">
      <formula>NOT(ISERROR(SEARCH("مطابق",D6)))</formula>
    </cfRule>
    <cfRule type="containsText" dxfId="53" priority="5" operator="containsText" text="مطابق">
      <formula>NOT(ISERROR(SEARCH("مطابق",D6)))</formula>
    </cfRule>
  </conditionalFormatting>
  <conditionalFormatting sqref="K6:K33">
    <cfRule type="containsText" dxfId="52" priority="1" operator="containsText" text="غير مطابق">
      <formula>NOT(ISERROR(SEARCH("غير مطابق",K6)))</formula>
    </cfRule>
    <cfRule type="containsText" dxfId="51" priority="2" operator="containsText" text="مطابق">
      <formula>NOT(ISERROR(SEARCH("مطابق",K6)))</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D6:J33" xr:uid="{00000000-0002-0000-0300-000000000000}">
      <formula1>"مطابق,غير مطابق"</formula1>
    </dataValidation>
    <dataValidation type="list" allowBlank="1" sqref="K6:K33" xr:uid="{00000000-0002-0000-0300-000001000000}">
      <formula1>"مطابق,غير مطابق"</formula1>
    </dataValidation>
  </dataValidations>
  <hyperlinks>
    <hyperlink ref="A2" location="'الرئيسية'!A1" display="🏠 الصفحة الرئيسية" xr:uid="{00000000-0004-0000-0300-000000000000}"/>
    <hyperlink ref="A2:A3" location="الرئيسية!A1" display="🏠 الصفحة الرئيسية" xr:uid="{B657626E-966C-479F-8C7E-F3B1205FF14A}"/>
  </hyperlinks>
  <pageMargins left="0.75" right="0.75" top="1" bottom="1" header="0.5" footer="0.5"/>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12"/>
  <sheetViews>
    <sheetView rightToLeft="1" zoomScale="80" zoomScaleNormal="80" workbookViewId="0">
      <selection activeCell="A2" sqref="A2:B3"/>
    </sheetView>
  </sheetViews>
  <sheetFormatPr defaultRowHeight="15" x14ac:dyDescent="0.25"/>
  <cols>
    <col min="1" max="1" width="9.85546875" style="12" bestFit="1" customWidth="1"/>
    <col min="2" max="2" width="13.5703125" style="12" bestFit="1" customWidth="1"/>
    <col min="3" max="3" width="25.140625" style="12" bestFit="1" customWidth="1"/>
    <col min="4" max="4" width="15" style="12" customWidth="1"/>
    <col min="5" max="5" width="22" style="12" customWidth="1"/>
    <col min="6" max="7" width="27" style="12" customWidth="1"/>
    <col min="8" max="8" width="17.5703125" style="12" bestFit="1" customWidth="1"/>
    <col min="9" max="11" width="17.42578125" style="12" bestFit="1" customWidth="1"/>
    <col min="12" max="12" width="11.140625" style="12" bestFit="1" customWidth="1"/>
    <col min="13" max="13" width="24" style="12" bestFit="1" customWidth="1"/>
    <col min="14" max="14" width="15" style="12" customWidth="1"/>
    <col min="15" max="16384" width="9.140625" style="12"/>
  </cols>
  <sheetData>
    <row r="1" spans="1:14" s="17" customFormat="1" ht="39" customHeight="1" x14ac:dyDescent="0.5">
      <c r="A1" s="268" t="s">
        <v>53</v>
      </c>
      <c r="B1" s="272"/>
      <c r="C1" s="272"/>
      <c r="D1" s="272"/>
      <c r="E1" s="272"/>
      <c r="F1" s="272"/>
      <c r="G1" s="272"/>
      <c r="H1" s="272"/>
      <c r="I1" s="272"/>
      <c r="J1" s="272"/>
      <c r="K1" s="272"/>
      <c r="L1" s="272"/>
      <c r="M1" s="272"/>
      <c r="N1" s="272"/>
    </row>
    <row r="2" spans="1:14" ht="39" customHeight="1" x14ac:dyDescent="0.25">
      <c r="A2" s="85" t="s">
        <v>34</v>
      </c>
      <c r="B2" s="86"/>
      <c r="C2" s="20" t="str">
        <f>'لوحة التحليل والملخص'!A3</f>
        <v>سجل السجلات والمعدات</v>
      </c>
      <c r="D2" s="20" t="str">
        <f>'لوحة التحليل والملخص'!B3</f>
        <v>حالة المطابقة (مطابق)</v>
      </c>
      <c r="E2" s="20" t="str">
        <f>'لوحة التحليل والملخص'!C3</f>
        <v>غير مطابق</v>
      </c>
      <c r="F2" s="20" t="str">
        <f>'لوحة التحليل والملخص'!C3</f>
        <v>غير مطابق</v>
      </c>
      <c r="G2" s="20" t="str">
        <f>'لوحة التحليل والملخص'!D3</f>
        <v>إجمالي المفحوص</v>
      </c>
      <c r="H2" s="20" t="str">
        <f>'لوحة التحليل والملخص'!E3</f>
        <v>نسبة الالتزام %</v>
      </c>
      <c r="I2" s="14"/>
      <c r="J2" s="14"/>
      <c r="K2" s="14"/>
      <c r="L2" s="14"/>
      <c r="M2" s="14"/>
      <c r="N2" s="14"/>
    </row>
    <row r="3" spans="1:14" ht="54" customHeight="1" x14ac:dyDescent="0.25">
      <c r="A3" s="87"/>
      <c r="B3" s="88"/>
      <c r="C3" s="18" t="str">
        <f>'لوحة التحليل والملخص'!A6</f>
        <v>الاوناش العلوية</v>
      </c>
      <c r="D3" s="7">
        <f>'لوحة التحليل والملخص'!B6</f>
        <v>3</v>
      </c>
      <c r="E3" s="6">
        <f>'لوحة التحليل والملخص'!C6</f>
        <v>1</v>
      </c>
      <c r="F3" s="8">
        <f>'لوحة التحليل والملخص'!C6</f>
        <v>1</v>
      </c>
      <c r="G3" s="8">
        <f>'لوحة التحليل والملخص'!D6</f>
        <v>4</v>
      </c>
      <c r="H3" s="9">
        <f>'لوحة التحليل والملخص'!E6</f>
        <v>0.75</v>
      </c>
      <c r="I3" s="15"/>
      <c r="J3" s="15"/>
      <c r="K3" s="15"/>
      <c r="L3" s="15"/>
      <c r="M3" s="15"/>
      <c r="N3" s="15"/>
    </row>
    <row r="4" spans="1:14" ht="31.5" x14ac:dyDescent="0.25">
      <c r="A4" s="21" t="s">
        <v>39</v>
      </c>
      <c r="B4" s="21" t="s">
        <v>40</v>
      </c>
      <c r="C4" s="21" t="s">
        <v>41</v>
      </c>
      <c r="D4" s="21" t="s">
        <v>42</v>
      </c>
      <c r="E4" s="21" t="s">
        <v>54</v>
      </c>
      <c r="F4" s="21" t="s">
        <v>786</v>
      </c>
      <c r="G4" s="21" t="s">
        <v>55</v>
      </c>
      <c r="H4" s="21" t="s">
        <v>56</v>
      </c>
      <c r="I4" s="21" t="s">
        <v>1712</v>
      </c>
      <c r="J4" s="21" t="s">
        <v>1711</v>
      </c>
      <c r="K4" s="21" t="s">
        <v>57</v>
      </c>
      <c r="L4" s="21" t="s">
        <v>44</v>
      </c>
      <c r="M4" s="21" t="s">
        <v>45</v>
      </c>
      <c r="N4" s="21" t="s">
        <v>46</v>
      </c>
    </row>
    <row r="5" spans="1:14" ht="23.25" customHeight="1" x14ac:dyDescent="0.25">
      <c r="A5" s="22">
        <v>1</v>
      </c>
      <c r="B5" s="45" t="s">
        <v>219</v>
      </c>
      <c r="C5" s="46" t="s">
        <v>220</v>
      </c>
      <c r="D5" s="63">
        <v>46204</v>
      </c>
      <c r="E5" s="45" t="s">
        <v>48</v>
      </c>
      <c r="F5" s="45" t="s">
        <v>48</v>
      </c>
      <c r="G5" s="45" t="s">
        <v>48</v>
      </c>
      <c r="H5" s="45" t="s">
        <v>48</v>
      </c>
      <c r="I5" s="45" t="s">
        <v>48</v>
      </c>
      <c r="J5" s="45" t="s">
        <v>48</v>
      </c>
      <c r="K5" s="45" t="s">
        <v>48</v>
      </c>
      <c r="L5" s="45" t="str">
        <f>IF(COUNTIF(E5:K5, "غير مطابق")&gt;0, "غير مطابق", "مطابق")</f>
        <v>مطابق</v>
      </c>
      <c r="M5" s="47" t="s">
        <v>49</v>
      </c>
      <c r="N5" s="45" t="s">
        <v>196</v>
      </c>
    </row>
    <row r="6" spans="1:14" ht="23.25" customHeight="1" x14ac:dyDescent="0.25">
      <c r="A6" s="22">
        <v>2</v>
      </c>
      <c r="B6" s="45" t="s">
        <v>221</v>
      </c>
      <c r="C6" s="46" t="s">
        <v>226</v>
      </c>
      <c r="D6" s="45" t="s">
        <v>47</v>
      </c>
      <c r="E6" s="45" t="s">
        <v>48</v>
      </c>
      <c r="F6" s="45" t="s">
        <v>19</v>
      </c>
      <c r="G6" s="45" t="s">
        <v>48</v>
      </c>
      <c r="H6" s="45" t="s">
        <v>48</v>
      </c>
      <c r="I6" s="45" t="s">
        <v>48</v>
      </c>
      <c r="J6" s="45" t="s">
        <v>48</v>
      </c>
      <c r="K6" s="45" t="s">
        <v>48</v>
      </c>
      <c r="L6" s="45" t="str">
        <f>IF(COUNTIF(E6:K6, "غير مطابق")&gt;0, "غير مطابق", "مطابق")</f>
        <v>غير مطابق</v>
      </c>
      <c r="M6" s="47" t="s">
        <v>787</v>
      </c>
      <c r="N6" s="45" t="s">
        <v>196</v>
      </c>
    </row>
    <row r="7" spans="1:14" ht="23.25" customHeight="1" x14ac:dyDescent="0.25">
      <c r="A7" s="22">
        <v>3</v>
      </c>
      <c r="B7" s="45" t="s">
        <v>222</v>
      </c>
      <c r="C7" s="47" t="s">
        <v>223</v>
      </c>
      <c r="D7" s="45" t="s">
        <v>47</v>
      </c>
      <c r="E7" s="45" t="s">
        <v>48</v>
      </c>
      <c r="F7" s="45" t="s">
        <v>48</v>
      </c>
      <c r="G7" s="45" t="s">
        <v>48</v>
      </c>
      <c r="H7" s="45" t="s">
        <v>48</v>
      </c>
      <c r="I7" s="45" t="s">
        <v>48</v>
      </c>
      <c r="J7" s="45" t="s">
        <v>48</v>
      </c>
      <c r="K7" s="45" t="s">
        <v>48</v>
      </c>
      <c r="L7" s="45" t="str">
        <f>IF(COUNTIF(E7:K7, "غير مطابق")&gt;0, "غير مطابق", "مطابق")</f>
        <v>مطابق</v>
      </c>
      <c r="M7" s="47" t="s">
        <v>49</v>
      </c>
      <c r="N7" s="45" t="s">
        <v>196</v>
      </c>
    </row>
    <row r="8" spans="1:14" ht="23.25" customHeight="1" x14ac:dyDescent="0.25">
      <c r="A8" s="22">
        <v>4</v>
      </c>
      <c r="B8" s="45" t="s">
        <v>224</v>
      </c>
      <c r="C8" s="46" t="s">
        <v>225</v>
      </c>
      <c r="D8" s="45" t="s">
        <v>47</v>
      </c>
      <c r="E8" s="45" t="s">
        <v>48</v>
      </c>
      <c r="F8" s="45" t="s">
        <v>48</v>
      </c>
      <c r="G8" s="45" t="s">
        <v>48</v>
      </c>
      <c r="H8" s="45" t="s">
        <v>48</v>
      </c>
      <c r="I8" s="45" t="s">
        <v>48</v>
      </c>
      <c r="J8" s="45" t="s">
        <v>48</v>
      </c>
      <c r="K8" s="45" t="s">
        <v>48</v>
      </c>
      <c r="L8" s="45" t="str">
        <f>IF(COUNTIF(E8:K8, "غير مطابق")&gt;0, "غير مطابق", "مطابق")</f>
        <v>مطابق</v>
      </c>
      <c r="M8" s="47" t="s">
        <v>49</v>
      </c>
      <c r="N8" s="45" t="s">
        <v>196</v>
      </c>
    </row>
    <row r="11" spans="1:14" ht="21" x14ac:dyDescent="0.35">
      <c r="C11" s="14"/>
      <c r="E11" s="13"/>
    </row>
    <row r="12" spans="1:14" ht="31.5" x14ac:dyDescent="0.5">
      <c r="F12" s="14"/>
      <c r="G12" s="14"/>
      <c r="H12" s="23"/>
    </row>
  </sheetData>
  <sheetProtection algorithmName="SHA-512" hashValue="D1BdRjw+HiYq54J9UVFoHJSaOJa27egkXtKIj73LKY0xiBLnKw/5bQ/hKeuJj8QWCY2sBSkkd49/dvz7f4SO9g==" saltValue="7xPfRuvbH/JULkQ5gWl3tQ==" spinCount="100000" sheet="1" objects="1" scenarios="1"/>
  <mergeCells count="2">
    <mergeCell ref="A1:N1"/>
    <mergeCell ref="A2:B3"/>
  </mergeCells>
  <conditionalFormatting sqref="E5:L8">
    <cfRule type="containsText" dxfId="50" priority="1" operator="containsText" text="غير مطابق">
      <formula>NOT(ISERROR(SEARCH("غير مطابق",E5)))</formula>
    </cfRule>
    <cfRule type="containsText" dxfId="49"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K8" xr:uid="{00000000-0002-0000-0400-000000000000}">
      <formula1>"مطابق,غير مطابق"</formula1>
    </dataValidation>
    <dataValidation type="list" allowBlank="1" sqref="L5:L8" xr:uid="{00000000-0002-0000-0400-000001000000}">
      <formula1>"مطابق,غير مطابق"</formula1>
    </dataValidation>
  </dataValidations>
  <hyperlinks>
    <hyperlink ref="A2" location="'الرئيسية'!A1" display="🏠 الصفحة الرئيسية" xr:uid="{166B95EE-99CC-4570-8376-811133AB8274}"/>
  </hyperlinks>
  <pageMargins left="0.75" right="0.75" top="1" bottom="1" header="0.5" footer="0.5"/>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3"/>
  <sheetViews>
    <sheetView rightToLeft="1" zoomScale="60" zoomScaleNormal="60" zoomScaleSheetLayoutView="40" workbookViewId="0">
      <pane xSplit="2" ySplit="4" topLeftCell="I5" activePane="bottomRight" state="frozen"/>
      <selection pane="topRight" activeCell="C1" sqref="C1"/>
      <selection pane="bottomLeft" activeCell="A5" sqref="A5"/>
      <selection pane="bottomRight" activeCell="A2" sqref="A2:B3"/>
    </sheetView>
  </sheetViews>
  <sheetFormatPr defaultRowHeight="15" x14ac:dyDescent="0.25"/>
  <cols>
    <col min="1" max="1" width="9.85546875" style="309" bestFit="1" customWidth="1"/>
    <col min="2" max="2" width="20" style="309" customWidth="1"/>
    <col min="3" max="3" width="44" style="309" bestFit="1" customWidth="1"/>
    <col min="4" max="4" width="26" style="309" bestFit="1" customWidth="1"/>
    <col min="5" max="5" width="24" style="309" customWidth="1"/>
    <col min="6" max="6" width="21" style="309" customWidth="1"/>
    <col min="7" max="10" width="25" style="309" customWidth="1"/>
    <col min="11" max="11" width="13.140625" style="309" bestFit="1" customWidth="1"/>
    <col min="12" max="12" width="114.7109375" style="309" bestFit="1" customWidth="1"/>
    <col min="13" max="13" width="15" style="309" customWidth="1"/>
    <col min="14" max="16384" width="9.140625" style="309"/>
  </cols>
  <sheetData>
    <row r="1" spans="1:13" s="546" customFormat="1" ht="78" customHeight="1" x14ac:dyDescent="0.5">
      <c r="A1" s="1062" t="s">
        <v>58</v>
      </c>
      <c r="B1" s="1063"/>
      <c r="C1" s="1063"/>
      <c r="D1" s="1063"/>
      <c r="E1" s="1063"/>
      <c r="F1" s="1063"/>
      <c r="G1" s="1063"/>
      <c r="H1" s="1063"/>
      <c r="I1" s="1063"/>
      <c r="J1" s="1063"/>
      <c r="K1" s="1063"/>
      <c r="L1" s="1063"/>
      <c r="M1" s="1063"/>
    </row>
    <row r="2" spans="1:13" s="474" customFormat="1" ht="52.5" x14ac:dyDescent="0.4">
      <c r="A2" s="1064" t="s">
        <v>34</v>
      </c>
      <c r="B2" s="1065"/>
      <c r="C2" s="467" t="str">
        <f>'لوحة التحليل والملخص'!A3</f>
        <v>سجل السجلات والمعدات</v>
      </c>
      <c r="D2" s="467" t="str">
        <f>'لوحة التحليل والملخص'!B3</f>
        <v>حالة المطابقة (مطابق)</v>
      </c>
      <c r="E2" s="467" t="str">
        <f>'لوحة التحليل والملخص'!C3</f>
        <v>غير مطابق</v>
      </c>
      <c r="F2" s="467" t="str">
        <f>'لوحة التحليل والملخص'!D3</f>
        <v>إجمالي المفحوص</v>
      </c>
      <c r="G2" s="467" t="str">
        <f>'لوحة التحليل والملخص'!E3</f>
        <v>نسبة الالتزام %</v>
      </c>
      <c r="H2" s="1066"/>
      <c r="I2" s="1066"/>
      <c r="J2" s="1066"/>
      <c r="K2" s="531"/>
      <c r="L2" s="531"/>
      <c r="M2" s="531"/>
    </row>
    <row r="3" spans="1:13" s="474" customFormat="1" ht="53.25" customHeight="1" x14ac:dyDescent="0.4">
      <c r="A3" s="1067"/>
      <c r="B3" s="1068"/>
      <c r="C3" s="1069" t="str">
        <f>'لوحة التحليل والملخص'!A7</f>
        <v>شبكة الانذار</v>
      </c>
      <c r="D3" s="1070">
        <f>'لوحة التحليل والملخص'!B7</f>
        <v>10</v>
      </c>
      <c r="E3" s="1071">
        <f>'لوحة التحليل والملخص'!C7</f>
        <v>9</v>
      </c>
      <c r="F3" s="539">
        <f>'لوحة التحليل والملخص'!D7</f>
        <v>19</v>
      </c>
      <c r="G3" s="1072">
        <f>'لوحة التحليل والملخص'!E7</f>
        <v>0.52631578947368418</v>
      </c>
      <c r="H3" s="1073"/>
      <c r="I3" s="1073"/>
      <c r="J3" s="1073"/>
      <c r="K3" s="1074"/>
      <c r="L3" s="1074"/>
      <c r="M3" s="1074"/>
    </row>
    <row r="4" spans="1:13" s="474" customFormat="1" ht="51" customHeight="1" x14ac:dyDescent="0.4">
      <c r="A4" s="467" t="s">
        <v>39</v>
      </c>
      <c r="B4" s="467" t="s">
        <v>40</v>
      </c>
      <c r="C4" s="467" t="s">
        <v>41</v>
      </c>
      <c r="D4" s="467" t="s">
        <v>42</v>
      </c>
      <c r="E4" s="467" t="s">
        <v>59</v>
      </c>
      <c r="F4" s="467" t="s">
        <v>874</v>
      </c>
      <c r="G4" s="467" t="s">
        <v>689</v>
      </c>
      <c r="H4" s="467" t="s">
        <v>640</v>
      </c>
      <c r="I4" s="467" t="s">
        <v>641</v>
      </c>
      <c r="J4" s="467" t="s">
        <v>642</v>
      </c>
      <c r="K4" s="467" t="s">
        <v>44</v>
      </c>
      <c r="L4" s="467" t="s">
        <v>45</v>
      </c>
      <c r="M4" s="467" t="s">
        <v>46</v>
      </c>
    </row>
    <row r="5" spans="1:13" s="562" customFormat="1" ht="55.5" customHeight="1" x14ac:dyDescent="0.45">
      <c r="A5" s="1075">
        <v>1</v>
      </c>
      <c r="B5" s="1075" t="s">
        <v>247</v>
      </c>
      <c r="C5" s="1076" t="s">
        <v>258</v>
      </c>
      <c r="D5" s="1077">
        <v>46235</v>
      </c>
      <c r="E5" s="1078" t="s">
        <v>48</v>
      </c>
      <c r="F5" s="1078" t="s">
        <v>48</v>
      </c>
      <c r="G5" s="1078" t="s">
        <v>48</v>
      </c>
      <c r="H5" s="1078" t="s">
        <v>48</v>
      </c>
      <c r="I5" s="1078" t="s">
        <v>48</v>
      </c>
      <c r="J5" s="1078" t="s">
        <v>48</v>
      </c>
      <c r="K5" s="1078" t="str">
        <f t="shared" ref="K5:K23" si="0">IF(COUNTIF(E5:J5, "غير مطابق")&gt;0, "غير مطابق", "مطابق")</f>
        <v>مطابق</v>
      </c>
      <c r="L5" s="1076" t="s">
        <v>875</v>
      </c>
      <c r="M5" s="1078" t="s">
        <v>265</v>
      </c>
    </row>
    <row r="6" spans="1:13" s="562" customFormat="1" ht="55.5" customHeight="1" x14ac:dyDescent="0.45">
      <c r="A6" s="1075">
        <v>2</v>
      </c>
      <c r="B6" s="1075" t="s">
        <v>248</v>
      </c>
      <c r="C6" s="1076" t="s">
        <v>878</v>
      </c>
      <c r="D6" s="1077">
        <f t="shared" ref="D6:D23" si="1">$D$5</f>
        <v>46235</v>
      </c>
      <c r="E6" s="1078" t="s">
        <v>48</v>
      </c>
      <c r="F6" s="1078" t="s">
        <v>19</v>
      </c>
      <c r="G6" s="1078" t="s">
        <v>48</v>
      </c>
      <c r="H6" s="1078" t="s">
        <v>48</v>
      </c>
      <c r="I6" s="1078" t="s">
        <v>48</v>
      </c>
      <c r="J6" s="1078" t="s">
        <v>48</v>
      </c>
      <c r="K6" s="1078" t="str">
        <f t="shared" si="0"/>
        <v>غير مطابق</v>
      </c>
      <c r="L6" s="1076" t="s">
        <v>887</v>
      </c>
      <c r="M6" s="1078" t="s">
        <v>265</v>
      </c>
    </row>
    <row r="7" spans="1:13" s="562" customFormat="1" ht="55.5" customHeight="1" x14ac:dyDescent="0.45">
      <c r="A7" s="1075">
        <v>3</v>
      </c>
      <c r="B7" s="1075" t="s">
        <v>249</v>
      </c>
      <c r="C7" s="1076" t="s">
        <v>261</v>
      </c>
      <c r="D7" s="1077">
        <f t="shared" si="1"/>
        <v>46235</v>
      </c>
      <c r="E7" s="1078" t="s">
        <v>48</v>
      </c>
      <c r="F7" s="1078" t="s">
        <v>48</v>
      </c>
      <c r="G7" s="1078" t="s">
        <v>48</v>
      </c>
      <c r="H7" s="1078" t="s">
        <v>48</v>
      </c>
      <c r="I7" s="1078" t="s">
        <v>48</v>
      </c>
      <c r="J7" s="1078" t="s">
        <v>48</v>
      </c>
      <c r="K7" s="1078" t="str">
        <f t="shared" si="0"/>
        <v>مطابق</v>
      </c>
      <c r="L7" s="1076" t="s">
        <v>49</v>
      </c>
      <c r="M7" s="1078" t="s">
        <v>265</v>
      </c>
    </row>
    <row r="8" spans="1:13" s="562" customFormat="1" ht="55.5" customHeight="1" x14ac:dyDescent="0.45">
      <c r="A8" s="1075">
        <v>4</v>
      </c>
      <c r="B8" s="1075" t="s">
        <v>250</v>
      </c>
      <c r="C8" s="1076" t="s">
        <v>200</v>
      </c>
      <c r="D8" s="1077">
        <f t="shared" si="1"/>
        <v>46235</v>
      </c>
      <c r="E8" s="1078" t="s">
        <v>48</v>
      </c>
      <c r="F8" s="1078" t="s">
        <v>48</v>
      </c>
      <c r="G8" s="1078" t="s">
        <v>19</v>
      </c>
      <c r="H8" s="1078" t="s">
        <v>48</v>
      </c>
      <c r="I8" s="1078" t="s">
        <v>48</v>
      </c>
      <c r="J8" s="1078" t="s">
        <v>48</v>
      </c>
      <c r="K8" s="1078" t="str">
        <f t="shared" si="0"/>
        <v>غير مطابق</v>
      </c>
      <c r="L8" s="1076" t="s">
        <v>880</v>
      </c>
      <c r="M8" s="1078" t="s">
        <v>265</v>
      </c>
    </row>
    <row r="9" spans="1:13" s="562" customFormat="1" ht="55.5" customHeight="1" x14ac:dyDescent="0.45">
      <c r="A9" s="1075">
        <v>5</v>
      </c>
      <c r="B9" s="1075" t="s">
        <v>251</v>
      </c>
      <c r="C9" s="1076" t="s">
        <v>201</v>
      </c>
      <c r="D9" s="1077">
        <f t="shared" si="1"/>
        <v>46235</v>
      </c>
      <c r="E9" s="1078" t="s">
        <v>48</v>
      </c>
      <c r="F9" s="1078" t="s">
        <v>48</v>
      </c>
      <c r="G9" s="1078" t="s">
        <v>48</v>
      </c>
      <c r="H9" s="1078" t="s">
        <v>48</v>
      </c>
      <c r="I9" s="1078" t="s">
        <v>48</v>
      </c>
      <c r="J9" s="1078" t="s">
        <v>48</v>
      </c>
      <c r="K9" s="1078" t="str">
        <f t="shared" si="0"/>
        <v>مطابق</v>
      </c>
      <c r="L9" s="1076" t="s">
        <v>49</v>
      </c>
      <c r="M9" s="1078" t="s">
        <v>265</v>
      </c>
    </row>
    <row r="10" spans="1:13" s="562" customFormat="1" ht="55.5" customHeight="1" x14ac:dyDescent="0.45">
      <c r="A10" s="1075">
        <v>6</v>
      </c>
      <c r="B10" s="1075" t="s">
        <v>252</v>
      </c>
      <c r="C10" s="1076" t="s">
        <v>260</v>
      </c>
      <c r="D10" s="1077">
        <f t="shared" si="1"/>
        <v>46235</v>
      </c>
      <c r="E10" s="1078" t="s">
        <v>48</v>
      </c>
      <c r="F10" s="1078" t="s">
        <v>48</v>
      </c>
      <c r="G10" s="1078" t="s">
        <v>48</v>
      </c>
      <c r="H10" s="1078" t="s">
        <v>48</v>
      </c>
      <c r="I10" s="1078" t="s">
        <v>48</v>
      </c>
      <c r="J10" s="1078" t="s">
        <v>48</v>
      </c>
      <c r="K10" s="1078" t="str">
        <f t="shared" si="0"/>
        <v>مطابق</v>
      </c>
      <c r="L10" s="1076" t="s">
        <v>49</v>
      </c>
      <c r="M10" s="1078" t="s">
        <v>265</v>
      </c>
    </row>
    <row r="11" spans="1:13" s="562" customFormat="1" ht="55.5" customHeight="1" x14ac:dyDescent="0.45">
      <c r="A11" s="1075">
        <v>7</v>
      </c>
      <c r="B11" s="1075" t="s">
        <v>253</v>
      </c>
      <c r="C11" s="1076" t="s">
        <v>876</v>
      </c>
      <c r="D11" s="1077">
        <f t="shared" si="1"/>
        <v>46235</v>
      </c>
      <c r="E11" s="1078" t="s">
        <v>48</v>
      </c>
      <c r="F11" s="1078" t="s">
        <v>48</v>
      </c>
      <c r="G11" s="1078" t="s">
        <v>48</v>
      </c>
      <c r="H11" s="1078" t="s">
        <v>48</v>
      </c>
      <c r="I11" s="1078" t="s">
        <v>19</v>
      </c>
      <c r="J11" s="1078" t="s">
        <v>48</v>
      </c>
      <c r="K11" s="1078" t="str">
        <f t="shared" si="0"/>
        <v>غير مطابق</v>
      </c>
      <c r="L11" s="1076" t="s">
        <v>879</v>
      </c>
      <c r="M11" s="1078" t="s">
        <v>265</v>
      </c>
    </row>
    <row r="12" spans="1:13" s="562" customFormat="1" ht="55.5" customHeight="1" x14ac:dyDescent="0.45">
      <c r="A12" s="1075">
        <v>8</v>
      </c>
      <c r="B12" s="1075" t="s">
        <v>254</v>
      </c>
      <c r="C12" s="1076" t="s">
        <v>262</v>
      </c>
      <c r="D12" s="1077">
        <f t="shared" si="1"/>
        <v>46235</v>
      </c>
      <c r="E12" s="1078" t="s">
        <v>48</v>
      </c>
      <c r="F12" s="1078" t="s">
        <v>19</v>
      </c>
      <c r="G12" s="1078" t="s">
        <v>48</v>
      </c>
      <c r="H12" s="1078" t="s">
        <v>48</v>
      </c>
      <c r="I12" s="1078" t="s">
        <v>19</v>
      </c>
      <c r="J12" s="1078" t="s">
        <v>48</v>
      </c>
      <c r="K12" s="1078" t="str">
        <f t="shared" si="0"/>
        <v>غير مطابق</v>
      </c>
      <c r="L12" s="1076" t="s">
        <v>879</v>
      </c>
      <c r="M12" s="1078" t="s">
        <v>265</v>
      </c>
    </row>
    <row r="13" spans="1:13" s="562" customFormat="1" ht="55.5" customHeight="1" x14ac:dyDescent="0.45">
      <c r="A13" s="1075">
        <v>9</v>
      </c>
      <c r="B13" s="1075" t="s">
        <v>255</v>
      </c>
      <c r="C13" s="1076" t="s">
        <v>877</v>
      </c>
      <c r="D13" s="1077">
        <f t="shared" si="1"/>
        <v>46235</v>
      </c>
      <c r="E13" s="1078" t="s">
        <v>48</v>
      </c>
      <c r="F13" s="1078" t="s">
        <v>48</v>
      </c>
      <c r="G13" s="1078" t="s">
        <v>19</v>
      </c>
      <c r="H13" s="1078" t="s">
        <v>48</v>
      </c>
      <c r="I13" s="1078" t="s">
        <v>48</v>
      </c>
      <c r="J13" s="1078" t="s">
        <v>48</v>
      </c>
      <c r="K13" s="1078" t="str">
        <f t="shared" si="0"/>
        <v>غير مطابق</v>
      </c>
      <c r="L13" s="1076" t="s">
        <v>881</v>
      </c>
      <c r="M13" s="1078" t="s">
        <v>265</v>
      </c>
    </row>
    <row r="14" spans="1:13" s="562" customFormat="1" ht="55.5" customHeight="1" x14ac:dyDescent="0.45">
      <c r="A14" s="1075">
        <v>10</v>
      </c>
      <c r="B14" s="1075" t="s">
        <v>256</v>
      </c>
      <c r="C14" s="1076" t="s">
        <v>264</v>
      </c>
      <c r="D14" s="1077">
        <f t="shared" si="1"/>
        <v>46235</v>
      </c>
      <c r="E14" s="1078" t="s">
        <v>48</v>
      </c>
      <c r="F14" s="1078" t="s">
        <v>48</v>
      </c>
      <c r="G14" s="1078" t="s">
        <v>48</v>
      </c>
      <c r="H14" s="1078" t="s">
        <v>48</v>
      </c>
      <c r="I14" s="1078" t="s">
        <v>19</v>
      </c>
      <c r="J14" s="1078" t="s">
        <v>48</v>
      </c>
      <c r="K14" s="1078" t="str">
        <f>IF(COUNTIF(E14:J14, "غير مطابق")&gt;0, "غير مطابق", "مطابق")</f>
        <v>غير مطابق</v>
      </c>
      <c r="L14" s="1076" t="s">
        <v>879</v>
      </c>
      <c r="M14" s="1078" t="s">
        <v>265</v>
      </c>
    </row>
    <row r="15" spans="1:13" s="562" customFormat="1" ht="55.5" customHeight="1" x14ac:dyDescent="0.45">
      <c r="A15" s="1075">
        <v>11</v>
      </c>
      <c r="B15" s="1075" t="s">
        <v>257</v>
      </c>
      <c r="C15" s="1079" t="s">
        <v>1988</v>
      </c>
      <c r="D15" s="1077">
        <f t="shared" si="1"/>
        <v>46235</v>
      </c>
      <c r="E15" s="1078" t="s">
        <v>19</v>
      </c>
      <c r="F15" s="1078" t="s">
        <v>19</v>
      </c>
      <c r="G15" s="1078" t="s">
        <v>19</v>
      </c>
      <c r="H15" s="1078" t="s">
        <v>19</v>
      </c>
      <c r="I15" s="1078" t="s">
        <v>19</v>
      </c>
      <c r="J15" s="1078" t="s">
        <v>19</v>
      </c>
      <c r="K15" s="1078" t="str">
        <f t="shared" si="0"/>
        <v>غير مطابق</v>
      </c>
      <c r="L15" s="1076" t="s">
        <v>1787</v>
      </c>
      <c r="M15" s="1078" t="s">
        <v>265</v>
      </c>
    </row>
    <row r="16" spans="1:13" s="562" customFormat="1" ht="55.5" customHeight="1" x14ac:dyDescent="0.45">
      <c r="A16" s="1075">
        <v>12</v>
      </c>
      <c r="B16" s="1075" t="s">
        <v>247</v>
      </c>
      <c r="C16" s="1076" t="s">
        <v>220</v>
      </c>
      <c r="D16" s="1077">
        <f t="shared" si="1"/>
        <v>46235</v>
      </c>
      <c r="E16" s="1078" t="s">
        <v>48</v>
      </c>
      <c r="F16" s="1078" t="s">
        <v>19</v>
      </c>
      <c r="G16" s="1078" t="s">
        <v>48</v>
      </c>
      <c r="H16" s="1078" t="s">
        <v>48</v>
      </c>
      <c r="I16" s="1078" t="s">
        <v>48</v>
      </c>
      <c r="J16" s="1078" t="s">
        <v>48</v>
      </c>
      <c r="K16" s="1078" t="str">
        <f t="shared" si="0"/>
        <v>غير مطابق</v>
      </c>
      <c r="L16" s="1076" t="s">
        <v>886</v>
      </c>
      <c r="M16" s="1078" t="s">
        <v>265</v>
      </c>
    </row>
    <row r="17" spans="1:13" s="562" customFormat="1" ht="55.5" customHeight="1" x14ac:dyDescent="0.45">
      <c r="A17" s="1075">
        <v>13</v>
      </c>
      <c r="B17" s="1075" t="s">
        <v>248</v>
      </c>
      <c r="C17" s="1076" t="s">
        <v>225</v>
      </c>
      <c r="D17" s="1077">
        <f t="shared" si="1"/>
        <v>46235</v>
      </c>
      <c r="E17" s="1078" t="s">
        <v>48</v>
      </c>
      <c r="F17" s="1078" t="s">
        <v>48</v>
      </c>
      <c r="G17" s="1078" t="s">
        <v>48</v>
      </c>
      <c r="H17" s="1078" t="s">
        <v>48</v>
      </c>
      <c r="I17" s="1078" t="s">
        <v>19</v>
      </c>
      <c r="J17" s="1078" t="s">
        <v>48</v>
      </c>
      <c r="K17" s="1078" t="str">
        <f>IF(COUNTIF(E17:J17, "غير مطابق")&gt;0, "غير مطابق", "مطابق")</f>
        <v>غير مطابق</v>
      </c>
      <c r="L17" s="1076" t="s">
        <v>1960</v>
      </c>
      <c r="M17" s="1078" t="s">
        <v>265</v>
      </c>
    </row>
    <row r="18" spans="1:13" s="562" customFormat="1" ht="55.5" customHeight="1" x14ac:dyDescent="0.45">
      <c r="A18" s="1075">
        <v>14</v>
      </c>
      <c r="B18" s="1075" t="s">
        <v>249</v>
      </c>
      <c r="C18" s="1076" t="s">
        <v>882</v>
      </c>
      <c r="D18" s="1077">
        <f t="shared" si="1"/>
        <v>46235</v>
      </c>
      <c r="E18" s="1078" t="s">
        <v>48</v>
      </c>
      <c r="F18" s="1078" t="s">
        <v>48</v>
      </c>
      <c r="G18" s="1078" t="s">
        <v>48</v>
      </c>
      <c r="H18" s="1078" t="s">
        <v>48</v>
      </c>
      <c r="I18" s="1078" t="s">
        <v>48</v>
      </c>
      <c r="J18" s="1078" t="s">
        <v>48</v>
      </c>
      <c r="K18" s="1078" t="str">
        <f t="shared" si="0"/>
        <v>مطابق</v>
      </c>
      <c r="L18" s="1076" t="s">
        <v>1959</v>
      </c>
      <c r="M18" s="1078" t="s">
        <v>265</v>
      </c>
    </row>
    <row r="19" spans="1:13" s="562" customFormat="1" ht="55.5" customHeight="1" x14ac:dyDescent="0.45">
      <c r="A19" s="1075">
        <v>15</v>
      </c>
      <c r="B19" s="1075" t="s">
        <v>250</v>
      </c>
      <c r="C19" s="1076" t="s">
        <v>665</v>
      </c>
      <c r="D19" s="1077">
        <f t="shared" si="1"/>
        <v>46235</v>
      </c>
      <c r="E19" s="1078" t="s">
        <v>48</v>
      </c>
      <c r="F19" s="1078" t="s">
        <v>48</v>
      </c>
      <c r="G19" s="1078" t="s">
        <v>48</v>
      </c>
      <c r="H19" s="1078" t="s">
        <v>48</v>
      </c>
      <c r="I19" s="1078" t="s">
        <v>48</v>
      </c>
      <c r="J19" s="1078" t="s">
        <v>48</v>
      </c>
      <c r="K19" s="1078" t="str">
        <f>IF(COUNTIF(E19:J19, "غير مطابق")&gt;0, "غير مطابق", "مطابق")</f>
        <v>مطابق</v>
      </c>
      <c r="L19" s="1076" t="s">
        <v>49</v>
      </c>
      <c r="M19" s="1078" t="s">
        <v>265</v>
      </c>
    </row>
    <row r="20" spans="1:13" s="562" customFormat="1" ht="55.5" customHeight="1" x14ac:dyDescent="0.45">
      <c r="A20" s="1075">
        <v>16</v>
      </c>
      <c r="B20" s="1075" t="s">
        <v>251</v>
      </c>
      <c r="C20" s="1076" t="s">
        <v>884</v>
      </c>
      <c r="D20" s="1077">
        <f t="shared" si="1"/>
        <v>46235</v>
      </c>
      <c r="E20" s="1078" t="s">
        <v>48</v>
      </c>
      <c r="F20" s="1078" t="s">
        <v>48</v>
      </c>
      <c r="G20" s="1078" t="s">
        <v>48</v>
      </c>
      <c r="H20" s="1078" t="s">
        <v>48</v>
      </c>
      <c r="I20" s="1078" t="s">
        <v>48</v>
      </c>
      <c r="J20" s="1078" t="s">
        <v>48</v>
      </c>
      <c r="K20" s="1078" t="str">
        <f>IF(COUNTIF(E20:J20, "غير مطابق")&gt;0, "غير مطابق", "مطابق")</f>
        <v>مطابق</v>
      </c>
      <c r="L20" s="1076" t="s">
        <v>2438</v>
      </c>
      <c r="M20" s="1078" t="s">
        <v>265</v>
      </c>
    </row>
    <row r="21" spans="1:13" s="562" customFormat="1" ht="55.5" customHeight="1" x14ac:dyDescent="0.55000000000000004">
      <c r="A21" s="1075">
        <v>17</v>
      </c>
      <c r="B21" s="1075" t="s">
        <v>252</v>
      </c>
      <c r="C21" s="579" t="s">
        <v>1958</v>
      </c>
      <c r="D21" s="1077">
        <f t="shared" si="1"/>
        <v>46235</v>
      </c>
      <c r="E21" s="1078" t="s">
        <v>48</v>
      </c>
      <c r="F21" s="1078" t="s">
        <v>48</v>
      </c>
      <c r="G21" s="1078" t="s">
        <v>48</v>
      </c>
      <c r="H21" s="1078" t="s">
        <v>48</v>
      </c>
      <c r="I21" s="1078" t="s">
        <v>48</v>
      </c>
      <c r="J21" s="1078" t="s">
        <v>48</v>
      </c>
      <c r="K21" s="1078" t="str">
        <f>IF(COUNTIF(E21:J21, "غير مطابق")&gt;0, "غير مطابق", "مطابق")</f>
        <v>مطابق</v>
      </c>
      <c r="L21" s="562" t="s">
        <v>49</v>
      </c>
      <c r="M21" s="1078" t="s">
        <v>265</v>
      </c>
    </row>
    <row r="22" spans="1:13" s="562" customFormat="1" ht="55.5" customHeight="1" x14ac:dyDescent="0.45">
      <c r="A22" s="1075">
        <v>18</v>
      </c>
      <c r="B22" s="1075" t="s">
        <v>253</v>
      </c>
      <c r="C22" s="1076" t="s">
        <v>883</v>
      </c>
      <c r="D22" s="1077">
        <f t="shared" si="1"/>
        <v>46235</v>
      </c>
      <c r="E22" s="1078" t="s">
        <v>48</v>
      </c>
      <c r="F22" s="1078" t="s">
        <v>48</v>
      </c>
      <c r="G22" s="1078" t="s">
        <v>48</v>
      </c>
      <c r="H22" s="1078" t="s">
        <v>48</v>
      </c>
      <c r="I22" s="1078" t="s">
        <v>48</v>
      </c>
      <c r="J22" s="1078" t="s">
        <v>48</v>
      </c>
      <c r="K22" s="1078" t="str">
        <f>IF(COUNTIF(E22:J22, "غير مطابق")&gt;0, "غير مطابق", "مطابق")</f>
        <v>مطابق</v>
      </c>
      <c r="L22" s="1076" t="s">
        <v>49</v>
      </c>
      <c r="M22" s="1078" t="s">
        <v>265</v>
      </c>
    </row>
    <row r="23" spans="1:13" s="562" customFormat="1" ht="55.5" customHeight="1" x14ac:dyDescent="0.45">
      <c r="A23" s="1075">
        <v>19</v>
      </c>
      <c r="B23" s="1075" t="s">
        <v>254</v>
      </c>
      <c r="C23" s="1076" t="s">
        <v>885</v>
      </c>
      <c r="D23" s="1077">
        <f t="shared" si="1"/>
        <v>46235</v>
      </c>
      <c r="E23" s="1078" t="s">
        <v>48</v>
      </c>
      <c r="F23" s="1078" t="s">
        <v>48</v>
      </c>
      <c r="G23" s="1078" t="s">
        <v>48</v>
      </c>
      <c r="H23" s="1078" t="s">
        <v>48</v>
      </c>
      <c r="I23" s="1078" t="s">
        <v>48</v>
      </c>
      <c r="J23" s="1078" t="s">
        <v>48</v>
      </c>
      <c r="K23" s="1078" t="str">
        <f t="shared" si="0"/>
        <v>مطابق</v>
      </c>
      <c r="L23" s="1076" t="s">
        <v>49</v>
      </c>
      <c r="M23" s="1078" t="s">
        <v>265</v>
      </c>
    </row>
  </sheetData>
  <sheetProtection algorithmName="SHA-512" hashValue="2vdr5grpYHrOOOHxBWBsekCTUutiIdF4p53XMMc+38R9go6bSe4flOvIkLjhETdm1sGtPU8BikN75lr54XRGEQ==" saltValue="IpvONEDtfwaNyP9h54AtxA==" spinCount="100000" sheet="1" objects="1" scenarios="1"/>
  <mergeCells count="2">
    <mergeCell ref="A1:M1"/>
    <mergeCell ref="A2:B3"/>
  </mergeCells>
  <phoneticPr fontId="16" type="noConversion"/>
  <conditionalFormatting sqref="E5:K23">
    <cfRule type="containsText" dxfId="48" priority="1" operator="containsText" text="غير مطابق">
      <formula>NOT(ISERROR(SEARCH("غير مطابق",E5)))</formula>
    </cfRule>
    <cfRule type="containsText" dxfId="47"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J23" xr:uid="{00000000-0002-0000-0500-000000000000}">
      <formula1>"مطابق,غير مطابق"</formula1>
    </dataValidation>
    <dataValidation type="list" allowBlank="1" sqref="K5:K23" xr:uid="{00000000-0002-0000-0500-000001000000}">
      <formula1>"مطابق,غير مطابق"</formula1>
    </dataValidation>
  </dataValidations>
  <hyperlinks>
    <hyperlink ref="A2" location="'الرئيسية'!A1" display="🏠 الصفحة الرئيسية" xr:uid="{00000000-0004-0000-0500-000000000000}"/>
  </hyperlinks>
  <pageMargins left="0.23622047244094491" right="0.23622047244094491" top="0.74803149606299213" bottom="0.74803149606299213" header="0.31496062992125984" footer="0.31496062992125984"/>
  <pageSetup paperSize="9" scale="39" orientation="landscape" horizontalDpi="0" verticalDpi="0"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P13"/>
  <sheetViews>
    <sheetView rightToLeft="1" zoomScale="55" zoomScaleNormal="55" workbookViewId="0">
      <selection activeCell="A2" sqref="A2:B3"/>
    </sheetView>
  </sheetViews>
  <sheetFormatPr defaultRowHeight="15" x14ac:dyDescent="0.25"/>
  <cols>
    <col min="1" max="1" width="12.140625" bestFit="1" customWidth="1"/>
    <col min="2" max="2" width="27.85546875" bestFit="1" customWidth="1"/>
    <col min="3" max="3" width="28.5703125" bestFit="1" customWidth="1"/>
    <col min="4" max="4" width="26" bestFit="1" customWidth="1"/>
    <col min="5" max="5" width="22" customWidth="1"/>
    <col min="6" max="9" width="29" customWidth="1"/>
    <col min="10" max="10" width="23" customWidth="1"/>
    <col min="11" max="11" width="21" customWidth="1"/>
    <col min="12" max="12" width="62" customWidth="1"/>
    <col min="13" max="13" width="35.85546875" bestFit="1" customWidth="1"/>
    <col min="14" max="14" width="15" customWidth="1"/>
  </cols>
  <sheetData>
    <row r="1" spans="1:42" s="11" customFormat="1" ht="34.5" customHeight="1" x14ac:dyDescent="0.45">
      <c r="A1" s="273" t="s">
        <v>60</v>
      </c>
      <c r="B1" s="274"/>
      <c r="C1" s="274"/>
      <c r="D1" s="274"/>
      <c r="E1" s="274"/>
      <c r="F1" s="274"/>
      <c r="G1" s="274"/>
      <c r="H1" s="274"/>
      <c r="I1" s="274"/>
      <c r="J1" s="274"/>
      <c r="K1" s="274"/>
      <c r="L1" s="274"/>
      <c r="M1" s="274"/>
      <c r="N1" s="274"/>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row>
    <row r="2" spans="1:42" ht="34.5" customHeight="1" x14ac:dyDescent="0.25">
      <c r="A2" s="76" t="s">
        <v>34</v>
      </c>
      <c r="B2" s="263"/>
      <c r="C2" s="3" t="str">
        <f>'لوحة التحليل والملخص'!A3</f>
        <v>سجل السجلات والمعدات</v>
      </c>
      <c r="D2" s="3" t="str">
        <f>'لوحة التحليل والملخص'!B3</f>
        <v>حالة المطابقة (مطابق)</v>
      </c>
      <c r="E2" s="3" t="str">
        <f>'لوحة التحليل والملخص'!C3</f>
        <v>غير مطابق</v>
      </c>
      <c r="F2" s="3" t="str">
        <f>'لوحة التحليل والملخص'!D3</f>
        <v>إجمالي المفحوص</v>
      </c>
      <c r="G2" s="3" t="str">
        <f>'لوحة التحليل والملخص'!E3</f>
        <v>نسبة الالتزام %</v>
      </c>
      <c r="H2" s="5"/>
      <c r="I2" s="5"/>
      <c r="J2" s="5"/>
      <c r="K2" s="5"/>
      <c r="L2" s="5"/>
      <c r="M2" s="5"/>
      <c r="N2" s="5"/>
      <c r="O2" s="1"/>
      <c r="P2" s="1"/>
      <c r="Q2" s="1"/>
      <c r="R2" s="1"/>
      <c r="S2" s="1"/>
      <c r="T2" s="1"/>
      <c r="U2" s="1"/>
      <c r="V2" s="1"/>
      <c r="W2" s="1"/>
      <c r="X2" s="1"/>
      <c r="Y2" s="1"/>
      <c r="Z2" s="1"/>
      <c r="AA2" s="1"/>
      <c r="AB2" s="1"/>
      <c r="AC2" s="1"/>
      <c r="AD2" s="1"/>
      <c r="AE2" s="1"/>
      <c r="AF2" s="1"/>
      <c r="AG2" s="1"/>
      <c r="AH2" s="1"/>
      <c r="AI2" s="1"/>
      <c r="AJ2" s="1"/>
      <c r="AK2" s="1"/>
      <c r="AL2" s="1"/>
      <c r="AM2" s="1"/>
      <c r="AN2" s="1"/>
      <c r="AO2" s="1"/>
      <c r="AP2" s="1"/>
    </row>
    <row r="3" spans="1:42" ht="37.5" customHeight="1" x14ac:dyDescent="0.25">
      <c r="A3" s="77"/>
      <c r="B3" s="264"/>
      <c r="C3" s="8" t="str">
        <f>'لوحة التحليل والملخص'!A8</f>
        <v>شبكة الحريق والمضخات</v>
      </c>
      <c r="D3" s="8">
        <f>'لوحة التحليل والملخص'!B8</f>
        <v>2</v>
      </c>
      <c r="E3" s="8">
        <f>'لوحة التحليل والملخص'!C8</f>
        <v>1</v>
      </c>
      <c r="F3" s="8">
        <f>'لوحة التحليل والملخص'!D8</f>
        <v>3</v>
      </c>
      <c r="G3" s="9">
        <f>'لوحة التحليل والملخص'!E8</f>
        <v>0.66666666666666663</v>
      </c>
      <c r="H3" s="5"/>
      <c r="I3" s="5"/>
      <c r="J3" s="5"/>
      <c r="K3" s="24"/>
      <c r="L3" s="24"/>
      <c r="M3" s="24"/>
      <c r="N3" s="24"/>
      <c r="O3" s="1"/>
      <c r="P3" s="1"/>
      <c r="Q3" s="1"/>
      <c r="R3" s="1"/>
      <c r="S3" s="1"/>
      <c r="T3" s="1"/>
      <c r="U3" s="1"/>
      <c r="V3" s="1"/>
      <c r="W3" s="1"/>
      <c r="X3" s="1"/>
      <c r="Y3" s="1"/>
      <c r="Z3" s="1"/>
      <c r="AA3" s="1"/>
      <c r="AB3" s="1"/>
      <c r="AC3" s="1"/>
      <c r="AD3" s="1"/>
      <c r="AE3" s="1"/>
      <c r="AF3" s="1"/>
      <c r="AG3" s="1"/>
      <c r="AH3" s="1"/>
      <c r="AI3" s="1"/>
      <c r="AJ3" s="1"/>
      <c r="AK3" s="1"/>
      <c r="AL3" s="1"/>
      <c r="AM3" s="1"/>
      <c r="AN3" s="1"/>
      <c r="AO3" s="1"/>
      <c r="AP3" s="1"/>
    </row>
    <row r="4" spans="1:42" ht="37.5" x14ac:dyDescent="0.25">
      <c r="A4" s="4" t="s">
        <v>39</v>
      </c>
      <c r="B4" s="4" t="s">
        <v>40</v>
      </c>
      <c r="C4" s="4" t="s">
        <v>41</v>
      </c>
      <c r="D4" s="4" t="s">
        <v>42</v>
      </c>
      <c r="E4" s="2" t="s">
        <v>647</v>
      </c>
      <c r="F4" s="2" t="s">
        <v>61</v>
      </c>
      <c r="G4" s="2" t="s">
        <v>62</v>
      </c>
      <c r="H4" s="2" t="s">
        <v>649</v>
      </c>
      <c r="I4" s="2" t="s">
        <v>648</v>
      </c>
      <c r="J4" s="2" t="s">
        <v>650</v>
      </c>
      <c r="K4" s="2" t="s">
        <v>63</v>
      </c>
      <c r="L4" s="4" t="s">
        <v>44</v>
      </c>
      <c r="M4" s="4" t="s">
        <v>45</v>
      </c>
      <c r="N4" s="4" t="s">
        <v>46</v>
      </c>
    </row>
    <row r="5" spans="1:42" ht="21" x14ac:dyDescent="0.25">
      <c r="A5" s="64">
        <v>1</v>
      </c>
      <c r="B5" s="29" t="s">
        <v>228</v>
      </c>
      <c r="C5" s="33" t="s">
        <v>227</v>
      </c>
      <c r="D5" s="32" t="s">
        <v>47</v>
      </c>
      <c r="E5" s="65" t="s">
        <v>48</v>
      </c>
      <c r="F5" s="65" t="s">
        <v>48</v>
      </c>
      <c r="G5" s="65" t="s">
        <v>48</v>
      </c>
      <c r="H5" s="65" t="s">
        <v>48</v>
      </c>
      <c r="I5" s="65" t="s">
        <v>48</v>
      </c>
      <c r="J5" s="65" t="s">
        <v>48</v>
      </c>
      <c r="K5" s="65" t="s">
        <v>48</v>
      </c>
      <c r="L5" s="65" t="str">
        <f>IF(COUNTIF(E5:K5, "غير مطابق")&gt;0, "غير مطابق", "مطابق")</f>
        <v>مطابق</v>
      </c>
      <c r="M5" s="33" t="s">
        <v>1713</v>
      </c>
      <c r="N5" s="65" t="s">
        <v>654</v>
      </c>
    </row>
    <row r="6" spans="1:42" ht="21" x14ac:dyDescent="0.25">
      <c r="A6" s="66">
        <v>2</v>
      </c>
      <c r="B6" s="67" t="s">
        <v>229</v>
      </c>
      <c r="C6" s="33" t="s">
        <v>227</v>
      </c>
      <c r="D6" s="44" t="s">
        <v>47</v>
      </c>
      <c r="E6" s="65" t="s">
        <v>48</v>
      </c>
      <c r="F6" s="65" t="s">
        <v>48</v>
      </c>
      <c r="G6" s="65" t="s">
        <v>48</v>
      </c>
      <c r="H6" s="65" t="s">
        <v>48</v>
      </c>
      <c r="I6" s="65" t="s">
        <v>48</v>
      </c>
      <c r="J6" s="65" t="s">
        <v>48</v>
      </c>
      <c r="K6" s="65" t="s">
        <v>48</v>
      </c>
      <c r="L6" s="65" t="str">
        <f>IF(COUNTIF(E6:K6, "غير مطابق")&gt;0, "غير مطابق", "مطابق")</f>
        <v>مطابق</v>
      </c>
      <c r="M6" s="34" t="s">
        <v>49</v>
      </c>
      <c r="N6" s="65" t="s">
        <v>654</v>
      </c>
    </row>
    <row r="7" spans="1:42" ht="42" x14ac:dyDescent="0.25">
      <c r="A7" s="64">
        <v>3</v>
      </c>
      <c r="B7" s="29" t="s">
        <v>230</v>
      </c>
      <c r="C7" s="33" t="s">
        <v>227</v>
      </c>
      <c r="D7" s="32" t="s">
        <v>47</v>
      </c>
      <c r="E7" s="65" t="s">
        <v>48</v>
      </c>
      <c r="F7" s="65" t="s">
        <v>48</v>
      </c>
      <c r="G7" s="65" t="s">
        <v>48</v>
      </c>
      <c r="H7" s="65" t="s">
        <v>48</v>
      </c>
      <c r="I7" s="65" t="s">
        <v>48</v>
      </c>
      <c r="J7" s="65" t="s">
        <v>19</v>
      </c>
      <c r="K7" s="65" t="s">
        <v>48</v>
      </c>
      <c r="L7" s="65" t="str">
        <f>IF(COUNTIF(E7:K7, "غير مطابق")&gt;0, "غير مطابق", "مطابق")</f>
        <v>غير مطابق</v>
      </c>
      <c r="M7" s="33" t="s">
        <v>653</v>
      </c>
      <c r="N7" s="65" t="s">
        <v>654</v>
      </c>
    </row>
    <row r="12" spans="1:42" ht="48.75" customHeight="1" x14ac:dyDescent="0.25">
      <c r="C12" s="19"/>
    </row>
    <row r="13" spans="1:42" ht="28.5" x14ac:dyDescent="0.45">
      <c r="F13" s="10"/>
      <c r="G13" s="10"/>
      <c r="H13" s="10"/>
      <c r="I13" s="10"/>
    </row>
  </sheetData>
  <sheetProtection algorithmName="SHA-512" hashValue="zQXwKgsD1O7VXEa9V4Ge1Upnj3tUheoOEzXVSMLkoJiUe8FhAfK3DAGKtalhT84n4AsIEpBHHG815A+PAEZc5Q==" saltValue="55Gls1S3XzKe6DaV2VsamQ==" spinCount="100000" sheet="1" objects="1" scenarios="1"/>
  <mergeCells count="2">
    <mergeCell ref="A1:N1"/>
    <mergeCell ref="A2:B3"/>
  </mergeCells>
  <conditionalFormatting sqref="E5:L7">
    <cfRule type="containsText" dxfId="46" priority="1" operator="containsText" text="غير مطابق">
      <formula>NOT(ISERROR(SEARCH("غير مطابق",E5)))</formula>
    </cfRule>
    <cfRule type="containsText" dxfId="45" priority="2"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K7" xr:uid="{00000000-0002-0000-0600-000000000000}">
      <formula1>"مطابق,غير مطابق"</formula1>
    </dataValidation>
    <dataValidation type="list" allowBlank="1" sqref="L5:L7" xr:uid="{00000000-0002-0000-0600-000001000000}">
      <formula1>"مطابق,غير مطابق"</formula1>
    </dataValidation>
  </dataValidations>
  <hyperlinks>
    <hyperlink ref="A2" location="'الرئيسية'!A1" display="🏠 الصفحة الرئيسية" xr:uid="{00000000-0004-0000-0600-000000000000}"/>
  </hyperlinks>
  <pageMargins left="0.75" right="0.75" top="1" bottom="1" header="0.5" footer="0.5"/>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I32"/>
  <sheetViews>
    <sheetView rightToLeft="1" zoomScale="55" zoomScaleNormal="55" workbookViewId="0">
      <selection activeCell="A2" sqref="A2:B3"/>
    </sheetView>
  </sheetViews>
  <sheetFormatPr defaultRowHeight="15" x14ac:dyDescent="0.25"/>
  <cols>
    <col min="1" max="1" width="10.42578125" style="309" bestFit="1" customWidth="1"/>
    <col min="2" max="2" width="20" style="309" customWidth="1"/>
    <col min="3" max="3" width="28.5703125" style="309" bestFit="1" customWidth="1"/>
    <col min="4" max="4" width="25.85546875" style="309" bestFit="1" customWidth="1"/>
    <col min="5" max="5" width="19.5703125" style="309" customWidth="1"/>
    <col min="6" max="9" width="25" style="309" customWidth="1"/>
    <col min="10" max="10" width="23" style="309" customWidth="1"/>
    <col min="11" max="11" width="14.5703125" style="309" bestFit="1" customWidth="1"/>
    <col min="12" max="12" width="24" style="309" customWidth="1"/>
    <col min="13" max="13" width="15" style="309" customWidth="1"/>
    <col min="14" max="16384" width="9.140625" style="309"/>
  </cols>
  <sheetData>
    <row r="1" spans="1:35" s="532" customFormat="1" ht="42.75" customHeight="1" x14ac:dyDescent="0.5">
      <c r="A1" s="1057" t="s">
        <v>64</v>
      </c>
      <c r="B1" s="1058"/>
      <c r="C1" s="1058"/>
      <c r="D1" s="1058"/>
      <c r="E1" s="1058"/>
      <c r="F1" s="1058"/>
      <c r="G1" s="1058"/>
      <c r="H1" s="1058"/>
      <c r="I1" s="1058"/>
      <c r="J1" s="1058"/>
      <c r="K1" s="1058"/>
      <c r="L1" s="1058"/>
      <c r="M1" s="1058"/>
      <c r="N1" s="531"/>
      <c r="O1" s="531"/>
      <c r="P1" s="531"/>
      <c r="Q1" s="531"/>
      <c r="R1" s="531"/>
      <c r="S1" s="531"/>
      <c r="T1" s="531"/>
      <c r="U1" s="531"/>
      <c r="V1" s="531"/>
      <c r="W1" s="531"/>
      <c r="X1" s="531"/>
      <c r="Y1" s="531"/>
      <c r="Z1" s="531"/>
      <c r="AA1" s="531"/>
      <c r="AB1" s="531"/>
      <c r="AC1" s="531"/>
      <c r="AD1" s="531"/>
      <c r="AE1" s="531"/>
      <c r="AF1" s="531"/>
      <c r="AG1" s="531"/>
      <c r="AH1" s="531"/>
      <c r="AI1" s="531"/>
    </row>
    <row r="2" spans="1:35" s="532" customFormat="1" ht="42.75" customHeight="1" x14ac:dyDescent="0.4">
      <c r="A2" s="456" t="s">
        <v>34</v>
      </c>
      <c r="B2" s="457"/>
      <c r="C2" s="509" t="str">
        <f>'لوحة التحليل والملخص'!A3</f>
        <v>سجل السجلات والمعدات</v>
      </c>
      <c r="D2" s="509" t="str">
        <f>'لوحة التحليل والملخص'!B3</f>
        <v>حالة المطابقة (مطابق)</v>
      </c>
      <c r="E2" s="509" t="str">
        <f>'لوحة التحليل والملخص'!B3</f>
        <v>حالة المطابقة (مطابق)</v>
      </c>
      <c r="F2" s="509" t="str">
        <f>'لوحة التحليل والملخص'!C3</f>
        <v>غير مطابق</v>
      </c>
      <c r="G2" s="509" t="str">
        <f>'لوحة التحليل والملخص'!D3</f>
        <v>إجمالي المفحوص</v>
      </c>
      <c r="H2" s="509" t="str">
        <f>'لوحة التحليل والملخص'!E3</f>
        <v>نسبة الالتزام %</v>
      </c>
      <c r="I2" s="509">
        <f>'لوحة التحليل والملخص'!F3</f>
        <v>0</v>
      </c>
      <c r="J2" s="1080"/>
      <c r="K2" s="1081"/>
      <c r="L2" s="1081"/>
      <c r="M2" s="1081"/>
      <c r="N2" s="531"/>
      <c r="O2" s="531"/>
      <c r="P2" s="531"/>
      <c r="Q2" s="531"/>
      <c r="R2" s="531"/>
      <c r="S2" s="531"/>
      <c r="T2" s="531"/>
      <c r="U2" s="531"/>
      <c r="V2" s="531"/>
      <c r="W2" s="531"/>
      <c r="X2" s="531"/>
      <c r="Y2" s="531"/>
      <c r="Z2" s="531"/>
      <c r="AA2" s="531"/>
      <c r="AB2" s="531"/>
      <c r="AC2" s="531"/>
      <c r="AD2" s="531"/>
      <c r="AE2" s="531"/>
      <c r="AF2" s="531"/>
      <c r="AG2" s="531"/>
      <c r="AH2" s="531"/>
      <c r="AI2" s="531"/>
    </row>
    <row r="3" spans="1:35" ht="34.5" customHeight="1" x14ac:dyDescent="0.25">
      <c r="A3" s="461"/>
      <c r="B3" s="462"/>
      <c r="C3" s="527" t="str">
        <f>'لوحة التحليل والملخص'!A9</f>
        <v>صناديق الحريق</v>
      </c>
      <c r="D3" s="488">
        <f>'لوحة التحليل والملخص'!B9</f>
        <v>27</v>
      </c>
      <c r="E3" s="1082">
        <f>'لوحة التحليل والملخص'!B9</f>
        <v>27</v>
      </c>
      <c r="F3" s="489">
        <f>'لوحة التحليل والملخص'!C9</f>
        <v>1</v>
      </c>
      <c r="G3" s="503">
        <f>'لوحة التحليل والملخص'!D9</f>
        <v>28</v>
      </c>
      <c r="H3" s="754">
        <f>'لوحة التحليل والملخص'!E9</f>
        <v>0.9642857142857143</v>
      </c>
      <c r="I3" s="754">
        <f>'لوحة التحليل والملخص'!F9</f>
        <v>0</v>
      </c>
      <c r="J3" s="1083"/>
      <c r="K3" s="1084"/>
      <c r="L3" s="1084"/>
      <c r="M3" s="1084"/>
      <c r="N3" s="477"/>
      <c r="O3" s="477"/>
      <c r="P3" s="477"/>
      <c r="Q3" s="477"/>
      <c r="R3" s="477"/>
      <c r="S3" s="477"/>
      <c r="T3" s="477"/>
      <c r="U3" s="477"/>
      <c r="V3" s="477"/>
      <c r="W3" s="477"/>
      <c r="X3" s="477"/>
      <c r="Y3" s="477"/>
      <c r="Z3" s="477"/>
      <c r="AA3" s="477"/>
      <c r="AB3" s="477"/>
      <c r="AC3" s="477"/>
      <c r="AD3" s="477"/>
      <c r="AE3" s="477"/>
      <c r="AF3" s="477"/>
      <c r="AG3" s="477"/>
      <c r="AH3" s="477"/>
      <c r="AI3" s="477"/>
    </row>
    <row r="4" spans="1:35" s="334" customFormat="1" ht="41.25" customHeight="1" x14ac:dyDescent="0.35">
      <c r="A4" s="509" t="s">
        <v>39</v>
      </c>
      <c r="B4" s="509" t="s">
        <v>40</v>
      </c>
      <c r="C4" s="509" t="s">
        <v>511</v>
      </c>
      <c r="D4" s="509" t="s">
        <v>517</v>
      </c>
      <c r="E4" s="509" t="s">
        <v>42</v>
      </c>
      <c r="F4" s="509" t="s">
        <v>512</v>
      </c>
      <c r="G4" s="509" t="s">
        <v>513</v>
      </c>
      <c r="H4" s="509" t="s">
        <v>514</v>
      </c>
      <c r="I4" s="509" t="s">
        <v>515</v>
      </c>
      <c r="J4" s="509" t="s">
        <v>516</v>
      </c>
      <c r="K4" s="509" t="s">
        <v>44</v>
      </c>
      <c r="L4" s="509" t="s">
        <v>45</v>
      </c>
      <c r="M4" s="509" t="s">
        <v>46</v>
      </c>
      <c r="N4" s="494"/>
      <c r="O4" s="494"/>
      <c r="P4" s="494"/>
      <c r="Q4" s="494"/>
      <c r="R4" s="494"/>
      <c r="S4" s="494"/>
      <c r="T4" s="494"/>
      <c r="U4" s="494"/>
      <c r="V4" s="494"/>
      <c r="W4" s="494"/>
      <c r="X4" s="494"/>
      <c r="Y4" s="494"/>
      <c r="Z4" s="494"/>
      <c r="AA4" s="494"/>
      <c r="AB4" s="494"/>
      <c r="AC4" s="494"/>
      <c r="AD4" s="494"/>
      <c r="AE4" s="494"/>
      <c r="AF4" s="494"/>
      <c r="AG4" s="494"/>
      <c r="AH4" s="494"/>
      <c r="AI4" s="494"/>
    </row>
    <row r="5" spans="1:35" ht="24" customHeight="1" x14ac:dyDescent="0.25">
      <c r="A5" s="1085">
        <v>1</v>
      </c>
      <c r="B5" s="515" t="s">
        <v>231</v>
      </c>
      <c r="C5" s="516" t="s">
        <v>518</v>
      </c>
      <c r="D5" s="516" t="s">
        <v>519</v>
      </c>
      <c r="E5" s="517">
        <v>46235</v>
      </c>
      <c r="F5" s="515" t="s">
        <v>48</v>
      </c>
      <c r="G5" s="515" t="s">
        <v>48</v>
      </c>
      <c r="H5" s="515" t="s">
        <v>48</v>
      </c>
      <c r="I5" s="515" t="s">
        <v>48</v>
      </c>
      <c r="J5" s="515" t="s">
        <v>48</v>
      </c>
      <c r="K5" s="515" t="str">
        <f t="shared" ref="K5:K32" si="0">IF(COUNTIF(F5:J5, "غير مطابق")&gt;0, "غير مطابق", "مطابق")</f>
        <v>مطابق</v>
      </c>
      <c r="L5" s="516" t="s">
        <v>49</v>
      </c>
      <c r="M5" s="515" t="s">
        <v>246</v>
      </c>
    </row>
    <row r="6" spans="1:35" ht="20.25" customHeight="1" x14ac:dyDescent="0.25">
      <c r="A6" s="1086">
        <v>2</v>
      </c>
      <c r="B6" s="515" t="s">
        <v>232</v>
      </c>
      <c r="C6" s="519" t="s">
        <v>520</v>
      </c>
      <c r="D6" s="519" t="s">
        <v>519</v>
      </c>
      <c r="E6" s="517">
        <v>46235</v>
      </c>
      <c r="F6" s="515" t="s">
        <v>48</v>
      </c>
      <c r="G6" s="515" t="s">
        <v>48</v>
      </c>
      <c r="H6" s="515" t="s">
        <v>48</v>
      </c>
      <c r="I6" s="515" t="s">
        <v>48</v>
      </c>
      <c r="J6" s="515" t="s">
        <v>48</v>
      </c>
      <c r="K6" s="515" t="str">
        <f t="shared" si="0"/>
        <v>مطابق</v>
      </c>
      <c r="L6" s="519" t="s">
        <v>49</v>
      </c>
      <c r="M6" s="515" t="s">
        <v>246</v>
      </c>
    </row>
    <row r="7" spans="1:35" ht="20.25" customHeight="1" x14ac:dyDescent="0.25">
      <c r="A7" s="1085">
        <v>3</v>
      </c>
      <c r="B7" s="515" t="s">
        <v>233</v>
      </c>
      <c r="C7" s="516" t="s">
        <v>521</v>
      </c>
      <c r="D7" s="516" t="s">
        <v>519</v>
      </c>
      <c r="E7" s="517">
        <v>46235</v>
      </c>
      <c r="F7" s="515" t="s">
        <v>48</v>
      </c>
      <c r="G7" s="515" t="s">
        <v>48</v>
      </c>
      <c r="H7" s="515" t="s">
        <v>48</v>
      </c>
      <c r="I7" s="515" t="s">
        <v>48</v>
      </c>
      <c r="J7" s="515" t="s">
        <v>48</v>
      </c>
      <c r="K7" s="515" t="str">
        <f t="shared" si="0"/>
        <v>مطابق</v>
      </c>
      <c r="L7" s="516" t="s">
        <v>49</v>
      </c>
      <c r="M7" s="515" t="s">
        <v>246</v>
      </c>
    </row>
    <row r="8" spans="1:35" ht="18.75" x14ac:dyDescent="0.25">
      <c r="A8" s="1085">
        <v>4</v>
      </c>
      <c r="B8" s="515" t="s">
        <v>234</v>
      </c>
      <c r="C8" s="519" t="s">
        <v>522</v>
      </c>
      <c r="D8" s="519" t="s">
        <v>523</v>
      </c>
      <c r="E8" s="517">
        <v>46235</v>
      </c>
      <c r="F8" s="515" t="s">
        <v>48</v>
      </c>
      <c r="G8" s="515" t="s">
        <v>48</v>
      </c>
      <c r="H8" s="515" t="s">
        <v>48</v>
      </c>
      <c r="I8" s="515" t="s">
        <v>48</v>
      </c>
      <c r="J8" s="515" t="s">
        <v>48</v>
      </c>
      <c r="K8" s="515" t="str">
        <f t="shared" si="0"/>
        <v>مطابق</v>
      </c>
      <c r="L8" s="519" t="s">
        <v>49</v>
      </c>
      <c r="M8" s="515" t="s">
        <v>246</v>
      </c>
    </row>
    <row r="9" spans="1:35" ht="18.75" x14ac:dyDescent="0.25">
      <c r="A9" s="1086">
        <v>5</v>
      </c>
      <c r="B9" s="515" t="s">
        <v>235</v>
      </c>
      <c r="C9" s="516" t="s">
        <v>117</v>
      </c>
      <c r="D9" s="516" t="s">
        <v>523</v>
      </c>
      <c r="E9" s="517">
        <v>46235</v>
      </c>
      <c r="F9" s="515" t="s">
        <v>48</v>
      </c>
      <c r="G9" s="1085" t="s">
        <v>48</v>
      </c>
      <c r="H9" s="515" t="s">
        <v>48</v>
      </c>
      <c r="I9" s="515" t="s">
        <v>48</v>
      </c>
      <c r="J9" s="515" t="s">
        <v>48</v>
      </c>
      <c r="K9" s="515" t="str">
        <f t="shared" si="0"/>
        <v>مطابق</v>
      </c>
      <c r="L9" s="516" t="s">
        <v>49</v>
      </c>
      <c r="M9" s="515" t="s">
        <v>246</v>
      </c>
    </row>
    <row r="10" spans="1:35" ht="18.75" x14ac:dyDescent="0.25">
      <c r="A10" s="1085">
        <v>6</v>
      </c>
      <c r="B10" s="515" t="s">
        <v>236</v>
      </c>
      <c r="C10" s="519" t="s">
        <v>524</v>
      </c>
      <c r="D10" s="519" t="s">
        <v>523</v>
      </c>
      <c r="E10" s="517">
        <v>46235</v>
      </c>
      <c r="F10" s="515" t="s">
        <v>48</v>
      </c>
      <c r="G10" s="515" t="s">
        <v>48</v>
      </c>
      <c r="H10" s="515" t="s">
        <v>48</v>
      </c>
      <c r="I10" s="515" t="s">
        <v>48</v>
      </c>
      <c r="J10" s="515" t="s">
        <v>48</v>
      </c>
      <c r="K10" s="515" t="str">
        <f t="shared" si="0"/>
        <v>مطابق</v>
      </c>
      <c r="L10" s="519" t="s">
        <v>49</v>
      </c>
      <c r="M10" s="515" t="s">
        <v>246</v>
      </c>
    </row>
    <row r="11" spans="1:35" ht="18.75" x14ac:dyDescent="0.25">
      <c r="A11" s="1085">
        <v>7</v>
      </c>
      <c r="B11" s="515" t="s">
        <v>237</v>
      </c>
      <c r="C11" s="516" t="s">
        <v>124</v>
      </c>
      <c r="D11" s="516" t="s">
        <v>519</v>
      </c>
      <c r="E11" s="517">
        <v>46235</v>
      </c>
      <c r="F11" s="515" t="s">
        <v>19</v>
      </c>
      <c r="G11" s="515" t="s">
        <v>48</v>
      </c>
      <c r="H11" s="515" t="s">
        <v>48</v>
      </c>
      <c r="I11" s="515" t="s">
        <v>48</v>
      </c>
      <c r="J11" s="515" t="s">
        <v>48</v>
      </c>
      <c r="K11" s="515" t="str">
        <f t="shared" si="0"/>
        <v>غير مطابق</v>
      </c>
      <c r="L11" s="516" t="s">
        <v>540</v>
      </c>
      <c r="M11" s="515" t="s">
        <v>246</v>
      </c>
    </row>
    <row r="12" spans="1:35" ht="18.75" x14ac:dyDescent="0.25">
      <c r="A12" s="1086">
        <v>8</v>
      </c>
      <c r="B12" s="515" t="s">
        <v>238</v>
      </c>
      <c r="C12" s="519" t="s">
        <v>525</v>
      </c>
      <c r="D12" s="519" t="s">
        <v>523</v>
      </c>
      <c r="E12" s="517">
        <v>46235</v>
      </c>
      <c r="F12" s="515" t="s">
        <v>48</v>
      </c>
      <c r="G12" s="515" t="s">
        <v>48</v>
      </c>
      <c r="H12" s="515" t="s">
        <v>48</v>
      </c>
      <c r="I12" s="515" t="s">
        <v>48</v>
      </c>
      <c r="J12" s="515" t="s">
        <v>48</v>
      </c>
      <c r="K12" s="515" t="str">
        <f t="shared" si="0"/>
        <v>مطابق</v>
      </c>
      <c r="L12" s="519" t="s">
        <v>49</v>
      </c>
      <c r="M12" s="515" t="s">
        <v>246</v>
      </c>
    </row>
    <row r="13" spans="1:35" ht="18.75" x14ac:dyDescent="0.25">
      <c r="A13" s="1085">
        <v>9</v>
      </c>
      <c r="B13" s="515" t="s">
        <v>239</v>
      </c>
      <c r="C13" s="516" t="s">
        <v>124</v>
      </c>
      <c r="D13" s="516" t="s">
        <v>519</v>
      </c>
      <c r="E13" s="517">
        <v>46235</v>
      </c>
      <c r="F13" s="515" t="s">
        <v>48</v>
      </c>
      <c r="G13" s="515" t="s">
        <v>48</v>
      </c>
      <c r="H13" s="515" t="s">
        <v>48</v>
      </c>
      <c r="I13" s="515" t="s">
        <v>48</v>
      </c>
      <c r="J13" s="515" t="s">
        <v>48</v>
      </c>
      <c r="K13" s="515" t="str">
        <f t="shared" si="0"/>
        <v>مطابق</v>
      </c>
      <c r="L13" s="516" t="s">
        <v>49</v>
      </c>
      <c r="M13" s="515" t="s">
        <v>246</v>
      </c>
    </row>
    <row r="14" spans="1:35" ht="18.75" x14ac:dyDescent="0.25">
      <c r="A14" s="1085">
        <v>10</v>
      </c>
      <c r="B14" s="515" t="s">
        <v>240</v>
      </c>
      <c r="C14" s="519" t="s">
        <v>102</v>
      </c>
      <c r="D14" s="519" t="s">
        <v>523</v>
      </c>
      <c r="E14" s="517">
        <v>46235</v>
      </c>
      <c r="F14" s="515" t="s">
        <v>48</v>
      </c>
      <c r="G14" s="515" t="s">
        <v>48</v>
      </c>
      <c r="H14" s="515" t="s">
        <v>48</v>
      </c>
      <c r="I14" s="515" t="s">
        <v>48</v>
      </c>
      <c r="J14" s="515" t="s">
        <v>48</v>
      </c>
      <c r="K14" s="515" t="str">
        <f t="shared" si="0"/>
        <v>مطابق</v>
      </c>
      <c r="L14" s="519" t="s">
        <v>49</v>
      </c>
      <c r="M14" s="515" t="s">
        <v>246</v>
      </c>
    </row>
    <row r="15" spans="1:35" ht="18.75" x14ac:dyDescent="0.25">
      <c r="A15" s="1086">
        <v>11</v>
      </c>
      <c r="B15" s="515" t="s">
        <v>241</v>
      </c>
      <c r="C15" s="519" t="s">
        <v>522</v>
      </c>
      <c r="D15" s="519" t="s">
        <v>523</v>
      </c>
      <c r="E15" s="517">
        <v>46235</v>
      </c>
      <c r="F15" s="515" t="s">
        <v>48</v>
      </c>
      <c r="G15" s="515" t="s">
        <v>48</v>
      </c>
      <c r="H15" s="515" t="s">
        <v>48</v>
      </c>
      <c r="I15" s="515" t="s">
        <v>48</v>
      </c>
      <c r="J15" s="515" t="s">
        <v>48</v>
      </c>
      <c r="K15" s="515" t="str">
        <f t="shared" si="0"/>
        <v>مطابق</v>
      </c>
      <c r="L15" s="516" t="s">
        <v>49</v>
      </c>
      <c r="M15" s="515" t="s">
        <v>246</v>
      </c>
    </row>
    <row r="16" spans="1:35" ht="18.75" x14ac:dyDescent="0.25">
      <c r="A16" s="1085">
        <v>12</v>
      </c>
      <c r="B16" s="515" t="s">
        <v>242</v>
      </c>
      <c r="C16" s="519" t="s">
        <v>526</v>
      </c>
      <c r="D16" s="519" t="s">
        <v>519</v>
      </c>
      <c r="E16" s="517">
        <v>46235</v>
      </c>
      <c r="F16" s="515" t="s">
        <v>48</v>
      </c>
      <c r="G16" s="515" t="s">
        <v>48</v>
      </c>
      <c r="H16" s="515" t="s">
        <v>48</v>
      </c>
      <c r="I16" s="515" t="s">
        <v>48</v>
      </c>
      <c r="J16" s="515" t="s">
        <v>48</v>
      </c>
      <c r="K16" s="515" t="str">
        <f t="shared" si="0"/>
        <v>مطابق</v>
      </c>
      <c r="L16" s="519" t="s">
        <v>49</v>
      </c>
      <c r="M16" s="515" t="s">
        <v>246</v>
      </c>
    </row>
    <row r="17" spans="1:13" ht="18.75" x14ac:dyDescent="0.25">
      <c r="A17" s="1085">
        <v>13</v>
      </c>
      <c r="B17" s="515" t="s">
        <v>243</v>
      </c>
      <c r="C17" s="516" t="s">
        <v>527</v>
      </c>
      <c r="D17" s="516" t="s">
        <v>519</v>
      </c>
      <c r="E17" s="517">
        <v>46235</v>
      </c>
      <c r="F17" s="515" t="s">
        <v>48</v>
      </c>
      <c r="G17" s="515" t="s">
        <v>48</v>
      </c>
      <c r="H17" s="515" t="s">
        <v>48</v>
      </c>
      <c r="I17" s="515" t="s">
        <v>48</v>
      </c>
      <c r="J17" s="515" t="s">
        <v>48</v>
      </c>
      <c r="K17" s="515" t="str">
        <f t="shared" si="0"/>
        <v>مطابق</v>
      </c>
      <c r="L17" s="516" t="s">
        <v>49</v>
      </c>
      <c r="M17" s="515" t="s">
        <v>246</v>
      </c>
    </row>
    <row r="18" spans="1:13" ht="18.75" x14ac:dyDescent="0.25">
      <c r="A18" s="1086">
        <v>14</v>
      </c>
      <c r="B18" s="515" t="s">
        <v>244</v>
      </c>
      <c r="C18" s="519" t="s">
        <v>528</v>
      </c>
      <c r="D18" s="519" t="s">
        <v>523</v>
      </c>
      <c r="E18" s="517">
        <v>46235</v>
      </c>
      <c r="F18" s="515" t="s">
        <v>48</v>
      </c>
      <c r="G18" s="515" t="s">
        <v>48</v>
      </c>
      <c r="H18" s="515" t="s">
        <v>48</v>
      </c>
      <c r="I18" s="515" t="s">
        <v>48</v>
      </c>
      <c r="J18" s="515" t="s">
        <v>48</v>
      </c>
      <c r="K18" s="515" t="str">
        <f t="shared" si="0"/>
        <v>مطابق</v>
      </c>
      <c r="L18" s="519" t="s">
        <v>49</v>
      </c>
      <c r="M18" s="515" t="s">
        <v>246</v>
      </c>
    </row>
    <row r="19" spans="1:13" ht="18.75" x14ac:dyDescent="0.25">
      <c r="A19" s="1085">
        <v>15</v>
      </c>
      <c r="B19" s="515" t="s">
        <v>245</v>
      </c>
      <c r="C19" s="519" t="s">
        <v>529</v>
      </c>
      <c r="D19" s="519" t="s">
        <v>519</v>
      </c>
      <c r="E19" s="517">
        <v>46235</v>
      </c>
      <c r="F19" s="515" t="s">
        <v>48</v>
      </c>
      <c r="G19" s="515" t="s">
        <v>48</v>
      </c>
      <c r="H19" s="515" t="s">
        <v>48</v>
      </c>
      <c r="I19" s="515" t="s">
        <v>48</v>
      </c>
      <c r="J19" s="515" t="s">
        <v>48</v>
      </c>
      <c r="K19" s="515" t="str">
        <f t="shared" si="0"/>
        <v>مطابق</v>
      </c>
      <c r="L19" s="519" t="s">
        <v>49</v>
      </c>
      <c r="M19" s="515" t="s">
        <v>246</v>
      </c>
    </row>
    <row r="20" spans="1:13" ht="18.75" x14ac:dyDescent="0.25">
      <c r="A20" s="1085">
        <v>16</v>
      </c>
      <c r="B20" s="515" t="s">
        <v>311</v>
      </c>
      <c r="C20" s="519" t="s">
        <v>530</v>
      </c>
      <c r="D20" s="519" t="s">
        <v>519</v>
      </c>
      <c r="E20" s="517">
        <v>46235</v>
      </c>
      <c r="F20" s="515" t="s">
        <v>48</v>
      </c>
      <c r="G20" s="515" t="s">
        <v>48</v>
      </c>
      <c r="H20" s="515" t="s">
        <v>48</v>
      </c>
      <c r="I20" s="515" t="s">
        <v>48</v>
      </c>
      <c r="J20" s="515" t="s">
        <v>48</v>
      </c>
      <c r="K20" s="515" t="str">
        <f t="shared" si="0"/>
        <v>مطابق</v>
      </c>
      <c r="L20" s="519" t="s">
        <v>49</v>
      </c>
      <c r="M20" s="515" t="s">
        <v>246</v>
      </c>
    </row>
    <row r="21" spans="1:13" ht="18.75" x14ac:dyDescent="0.25">
      <c r="A21" s="1086">
        <v>17</v>
      </c>
      <c r="B21" s="515" t="s">
        <v>312</v>
      </c>
      <c r="C21" s="519" t="s">
        <v>530</v>
      </c>
      <c r="D21" s="519" t="s">
        <v>519</v>
      </c>
      <c r="E21" s="517">
        <v>46235</v>
      </c>
      <c r="F21" s="515" t="s">
        <v>48</v>
      </c>
      <c r="G21" s="515" t="s">
        <v>48</v>
      </c>
      <c r="H21" s="515" t="s">
        <v>48</v>
      </c>
      <c r="I21" s="515" t="s">
        <v>48</v>
      </c>
      <c r="J21" s="515" t="s">
        <v>48</v>
      </c>
      <c r="K21" s="515" t="str">
        <f t="shared" si="0"/>
        <v>مطابق</v>
      </c>
      <c r="L21" s="519" t="s">
        <v>49</v>
      </c>
      <c r="M21" s="515" t="s">
        <v>246</v>
      </c>
    </row>
    <row r="22" spans="1:13" ht="18.75" x14ac:dyDescent="0.25">
      <c r="A22" s="1085">
        <v>18</v>
      </c>
      <c r="B22" s="515" t="s">
        <v>313</v>
      </c>
      <c r="C22" s="519" t="s">
        <v>531</v>
      </c>
      <c r="D22" s="519" t="s">
        <v>523</v>
      </c>
      <c r="E22" s="517">
        <v>46235</v>
      </c>
      <c r="F22" s="515" t="s">
        <v>48</v>
      </c>
      <c r="G22" s="515" t="s">
        <v>48</v>
      </c>
      <c r="H22" s="515" t="s">
        <v>48</v>
      </c>
      <c r="I22" s="515" t="s">
        <v>48</v>
      </c>
      <c r="J22" s="515" t="s">
        <v>48</v>
      </c>
      <c r="K22" s="515" t="str">
        <f t="shared" si="0"/>
        <v>مطابق</v>
      </c>
      <c r="L22" s="519" t="s">
        <v>49</v>
      </c>
      <c r="M22" s="515" t="s">
        <v>246</v>
      </c>
    </row>
    <row r="23" spans="1:13" ht="18.75" x14ac:dyDescent="0.25">
      <c r="A23" s="1085">
        <v>19</v>
      </c>
      <c r="B23" s="515" t="s">
        <v>314</v>
      </c>
      <c r="C23" s="519" t="s">
        <v>532</v>
      </c>
      <c r="D23" s="519" t="s">
        <v>519</v>
      </c>
      <c r="E23" s="517">
        <v>46235</v>
      </c>
      <c r="F23" s="515" t="s">
        <v>48</v>
      </c>
      <c r="G23" s="515" t="s">
        <v>48</v>
      </c>
      <c r="H23" s="515" t="s">
        <v>48</v>
      </c>
      <c r="I23" s="515" t="s">
        <v>48</v>
      </c>
      <c r="J23" s="515" t="s">
        <v>48</v>
      </c>
      <c r="K23" s="515" t="str">
        <f t="shared" si="0"/>
        <v>مطابق</v>
      </c>
      <c r="L23" s="519" t="s">
        <v>49</v>
      </c>
      <c r="M23" s="515" t="s">
        <v>246</v>
      </c>
    </row>
    <row r="24" spans="1:13" ht="18.75" x14ac:dyDescent="0.25">
      <c r="A24" s="1086">
        <v>20</v>
      </c>
      <c r="B24" s="515" t="s">
        <v>315</v>
      </c>
      <c r="C24" s="519" t="s">
        <v>91</v>
      </c>
      <c r="D24" s="519" t="s">
        <v>523</v>
      </c>
      <c r="E24" s="517">
        <v>46235</v>
      </c>
      <c r="F24" s="515" t="s">
        <v>48</v>
      </c>
      <c r="G24" s="515" t="s">
        <v>48</v>
      </c>
      <c r="H24" s="515" t="s">
        <v>48</v>
      </c>
      <c r="I24" s="515" t="s">
        <v>48</v>
      </c>
      <c r="J24" s="515" t="s">
        <v>48</v>
      </c>
      <c r="K24" s="515" t="str">
        <f t="shared" si="0"/>
        <v>مطابق</v>
      </c>
      <c r="L24" s="519" t="s">
        <v>49</v>
      </c>
      <c r="M24" s="515" t="s">
        <v>246</v>
      </c>
    </row>
    <row r="25" spans="1:13" ht="18.75" x14ac:dyDescent="0.25">
      <c r="A25" s="1085">
        <v>21</v>
      </c>
      <c r="B25" s="515" t="s">
        <v>316</v>
      </c>
      <c r="C25" s="519" t="s">
        <v>84</v>
      </c>
      <c r="D25" s="519" t="s">
        <v>519</v>
      </c>
      <c r="E25" s="517">
        <v>46235</v>
      </c>
      <c r="F25" s="515" t="s">
        <v>48</v>
      </c>
      <c r="G25" s="515" t="s">
        <v>48</v>
      </c>
      <c r="H25" s="515" t="s">
        <v>48</v>
      </c>
      <c r="I25" s="515" t="s">
        <v>48</v>
      </c>
      <c r="J25" s="515" t="s">
        <v>48</v>
      </c>
      <c r="K25" s="515" t="str">
        <f t="shared" si="0"/>
        <v>مطابق</v>
      </c>
      <c r="L25" s="519" t="s">
        <v>49</v>
      </c>
      <c r="M25" s="515" t="s">
        <v>246</v>
      </c>
    </row>
    <row r="26" spans="1:13" ht="18.75" x14ac:dyDescent="0.25">
      <c r="A26" s="1085">
        <v>22</v>
      </c>
      <c r="B26" s="515" t="s">
        <v>317</v>
      </c>
      <c r="C26" s="519" t="s">
        <v>533</v>
      </c>
      <c r="D26" s="519" t="s">
        <v>519</v>
      </c>
      <c r="E26" s="517">
        <v>46235</v>
      </c>
      <c r="F26" s="515" t="s">
        <v>48</v>
      </c>
      <c r="G26" s="515" t="s">
        <v>48</v>
      </c>
      <c r="H26" s="515" t="s">
        <v>48</v>
      </c>
      <c r="I26" s="515" t="s">
        <v>48</v>
      </c>
      <c r="J26" s="515" t="s">
        <v>48</v>
      </c>
      <c r="K26" s="515" t="str">
        <f t="shared" si="0"/>
        <v>مطابق</v>
      </c>
      <c r="L26" s="519" t="s">
        <v>49</v>
      </c>
      <c r="M26" s="515" t="s">
        <v>246</v>
      </c>
    </row>
    <row r="27" spans="1:13" ht="18.75" x14ac:dyDescent="0.25">
      <c r="A27" s="1086">
        <v>23</v>
      </c>
      <c r="B27" s="515" t="s">
        <v>318</v>
      </c>
      <c r="C27" s="519" t="s">
        <v>534</v>
      </c>
      <c r="D27" s="519" t="s">
        <v>519</v>
      </c>
      <c r="E27" s="517">
        <v>46235</v>
      </c>
      <c r="F27" s="515" t="s">
        <v>48</v>
      </c>
      <c r="G27" s="515" t="s">
        <v>48</v>
      </c>
      <c r="H27" s="515" t="s">
        <v>48</v>
      </c>
      <c r="I27" s="515" t="s">
        <v>48</v>
      </c>
      <c r="J27" s="515" t="s">
        <v>48</v>
      </c>
      <c r="K27" s="515" t="str">
        <f t="shared" si="0"/>
        <v>مطابق</v>
      </c>
      <c r="L27" s="519" t="s">
        <v>49</v>
      </c>
      <c r="M27" s="515" t="s">
        <v>246</v>
      </c>
    </row>
    <row r="28" spans="1:13" ht="18.75" x14ac:dyDescent="0.25">
      <c r="A28" s="1085">
        <v>24</v>
      </c>
      <c r="B28" s="515" t="s">
        <v>319</v>
      </c>
      <c r="C28" s="519" t="s">
        <v>535</v>
      </c>
      <c r="D28" s="519" t="s">
        <v>519</v>
      </c>
      <c r="E28" s="517">
        <v>46235</v>
      </c>
      <c r="F28" s="515" t="s">
        <v>48</v>
      </c>
      <c r="G28" s="515" t="s">
        <v>48</v>
      </c>
      <c r="H28" s="515" t="s">
        <v>48</v>
      </c>
      <c r="I28" s="515" t="s">
        <v>48</v>
      </c>
      <c r="J28" s="515" t="s">
        <v>48</v>
      </c>
      <c r="K28" s="515" t="str">
        <f t="shared" si="0"/>
        <v>مطابق</v>
      </c>
      <c r="L28" s="519" t="s">
        <v>49</v>
      </c>
      <c r="M28" s="515" t="s">
        <v>246</v>
      </c>
    </row>
    <row r="29" spans="1:13" ht="18.75" x14ac:dyDescent="0.25">
      <c r="A29" s="1085">
        <v>25</v>
      </c>
      <c r="B29" s="515" t="s">
        <v>320</v>
      </c>
      <c r="C29" s="519" t="s">
        <v>536</v>
      </c>
      <c r="D29" s="519" t="s">
        <v>519</v>
      </c>
      <c r="E29" s="517">
        <v>46235</v>
      </c>
      <c r="F29" s="515" t="s">
        <v>48</v>
      </c>
      <c r="G29" s="515" t="s">
        <v>48</v>
      </c>
      <c r="H29" s="515" t="s">
        <v>48</v>
      </c>
      <c r="I29" s="515" t="s">
        <v>48</v>
      </c>
      <c r="J29" s="515" t="s">
        <v>48</v>
      </c>
      <c r="K29" s="515" t="str">
        <f t="shared" si="0"/>
        <v>مطابق</v>
      </c>
      <c r="L29" s="519" t="s">
        <v>49</v>
      </c>
      <c r="M29" s="515" t="s">
        <v>246</v>
      </c>
    </row>
    <row r="30" spans="1:13" ht="18.75" x14ac:dyDescent="0.25">
      <c r="A30" s="1086">
        <v>26</v>
      </c>
      <c r="B30" s="515" t="s">
        <v>321</v>
      </c>
      <c r="C30" s="519" t="s">
        <v>537</v>
      </c>
      <c r="D30" s="519" t="s">
        <v>523</v>
      </c>
      <c r="E30" s="517">
        <v>46235</v>
      </c>
      <c r="F30" s="515" t="s">
        <v>48</v>
      </c>
      <c r="G30" s="515" t="s">
        <v>48</v>
      </c>
      <c r="H30" s="515" t="s">
        <v>48</v>
      </c>
      <c r="I30" s="515" t="s">
        <v>48</v>
      </c>
      <c r="J30" s="515" t="s">
        <v>48</v>
      </c>
      <c r="K30" s="515" t="str">
        <f t="shared" si="0"/>
        <v>مطابق</v>
      </c>
      <c r="L30" s="519" t="s">
        <v>49</v>
      </c>
      <c r="M30" s="515" t="s">
        <v>246</v>
      </c>
    </row>
    <row r="31" spans="1:13" ht="18.75" x14ac:dyDescent="0.25">
      <c r="A31" s="1085">
        <v>27</v>
      </c>
      <c r="B31" s="515" t="s">
        <v>322</v>
      </c>
      <c r="C31" s="519" t="s">
        <v>538</v>
      </c>
      <c r="D31" s="519" t="s">
        <v>523</v>
      </c>
      <c r="E31" s="517">
        <v>46235</v>
      </c>
      <c r="F31" s="515" t="s">
        <v>48</v>
      </c>
      <c r="G31" s="515" t="s">
        <v>48</v>
      </c>
      <c r="H31" s="515" t="s">
        <v>48</v>
      </c>
      <c r="I31" s="515" t="s">
        <v>48</v>
      </c>
      <c r="J31" s="515" t="s">
        <v>48</v>
      </c>
      <c r="K31" s="515" t="str">
        <f t="shared" si="0"/>
        <v>مطابق</v>
      </c>
      <c r="L31" s="519" t="s">
        <v>49</v>
      </c>
      <c r="M31" s="515" t="s">
        <v>246</v>
      </c>
    </row>
    <row r="32" spans="1:13" ht="18.75" x14ac:dyDescent="0.25">
      <c r="A32" s="1085">
        <v>28</v>
      </c>
      <c r="B32" s="515" t="s">
        <v>323</v>
      </c>
      <c r="C32" s="519" t="s">
        <v>539</v>
      </c>
      <c r="D32" s="519" t="s">
        <v>523</v>
      </c>
      <c r="E32" s="517">
        <v>46235</v>
      </c>
      <c r="F32" s="515" t="s">
        <v>48</v>
      </c>
      <c r="G32" s="515" t="s">
        <v>48</v>
      </c>
      <c r="H32" s="515" t="s">
        <v>48</v>
      </c>
      <c r="I32" s="515" t="s">
        <v>48</v>
      </c>
      <c r="J32" s="515" t="s">
        <v>48</v>
      </c>
      <c r="K32" s="515" t="str">
        <f t="shared" si="0"/>
        <v>مطابق</v>
      </c>
      <c r="L32" s="519" t="s">
        <v>49</v>
      </c>
      <c r="M32" s="515" t="s">
        <v>246</v>
      </c>
    </row>
  </sheetData>
  <sheetProtection algorithmName="SHA-512" hashValue="02o8L3PXDb+dzpH3mBFVjE30CTAqL3HyStcZ/EPIi30dOxJ9IJXRcFH+6IdJP7uKMEVojgnVBFsywBwvXJv8Hw==" saltValue="DqqnT0Pr5KAH7zIb+8HPKQ==" spinCount="100000" sheet="1" objects="1" scenarios="1"/>
  <mergeCells count="3">
    <mergeCell ref="A1:M1"/>
    <mergeCell ref="J2:M3"/>
    <mergeCell ref="A2:B3"/>
  </mergeCells>
  <phoneticPr fontId="16" type="noConversion"/>
  <conditionalFormatting sqref="F5:K32">
    <cfRule type="containsText" dxfId="44" priority="1" operator="containsText" text="غير مطابق">
      <formula>NOT(ISERROR(SEARCH("غير مطابق",F5)))</formula>
    </cfRule>
    <cfRule type="containsText" dxfId="43" priority="2" operator="containsText" text="مطابق">
      <formula>NOT(ISERROR(SEARCH("مطابق",F5)))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F5:J32" xr:uid="{00000000-0002-0000-0700-000000000000}">
      <formula1>"مطابق,غير مطابق"</formula1>
    </dataValidation>
    <dataValidation type="list" allowBlank="1" sqref="K5:K32" xr:uid="{00000000-0002-0000-0700-000001000000}">
      <formula1>"مطابق,غير مطابق"</formula1>
    </dataValidation>
  </dataValidations>
  <hyperlinks>
    <hyperlink ref="A2" location="'الرئيسية'!A1" display="🏠 الصفحة الرئيسية" xr:uid="{00000000-0004-0000-0700-000000000000}"/>
  </hyperlinks>
  <pageMargins left="0.75" right="0.75" top="1" bottom="1" header="0.5" footer="0.5"/>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X14"/>
  <sheetViews>
    <sheetView rightToLeft="1" zoomScale="60" zoomScaleNormal="60" workbookViewId="0">
      <pane xSplit="1" ySplit="4" topLeftCell="M5" activePane="bottomRight" state="frozen"/>
      <selection pane="topRight" activeCell="B1" sqref="B1"/>
      <selection pane="bottomLeft" activeCell="A5" sqref="A5"/>
      <selection pane="bottomRight" activeCell="A2" sqref="A2:B3"/>
    </sheetView>
  </sheetViews>
  <sheetFormatPr defaultRowHeight="15" x14ac:dyDescent="0.25"/>
  <cols>
    <col min="1" max="1" width="9.85546875" style="309" bestFit="1" customWidth="1"/>
    <col min="2" max="2" width="14.85546875" style="309" bestFit="1" customWidth="1"/>
    <col min="3" max="3" width="35.85546875" style="309" bestFit="1" customWidth="1"/>
    <col min="4" max="4" width="25.85546875" style="309" bestFit="1" customWidth="1"/>
    <col min="5" max="5" width="24" style="309" bestFit="1" customWidth="1"/>
    <col min="6" max="7" width="25.85546875" style="309" bestFit="1" customWidth="1"/>
    <col min="8" max="8" width="24.28515625" style="309" bestFit="1" customWidth="1"/>
    <col min="9" max="9" width="14.42578125" style="309" bestFit="1" customWidth="1"/>
    <col min="10" max="10" width="9.28515625" style="309" bestFit="1" customWidth="1"/>
    <col min="11" max="11" width="13.28515625" style="309" bestFit="1" customWidth="1"/>
    <col min="12" max="12" width="24" style="309" bestFit="1" customWidth="1"/>
    <col min="13" max="13" width="19.7109375" style="309" bestFit="1" customWidth="1"/>
    <col min="14" max="14" width="22.140625" style="309" bestFit="1" customWidth="1"/>
    <col min="15" max="15" width="26" style="309" bestFit="1" customWidth="1"/>
    <col min="16" max="16" width="23" style="309" bestFit="1" customWidth="1"/>
    <col min="17" max="17" width="26.7109375" style="309" bestFit="1" customWidth="1"/>
    <col min="18" max="18" width="27.85546875" style="309" bestFit="1" customWidth="1"/>
    <col min="19" max="20" width="28" style="309" customWidth="1"/>
    <col min="21" max="22" width="11.140625" style="309" bestFit="1" customWidth="1"/>
    <col min="23" max="23" width="65.7109375" style="309" bestFit="1" customWidth="1"/>
    <col min="24" max="24" width="15" style="309" customWidth="1"/>
    <col min="25" max="16384" width="9.140625" style="309"/>
  </cols>
  <sheetData>
    <row r="1" spans="1:24" s="1089" customFormat="1" ht="60.75" customHeight="1" x14ac:dyDescent="0.9">
      <c r="A1" s="1087" t="s">
        <v>65</v>
      </c>
      <c r="B1" s="1088"/>
      <c r="C1" s="1088"/>
      <c r="D1" s="1088"/>
      <c r="E1" s="1088"/>
      <c r="F1" s="1088"/>
      <c r="G1" s="1088"/>
      <c r="H1" s="1088"/>
      <c r="I1" s="1088"/>
      <c r="J1" s="1088"/>
      <c r="K1" s="1088"/>
      <c r="L1" s="1088"/>
      <c r="M1" s="1088"/>
      <c r="N1" s="1088"/>
      <c r="O1" s="1088"/>
      <c r="P1" s="1088"/>
      <c r="Q1" s="1088"/>
      <c r="R1" s="1088"/>
      <c r="S1" s="1088"/>
      <c r="T1" s="1088"/>
      <c r="U1" s="1088"/>
      <c r="V1" s="1088"/>
      <c r="W1" s="1088"/>
      <c r="X1" s="1088"/>
    </row>
    <row r="2" spans="1:24" ht="47.25" customHeight="1" x14ac:dyDescent="0.25">
      <c r="A2" s="1090" t="s">
        <v>34</v>
      </c>
      <c r="B2" s="1091"/>
      <c r="C2" s="509" t="str">
        <f>'لوحة التحليل والملخص'!A3</f>
        <v>سجل السجلات والمعدات</v>
      </c>
      <c r="D2" s="509" t="str">
        <f>'لوحة التحليل والملخص'!B3</f>
        <v>حالة المطابقة (مطابق)</v>
      </c>
      <c r="E2" s="509" t="str">
        <f>'لوحة التحليل والملخص'!C3</f>
        <v>غير مطابق</v>
      </c>
      <c r="F2" s="509" t="str">
        <f>'لوحة التحليل والملخص'!D3</f>
        <v>إجمالي المفحوص</v>
      </c>
      <c r="G2" s="509" t="str">
        <f>'لوحة التحليل والملخص'!E3</f>
        <v>نسبة الالتزام %</v>
      </c>
      <c r="H2" s="420"/>
      <c r="I2" s="421"/>
      <c r="J2" s="421"/>
      <c r="K2" s="421"/>
      <c r="L2" s="421"/>
      <c r="M2" s="421"/>
      <c r="N2" s="421"/>
      <c r="O2" s="421"/>
      <c r="P2" s="421"/>
      <c r="Q2" s="421"/>
      <c r="R2" s="421"/>
      <c r="S2" s="421"/>
      <c r="T2" s="421"/>
      <c r="U2" s="421"/>
      <c r="V2" s="421"/>
      <c r="W2" s="421"/>
      <c r="X2" s="421"/>
    </row>
    <row r="3" spans="1:24" ht="43.5" customHeight="1" x14ac:dyDescent="0.25">
      <c r="A3" s="1092"/>
      <c r="B3" s="1093"/>
      <c r="C3" s="527" t="str">
        <f>'لوحة التحليل والملخص'!A14</f>
        <v>الكلاركات</v>
      </c>
      <c r="D3" s="287">
        <f>COUNTIF(V5:V14, "مطابق")</f>
        <v>2</v>
      </c>
      <c r="E3" s="489">
        <f>COUNTIF(V5:V14, "غير مطابق")</f>
        <v>8</v>
      </c>
      <c r="F3" s="503">
        <f>COUNTA(V5:V14)</f>
        <v>10</v>
      </c>
      <c r="G3" s="1094">
        <f>IF(F3&gt;0,D3/F3, 0)</f>
        <v>0.2</v>
      </c>
      <c r="H3" s="423"/>
      <c r="I3" s="424"/>
      <c r="J3" s="424"/>
      <c r="K3" s="424"/>
      <c r="L3" s="424"/>
      <c r="M3" s="424"/>
      <c r="N3" s="424"/>
      <c r="O3" s="424"/>
      <c r="P3" s="424"/>
      <c r="Q3" s="424"/>
      <c r="R3" s="424"/>
      <c r="S3" s="424"/>
      <c r="T3" s="424"/>
      <c r="U3" s="424"/>
      <c r="V3" s="424"/>
      <c r="W3" s="424"/>
      <c r="X3" s="424"/>
    </row>
    <row r="4" spans="1:24" s="334" customFormat="1" ht="82.5" customHeight="1" x14ac:dyDescent="0.35">
      <c r="A4" s="509" t="s">
        <v>39</v>
      </c>
      <c r="B4" s="509" t="s">
        <v>40</v>
      </c>
      <c r="C4" s="509" t="s">
        <v>41</v>
      </c>
      <c r="D4" s="509" t="s">
        <v>42</v>
      </c>
      <c r="E4" s="509" t="s">
        <v>278</v>
      </c>
      <c r="F4" s="509" t="s">
        <v>279</v>
      </c>
      <c r="G4" s="509" t="s">
        <v>280</v>
      </c>
      <c r="H4" s="509" t="s">
        <v>281</v>
      </c>
      <c r="I4" s="509" t="s">
        <v>282</v>
      </c>
      <c r="J4" s="509" t="s">
        <v>283</v>
      </c>
      <c r="K4" s="509" t="s">
        <v>284</v>
      </c>
      <c r="L4" s="509" t="s">
        <v>2469</v>
      </c>
      <c r="M4" s="509" t="s">
        <v>285</v>
      </c>
      <c r="N4" s="509" t="s">
        <v>286</v>
      </c>
      <c r="O4" s="509" t="s">
        <v>287</v>
      </c>
      <c r="P4" s="509" t="s">
        <v>288</v>
      </c>
      <c r="Q4" s="509" t="s">
        <v>289</v>
      </c>
      <c r="R4" s="509" t="s">
        <v>290</v>
      </c>
      <c r="S4" s="509" t="s">
        <v>291</v>
      </c>
      <c r="T4" s="509" t="s">
        <v>292</v>
      </c>
      <c r="U4" s="509" t="s">
        <v>293</v>
      </c>
      <c r="V4" s="509" t="s">
        <v>44</v>
      </c>
      <c r="W4" s="509" t="s">
        <v>45</v>
      </c>
      <c r="X4" s="509" t="s">
        <v>46</v>
      </c>
    </row>
    <row r="5" spans="1:24" ht="37.5" x14ac:dyDescent="0.25">
      <c r="A5" s="1085">
        <v>1</v>
      </c>
      <c r="B5" s="515" t="s">
        <v>266</v>
      </c>
      <c r="C5" s="516" t="s">
        <v>276</v>
      </c>
      <c r="D5" s="517">
        <v>46244</v>
      </c>
      <c r="E5" s="515" t="s">
        <v>48</v>
      </c>
      <c r="F5" s="515" t="s">
        <v>48</v>
      </c>
      <c r="G5" s="515" t="s">
        <v>48</v>
      </c>
      <c r="H5" s="515" t="s">
        <v>19</v>
      </c>
      <c r="I5" s="515" t="s">
        <v>48</v>
      </c>
      <c r="J5" s="515" t="s">
        <v>48</v>
      </c>
      <c r="K5" s="515" t="s">
        <v>48</v>
      </c>
      <c r="L5" s="515" t="s">
        <v>48</v>
      </c>
      <c r="M5" s="515" t="s">
        <v>48</v>
      </c>
      <c r="N5" s="515" t="s">
        <v>48</v>
      </c>
      <c r="O5" s="515" t="s">
        <v>48</v>
      </c>
      <c r="P5" s="515" t="s">
        <v>48</v>
      </c>
      <c r="Q5" s="515" t="s">
        <v>48</v>
      </c>
      <c r="R5" s="515" t="s">
        <v>19</v>
      </c>
      <c r="S5" s="515" t="s">
        <v>48</v>
      </c>
      <c r="T5" s="515" t="s">
        <v>48</v>
      </c>
      <c r="U5" s="515" t="s">
        <v>48</v>
      </c>
      <c r="V5" s="515" t="str">
        <f>IF(COUNTIF(E5:U5, "غير مطابق")&gt;0, "غير مطابق", "مطابق")</f>
        <v>غير مطابق</v>
      </c>
      <c r="W5" s="516" t="s">
        <v>2046</v>
      </c>
      <c r="X5" s="515" t="s">
        <v>277</v>
      </c>
    </row>
    <row r="6" spans="1:24" ht="37.5" x14ac:dyDescent="0.25">
      <c r="A6" s="1086">
        <v>2</v>
      </c>
      <c r="B6" s="515" t="s">
        <v>267</v>
      </c>
      <c r="C6" s="516" t="s">
        <v>276</v>
      </c>
      <c r="D6" s="517">
        <v>46244</v>
      </c>
      <c r="E6" s="515" t="s">
        <v>48</v>
      </c>
      <c r="F6" s="515" t="s">
        <v>19</v>
      </c>
      <c r="G6" s="515" t="s">
        <v>48</v>
      </c>
      <c r="H6" s="515" t="s">
        <v>19</v>
      </c>
      <c r="I6" s="515" t="s">
        <v>48</v>
      </c>
      <c r="J6" s="515" t="s">
        <v>48</v>
      </c>
      <c r="K6" s="515" t="s">
        <v>48</v>
      </c>
      <c r="L6" s="515" t="s">
        <v>48</v>
      </c>
      <c r="M6" s="515" t="s">
        <v>48</v>
      </c>
      <c r="N6" s="515" t="s">
        <v>48</v>
      </c>
      <c r="O6" s="515" t="s">
        <v>48</v>
      </c>
      <c r="P6" s="515" t="s">
        <v>48</v>
      </c>
      <c r="Q6" s="515" t="s">
        <v>48</v>
      </c>
      <c r="R6" s="515" t="s">
        <v>48</v>
      </c>
      <c r="S6" s="515" t="s">
        <v>48</v>
      </c>
      <c r="T6" s="515" t="s">
        <v>48</v>
      </c>
      <c r="U6" s="515" t="s">
        <v>48</v>
      </c>
      <c r="V6" s="515" t="str">
        <f t="shared" ref="V6:V14" si="0">IF(COUNTIF(E6:U6, "غير مطابق")&gt;0, "غير مطابق", "مطابق")</f>
        <v>غير مطابق</v>
      </c>
      <c r="W6" s="519" t="s">
        <v>2465</v>
      </c>
      <c r="X6" s="515" t="s">
        <v>277</v>
      </c>
    </row>
    <row r="7" spans="1:24" s="607" customFormat="1" ht="37.5" x14ac:dyDescent="0.25">
      <c r="A7" s="1095">
        <v>3</v>
      </c>
      <c r="B7" s="1096" t="s">
        <v>268</v>
      </c>
      <c r="C7" s="1097" t="s">
        <v>276</v>
      </c>
      <c r="D7" s="517">
        <v>46244</v>
      </c>
      <c r="E7" s="515" t="s">
        <v>48</v>
      </c>
      <c r="F7" s="515" t="s">
        <v>19</v>
      </c>
      <c r="G7" s="515" t="s">
        <v>19</v>
      </c>
      <c r="H7" s="515" t="s">
        <v>19</v>
      </c>
      <c r="I7" s="515" t="s">
        <v>48</v>
      </c>
      <c r="J7" s="515" t="s">
        <v>48</v>
      </c>
      <c r="K7" s="515" t="s">
        <v>19</v>
      </c>
      <c r="L7" s="515" t="s">
        <v>48</v>
      </c>
      <c r="M7" s="515" t="s">
        <v>19</v>
      </c>
      <c r="N7" s="515" t="s">
        <v>48</v>
      </c>
      <c r="O7" s="515" t="s">
        <v>48</v>
      </c>
      <c r="P7" s="515" t="s">
        <v>48</v>
      </c>
      <c r="Q7" s="515" t="s">
        <v>48</v>
      </c>
      <c r="R7" s="515" t="s">
        <v>48</v>
      </c>
      <c r="S7" s="515" t="s">
        <v>48</v>
      </c>
      <c r="T7" s="515" t="s">
        <v>48</v>
      </c>
      <c r="U7" s="515" t="s">
        <v>48</v>
      </c>
      <c r="V7" s="515" t="str">
        <f t="shared" si="0"/>
        <v>غير مطابق</v>
      </c>
      <c r="W7" s="1098" t="s">
        <v>2467</v>
      </c>
      <c r="X7" s="1096" t="s">
        <v>277</v>
      </c>
    </row>
    <row r="8" spans="1:24" ht="37.5" x14ac:dyDescent="0.25">
      <c r="A8" s="1086">
        <v>4</v>
      </c>
      <c r="B8" s="515" t="s">
        <v>269</v>
      </c>
      <c r="C8" s="516" t="s">
        <v>276</v>
      </c>
      <c r="D8" s="517">
        <v>46244</v>
      </c>
      <c r="E8" s="515" t="s">
        <v>48</v>
      </c>
      <c r="F8" s="515" t="s">
        <v>19</v>
      </c>
      <c r="G8" s="515" t="s">
        <v>19</v>
      </c>
      <c r="H8" s="515" t="s">
        <v>19</v>
      </c>
      <c r="I8" s="515" t="s">
        <v>48</v>
      </c>
      <c r="J8" s="515" t="s">
        <v>48</v>
      </c>
      <c r="K8" s="515" t="s">
        <v>48</v>
      </c>
      <c r="L8" s="515" t="s">
        <v>48</v>
      </c>
      <c r="M8" s="515" t="s">
        <v>19</v>
      </c>
      <c r="N8" s="515" t="s">
        <v>48</v>
      </c>
      <c r="O8" s="515" t="s">
        <v>19</v>
      </c>
      <c r="P8" s="515" t="s">
        <v>48</v>
      </c>
      <c r="Q8" s="515" t="s">
        <v>48</v>
      </c>
      <c r="R8" s="515" t="s">
        <v>19</v>
      </c>
      <c r="S8" s="515" t="s">
        <v>48</v>
      </c>
      <c r="T8" s="515" t="s">
        <v>48</v>
      </c>
      <c r="U8" s="515" t="s">
        <v>48</v>
      </c>
      <c r="V8" s="515" t="str">
        <f t="shared" si="0"/>
        <v>غير مطابق</v>
      </c>
      <c r="W8" s="519" t="s">
        <v>2468</v>
      </c>
      <c r="X8" s="515" t="s">
        <v>277</v>
      </c>
    </row>
    <row r="9" spans="1:24" ht="37.5" x14ac:dyDescent="0.25">
      <c r="A9" s="1085">
        <v>5</v>
      </c>
      <c r="B9" s="515" t="s">
        <v>270</v>
      </c>
      <c r="C9" s="516" t="s">
        <v>276</v>
      </c>
      <c r="D9" s="517">
        <v>46244</v>
      </c>
      <c r="E9" s="515" t="s">
        <v>48</v>
      </c>
      <c r="F9" s="515" t="s">
        <v>19</v>
      </c>
      <c r="G9" s="515" t="s">
        <v>19</v>
      </c>
      <c r="H9" s="515" t="s">
        <v>19</v>
      </c>
      <c r="I9" s="515" t="s">
        <v>48</v>
      </c>
      <c r="J9" s="515" t="s">
        <v>48</v>
      </c>
      <c r="K9" s="515" t="s">
        <v>48</v>
      </c>
      <c r="L9" s="515" t="s">
        <v>48</v>
      </c>
      <c r="M9" s="515" t="s">
        <v>48</v>
      </c>
      <c r="N9" s="515" t="s">
        <v>48</v>
      </c>
      <c r="O9" s="515" t="s">
        <v>48</v>
      </c>
      <c r="P9" s="515" t="s">
        <v>48</v>
      </c>
      <c r="Q9" s="515" t="s">
        <v>19</v>
      </c>
      <c r="R9" s="515" t="s">
        <v>19</v>
      </c>
      <c r="S9" s="515" t="s">
        <v>48</v>
      </c>
      <c r="T9" s="515" t="s">
        <v>48</v>
      </c>
      <c r="U9" s="515" t="s">
        <v>48</v>
      </c>
      <c r="V9" s="515" t="str">
        <f t="shared" si="0"/>
        <v>غير مطابق</v>
      </c>
      <c r="W9" s="516" t="s">
        <v>2470</v>
      </c>
      <c r="X9" s="515" t="s">
        <v>277</v>
      </c>
    </row>
    <row r="10" spans="1:24" ht="37.5" x14ac:dyDescent="0.25">
      <c r="A10" s="1086">
        <v>6</v>
      </c>
      <c r="B10" s="515" t="s">
        <v>271</v>
      </c>
      <c r="C10" s="516" t="s">
        <v>276</v>
      </c>
      <c r="D10" s="517">
        <v>46244</v>
      </c>
      <c r="E10" s="515" t="s">
        <v>48</v>
      </c>
      <c r="F10" s="515" t="s">
        <v>48</v>
      </c>
      <c r="G10" s="515" t="s">
        <v>48</v>
      </c>
      <c r="H10" s="515" t="s">
        <v>19</v>
      </c>
      <c r="I10" s="515" t="s">
        <v>48</v>
      </c>
      <c r="J10" s="515" t="s">
        <v>48</v>
      </c>
      <c r="K10" s="515" t="s">
        <v>19</v>
      </c>
      <c r="L10" s="515" t="s">
        <v>48</v>
      </c>
      <c r="M10" s="515" t="s">
        <v>48</v>
      </c>
      <c r="N10" s="515" t="s">
        <v>48</v>
      </c>
      <c r="O10" s="515" t="s">
        <v>48</v>
      </c>
      <c r="P10" s="515" t="s">
        <v>48</v>
      </c>
      <c r="Q10" s="515" t="s">
        <v>48</v>
      </c>
      <c r="R10" s="515" t="s">
        <v>48</v>
      </c>
      <c r="S10" s="515" t="s">
        <v>48</v>
      </c>
      <c r="T10" s="515" t="s">
        <v>48</v>
      </c>
      <c r="U10" s="515" t="s">
        <v>48</v>
      </c>
      <c r="V10" s="515" t="str">
        <f t="shared" si="0"/>
        <v>غير مطابق</v>
      </c>
      <c r="W10" s="519" t="s">
        <v>2466</v>
      </c>
      <c r="X10" s="515" t="s">
        <v>277</v>
      </c>
    </row>
    <row r="11" spans="1:24" ht="37.5" x14ac:dyDescent="0.25">
      <c r="A11" s="1085">
        <v>7</v>
      </c>
      <c r="B11" s="515" t="s">
        <v>272</v>
      </c>
      <c r="C11" s="516" t="s">
        <v>276</v>
      </c>
      <c r="D11" s="517">
        <v>46244</v>
      </c>
      <c r="E11" s="515" t="s">
        <v>48</v>
      </c>
      <c r="F11" s="515" t="s">
        <v>48</v>
      </c>
      <c r="G11" s="515" t="s">
        <v>48</v>
      </c>
      <c r="H11" s="515" t="s">
        <v>48</v>
      </c>
      <c r="I11" s="515" t="s">
        <v>48</v>
      </c>
      <c r="J11" s="515" t="s">
        <v>48</v>
      </c>
      <c r="K11" s="515" t="s">
        <v>48</v>
      </c>
      <c r="L11" s="515" t="s">
        <v>48</v>
      </c>
      <c r="M11" s="515" t="s">
        <v>48</v>
      </c>
      <c r="N11" s="515" t="s">
        <v>48</v>
      </c>
      <c r="O11" s="515" t="s">
        <v>48</v>
      </c>
      <c r="P11" s="515" t="s">
        <v>48</v>
      </c>
      <c r="Q11" s="515" t="s">
        <v>48</v>
      </c>
      <c r="R11" s="515" t="s">
        <v>48</v>
      </c>
      <c r="S11" s="515" t="s">
        <v>48</v>
      </c>
      <c r="T11" s="515" t="s">
        <v>48</v>
      </c>
      <c r="U11" s="515" t="s">
        <v>19</v>
      </c>
      <c r="V11" s="515" t="str">
        <f t="shared" si="0"/>
        <v>غير مطابق</v>
      </c>
      <c r="W11" s="516" t="s">
        <v>2045</v>
      </c>
      <c r="X11" s="515" t="s">
        <v>277</v>
      </c>
    </row>
    <row r="12" spans="1:24" ht="37.5" x14ac:dyDescent="0.25">
      <c r="A12" s="1086">
        <v>8</v>
      </c>
      <c r="B12" s="515" t="s">
        <v>273</v>
      </c>
      <c r="C12" s="516" t="s">
        <v>276</v>
      </c>
      <c r="D12" s="517">
        <v>46244</v>
      </c>
      <c r="E12" s="515" t="s">
        <v>48</v>
      </c>
      <c r="F12" s="515" t="s">
        <v>48</v>
      </c>
      <c r="G12" s="515" t="s">
        <v>48</v>
      </c>
      <c r="H12" s="515" t="s">
        <v>48</v>
      </c>
      <c r="I12" s="515" t="s">
        <v>48</v>
      </c>
      <c r="J12" s="515" t="s">
        <v>48</v>
      </c>
      <c r="K12" s="515" t="s">
        <v>48</v>
      </c>
      <c r="L12" s="515" t="s">
        <v>48</v>
      </c>
      <c r="M12" s="515" t="s">
        <v>48</v>
      </c>
      <c r="N12" s="515" t="s">
        <v>48</v>
      </c>
      <c r="O12" s="515" t="s">
        <v>48</v>
      </c>
      <c r="P12" s="515" t="s">
        <v>48</v>
      </c>
      <c r="Q12" s="515" t="s">
        <v>48</v>
      </c>
      <c r="R12" s="515" t="s">
        <v>48</v>
      </c>
      <c r="S12" s="515" t="s">
        <v>48</v>
      </c>
      <c r="T12" s="515" t="s">
        <v>48</v>
      </c>
      <c r="U12" s="515" t="s">
        <v>48</v>
      </c>
      <c r="V12" s="515" t="str">
        <f t="shared" si="0"/>
        <v>مطابق</v>
      </c>
      <c r="W12" s="519" t="s">
        <v>49</v>
      </c>
      <c r="X12" s="515" t="s">
        <v>277</v>
      </c>
    </row>
    <row r="13" spans="1:24" ht="37.5" x14ac:dyDescent="0.25">
      <c r="A13" s="1085">
        <v>9</v>
      </c>
      <c r="B13" s="515" t="s">
        <v>274</v>
      </c>
      <c r="C13" s="516" t="s">
        <v>276</v>
      </c>
      <c r="D13" s="517">
        <v>46244</v>
      </c>
      <c r="E13" s="515" t="s">
        <v>48</v>
      </c>
      <c r="F13" s="515" t="s">
        <v>48</v>
      </c>
      <c r="G13" s="515" t="s">
        <v>48</v>
      </c>
      <c r="H13" s="515" t="s">
        <v>48</v>
      </c>
      <c r="I13" s="515" t="s">
        <v>48</v>
      </c>
      <c r="J13" s="515" t="s">
        <v>48</v>
      </c>
      <c r="K13" s="515" t="s">
        <v>48</v>
      </c>
      <c r="L13" s="515" t="s">
        <v>48</v>
      </c>
      <c r="M13" s="515" t="s">
        <v>48</v>
      </c>
      <c r="N13" s="515" t="s">
        <v>48</v>
      </c>
      <c r="O13" s="515" t="s">
        <v>48</v>
      </c>
      <c r="P13" s="515" t="s">
        <v>48</v>
      </c>
      <c r="Q13" s="515" t="s">
        <v>48</v>
      </c>
      <c r="R13" s="515" t="s">
        <v>48</v>
      </c>
      <c r="S13" s="515" t="s">
        <v>48</v>
      </c>
      <c r="T13" s="515" t="s">
        <v>48</v>
      </c>
      <c r="U13" s="515" t="s">
        <v>48</v>
      </c>
      <c r="V13" s="515" t="str">
        <f t="shared" si="0"/>
        <v>مطابق</v>
      </c>
      <c r="W13" s="516" t="s">
        <v>49</v>
      </c>
      <c r="X13" s="515" t="s">
        <v>277</v>
      </c>
    </row>
    <row r="14" spans="1:24" ht="37.5" x14ac:dyDescent="0.25">
      <c r="A14" s="1086">
        <v>10</v>
      </c>
      <c r="B14" s="515" t="s">
        <v>275</v>
      </c>
      <c r="C14" s="516" t="s">
        <v>276</v>
      </c>
      <c r="D14" s="517">
        <v>46244</v>
      </c>
      <c r="E14" s="515" t="s">
        <v>48</v>
      </c>
      <c r="F14" s="515" t="s">
        <v>48</v>
      </c>
      <c r="G14" s="515" t="s">
        <v>48</v>
      </c>
      <c r="H14" s="515" t="s">
        <v>48</v>
      </c>
      <c r="I14" s="515" t="s">
        <v>48</v>
      </c>
      <c r="J14" s="515" t="s">
        <v>48</v>
      </c>
      <c r="K14" s="515" t="s">
        <v>48</v>
      </c>
      <c r="L14" s="515" t="s">
        <v>48</v>
      </c>
      <c r="M14" s="515" t="s">
        <v>48</v>
      </c>
      <c r="N14" s="515" t="s">
        <v>48</v>
      </c>
      <c r="O14" s="515" t="s">
        <v>48</v>
      </c>
      <c r="P14" s="515" t="s">
        <v>48</v>
      </c>
      <c r="Q14" s="515" t="s">
        <v>48</v>
      </c>
      <c r="R14" s="515" t="s">
        <v>48</v>
      </c>
      <c r="S14" s="515" t="s">
        <v>48</v>
      </c>
      <c r="T14" s="515" t="s">
        <v>48</v>
      </c>
      <c r="U14" s="515" t="s">
        <v>19</v>
      </c>
      <c r="V14" s="515" t="str">
        <f t="shared" si="0"/>
        <v>غير مطابق</v>
      </c>
      <c r="W14" s="519" t="s">
        <v>2045</v>
      </c>
      <c r="X14" s="515" t="s">
        <v>277</v>
      </c>
    </row>
  </sheetData>
  <sheetProtection algorithmName="SHA-512" hashValue="s3KcES4eWRKJf68X0NJ03stnvZHXqs30JDKAAmL9mKZCDvN5RUQX31Hm79oe/SW0Y4+t6aHp+MGTSoCz20P9iw==" saltValue="AZE2Yt+6A1Jqbs8Z/uvKNA==" spinCount="100000" sheet="1" objects="1" scenarios="1"/>
  <mergeCells count="3">
    <mergeCell ref="A1:X1"/>
    <mergeCell ref="A2:B3"/>
    <mergeCell ref="H2:X3"/>
  </mergeCells>
  <phoneticPr fontId="16" type="noConversion"/>
  <conditionalFormatting sqref="E5:V14">
    <cfRule type="containsText" dxfId="42" priority="1" operator="containsText" text="غير مطابق">
      <formula>NOT(ISERROR(SEARCH("غير مطابق",E5)))</formula>
    </cfRule>
    <cfRule type="containsText" dxfId="41" priority="3" operator="containsText" text="غيرمطابق">
      <formula>NOT(ISERROR(SEARCH("غيرمطابق",E5)))</formula>
    </cfRule>
    <cfRule type="containsText" dxfId="40" priority="5" operator="containsText" text="مطابق">
      <formula>NOT(ISERROR(SEARCH("مطابق",E5)))</formula>
    </cfRule>
  </conditionalFormatting>
  <dataValidations count="2">
    <dataValidation type="list" allowBlank="1" errorTitle="تنبيه إدخال خاطئ" error="الرجاء الاختيار من القائمة السهم (مطابق أو غير مطابق)" promptTitle="مطابقة البند" prompt="اختر الحالة من السهم" sqref="E5:U14" xr:uid="{00000000-0002-0000-0800-000000000000}">
      <formula1>"مطابق,غير مطابق"</formula1>
    </dataValidation>
    <dataValidation type="list" allowBlank="1" sqref="V5:V14" xr:uid="{00000000-0002-0000-0800-000001000000}">
      <formula1>"مطابق,غير مطابق"</formula1>
    </dataValidation>
  </dataValidations>
  <hyperlinks>
    <hyperlink ref="A2" location="'الرئيسية'!A1" display="🏠 الصفحة الرئيسية" xr:uid="{00000000-0004-0000-0800-000000000000}"/>
  </hyperlinks>
  <pageMargins left="0.75" right="0.75" top="1" bottom="1" header="0.5" footer="0.5"/>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R58"/>
  <sheetViews>
    <sheetView rightToLeft="1" view="pageBreakPreview" zoomScale="40" zoomScaleNormal="70" zoomScaleSheetLayoutView="40" workbookViewId="0">
      <pane xSplit="1" ySplit="4" topLeftCell="G50" activePane="bottomRight" state="frozen"/>
      <selection pane="topRight" activeCell="B1" sqref="B1"/>
      <selection pane="bottomLeft" activeCell="A5" sqref="A5"/>
      <selection pane="bottomRight" activeCell="A2" sqref="A2:B3"/>
    </sheetView>
  </sheetViews>
  <sheetFormatPr defaultRowHeight="15" x14ac:dyDescent="0.25"/>
  <cols>
    <col min="1" max="1" width="12.5703125" style="309" bestFit="1" customWidth="1"/>
    <col min="2" max="2" width="20" style="309" customWidth="1"/>
    <col min="3" max="3" width="31" style="309" customWidth="1"/>
    <col min="4" max="4" width="25.85546875" style="309" bestFit="1" customWidth="1"/>
    <col min="5" max="5" width="25" style="309" customWidth="1"/>
    <col min="6" max="6" width="24.85546875" style="309" bestFit="1" customWidth="1"/>
    <col min="7" max="7" width="22.140625" style="309" bestFit="1" customWidth="1"/>
    <col min="8" max="12" width="24.7109375" style="309" bestFit="1" customWidth="1"/>
    <col min="13" max="14" width="25" style="309" customWidth="1"/>
    <col min="15" max="15" width="24.7109375" style="309" customWidth="1"/>
    <col min="16" max="16" width="16.85546875" style="309" customWidth="1"/>
    <col min="17" max="17" width="62.42578125" style="309" customWidth="1"/>
    <col min="18" max="18" width="27.28515625" style="309" customWidth="1"/>
    <col min="19" max="16384" width="9.140625" style="309"/>
  </cols>
  <sheetData>
    <row r="1" spans="1:18" s="546" customFormat="1" ht="40.5" customHeight="1" x14ac:dyDescent="0.5">
      <c r="A1" s="1062" t="s">
        <v>66</v>
      </c>
      <c r="B1" s="1063"/>
      <c r="C1" s="1063"/>
      <c r="D1" s="1063"/>
      <c r="E1" s="1063"/>
      <c r="F1" s="1063"/>
      <c r="G1" s="1063"/>
      <c r="H1" s="1063"/>
      <c r="I1" s="1063"/>
      <c r="J1" s="1063"/>
      <c r="K1" s="1063"/>
      <c r="L1" s="1063"/>
      <c r="M1" s="1063"/>
      <c r="N1" s="1063"/>
      <c r="O1" s="1063"/>
      <c r="P1" s="1063"/>
      <c r="Q1" s="1063"/>
      <c r="R1" s="1063"/>
    </row>
    <row r="2" spans="1:18" s="549" customFormat="1" ht="40.5" customHeight="1" x14ac:dyDescent="0.5">
      <c r="A2" s="1099" t="s">
        <v>34</v>
      </c>
      <c r="B2" s="1100"/>
      <c r="C2" s="509" t="str">
        <f>'لوحة التحليل والملخص'!A3</f>
        <v>سجل السجلات والمعدات</v>
      </c>
      <c r="D2" s="509" t="str">
        <f>'لوحة التحليل والملخص'!B3</f>
        <v>حالة المطابقة (مطابق)</v>
      </c>
      <c r="E2" s="509" t="str">
        <f>'لوحة التحليل والملخص'!C3</f>
        <v>غير مطابق</v>
      </c>
      <c r="F2" s="509" t="str">
        <f>'لوحة التحليل والملخص'!D3</f>
        <v>إجمالي المفحوص</v>
      </c>
      <c r="G2" s="509" t="str">
        <f>'لوحة التحليل والملخص'!E3</f>
        <v>نسبة الالتزام %</v>
      </c>
      <c r="H2" s="1101"/>
      <c r="I2" s="1102"/>
      <c r="J2" s="1102"/>
      <c r="K2" s="1102"/>
      <c r="L2" s="1102"/>
      <c r="M2" s="1102"/>
      <c r="N2" s="1102"/>
      <c r="O2" s="1102"/>
      <c r="P2" s="1102"/>
      <c r="Q2" s="1102"/>
      <c r="R2" s="1102"/>
    </row>
    <row r="3" spans="1:18" ht="47.25" customHeight="1" x14ac:dyDescent="0.25">
      <c r="A3" s="1103"/>
      <c r="B3" s="1104"/>
      <c r="C3" s="527" t="str">
        <f>'لوحة التحليل والملخص'!A10</f>
        <v>لوح توزيع الكهرباء</v>
      </c>
      <c r="D3" s="287">
        <f>'لوحة التحليل والملخص'!B10</f>
        <v>0</v>
      </c>
      <c r="E3" s="489">
        <f>'لوحة التحليل والملخص'!C10</f>
        <v>51</v>
      </c>
      <c r="F3" s="503">
        <f>'لوحة التحليل والملخص'!D10</f>
        <v>51</v>
      </c>
      <c r="G3" s="754">
        <f>'لوحة التحليل والملخص'!E10</f>
        <v>0</v>
      </c>
      <c r="H3" s="1105"/>
      <c r="I3" s="1106"/>
      <c r="J3" s="1106"/>
      <c r="K3" s="1106"/>
      <c r="L3" s="1106"/>
      <c r="M3" s="1106"/>
      <c r="N3" s="1106"/>
      <c r="O3" s="1106"/>
      <c r="P3" s="1106"/>
      <c r="Q3" s="1106"/>
      <c r="R3" s="1106"/>
    </row>
    <row r="4" spans="1:18" s="473" customFormat="1" ht="78" customHeight="1" x14ac:dyDescent="0.35">
      <c r="A4" s="466" t="s">
        <v>39</v>
      </c>
      <c r="B4" s="466" t="s">
        <v>40</v>
      </c>
      <c r="C4" s="466" t="s">
        <v>41</v>
      </c>
      <c r="D4" s="466" t="s">
        <v>42</v>
      </c>
      <c r="E4" s="466" t="s">
        <v>656</v>
      </c>
      <c r="F4" s="466" t="s">
        <v>67</v>
      </c>
      <c r="G4" s="466" t="s">
        <v>657</v>
      </c>
      <c r="H4" s="466" t="s">
        <v>658</v>
      </c>
      <c r="I4" s="466" t="s">
        <v>659</v>
      </c>
      <c r="J4" s="466" t="s">
        <v>660</v>
      </c>
      <c r="K4" s="466" t="s">
        <v>661</v>
      </c>
      <c r="L4" s="466" t="s">
        <v>674</v>
      </c>
      <c r="M4" s="466" t="s">
        <v>662</v>
      </c>
      <c r="N4" s="466" t="s">
        <v>663</v>
      </c>
      <c r="O4" s="466" t="s">
        <v>664</v>
      </c>
      <c r="P4" s="466" t="s">
        <v>44</v>
      </c>
      <c r="Q4" s="466" t="s">
        <v>45</v>
      </c>
      <c r="R4" s="466" t="s">
        <v>46</v>
      </c>
    </row>
    <row r="5" spans="1:18" s="562" customFormat="1" ht="85.5" x14ac:dyDescent="0.45">
      <c r="A5" s="1107">
        <v>1</v>
      </c>
      <c r="B5" s="1078">
        <v>13</v>
      </c>
      <c r="C5" s="1108" t="s">
        <v>665</v>
      </c>
      <c r="D5" s="1077">
        <v>46235</v>
      </c>
      <c r="E5" s="1078" t="s">
        <v>48</v>
      </c>
      <c r="F5" s="1078" t="s">
        <v>48</v>
      </c>
      <c r="G5" s="1078" t="s">
        <v>48</v>
      </c>
      <c r="H5" s="1078" t="s">
        <v>19</v>
      </c>
      <c r="I5" s="1078" t="s">
        <v>48</v>
      </c>
      <c r="J5" s="1078" t="s">
        <v>48</v>
      </c>
      <c r="K5" s="1078" t="s">
        <v>48</v>
      </c>
      <c r="L5" s="1078" t="s">
        <v>48</v>
      </c>
      <c r="M5" s="1078" t="s">
        <v>48</v>
      </c>
      <c r="N5" s="1078" t="s">
        <v>19</v>
      </c>
      <c r="O5" s="1078" t="s">
        <v>48</v>
      </c>
      <c r="P5" s="1078" t="str">
        <f>IF(COUNTIF(E5:O5, "غير مطابق")&gt;0, "غير مطابق", "مطابق")</f>
        <v>غير مطابق</v>
      </c>
      <c r="Q5" s="1109" t="s">
        <v>1816</v>
      </c>
      <c r="R5" s="1078" t="s">
        <v>1836</v>
      </c>
    </row>
    <row r="6" spans="1:18" s="562" customFormat="1" ht="85.5" x14ac:dyDescent="0.45">
      <c r="A6" s="1107">
        <v>2</v>
      </c>
      <c r="B6" s="1078">
        <v>35</v>
      </c>
      <c r="C6" s="1108" t="s">
        <v>258</v>
      </c>
      <c r="D6" s="1077">
        <v>46235</v>
      </c>
      <c r="E6" s="1078" t="s">
        <v>48</v>
      </c>
      <c r="F6" s="1078" t="s">
        <v>48</v>
      </c>
      <c r="G6" s="1078" t="s">
        <v>48</v>
      </c>
      <c r="H6" s="1078" t="s">
        <v>19</v>
      </c>
      <c r="I6" s="1078" t="s">
        <v>19</v>
      </c>
      <c r="J6" s="1078" t="s">
        <v>48</v>
      </c>
      <c r="K6" s="1078" t="s">
        <v>48</v>
      </c>
      <c r="L6" s="1078" t="s">
        <v>48</v>
      </c>
      <c r="M6" s="1078" t="s">
        <v>48</v>
      </c>
      <c r="N6" s="1078" t="s">
        <v>19</v>
      </c>
      <c r="O6" s="1078" t="s">
        <v>48</v>
      </c>
      <c r="P6" s="1078" t="str">
        <f t="shared" ref="P6:P55" si="0">IF(COUNTIF(E6:O6, "غير مطابق")&gt;0, "غير مطابق", "مطابق")</f>
        <v>غير مطابق</v>
      </c>
      <c r="Q6" s="1109" t="s">
        <v>1817</v>
      </c>
      <c r="R6" s="1078" t="s">
        <v>1836</v>
      </c>
    </row>
    <row r="7" spans="1:18" s="562" customFormat="1" ht="85.5" x14ac:dyDescent="0.45">
      <c r="A7" s="1107">
        <v>3</v>
      </c>
      <c r="B7" s="1078">
        <v>54</v>
      </c>
      <c r="C7" s="1108" t="s">
        <v>666</v>
      </c>
      <c r="D7" s="1077">
        <v>46235</v>
      </c>
      <c r="E7" s="1078" t="s">
        <v>48</v>
      </c>
      <c r="F7" s="1078" t="s">
        <v>48</v>
      </c>
      <c r="G7" s="1078" t="s">
        <v>48</v>
      </c>
      <c r="H7" s="1078" t="s">
        <v>19</v>
      </c>
      <c r="I7" s="1078" t="s">
        <v>19</v>
      </c>
      <c r="J7" s="1078" t="s">
        <v>48</v>
      </c>
      <c r="K7" s="1078" t="s">
        <v>48</v>
      </c>
      <c r="L7" s="1078" t="s">
        <v>19</v>
      </c>
      <c r="M7" s="1078" t="s">
        <v>48</v>
      </c>
      <c r="N7" s="1078" t="s">
        <v>19</v>
      </c>
      <c r="O7" s="1078" t="s">
        <v>48</v>
      </c>
      <c r="P7" s="1078" t="str">
        <f t="shared" si="0"/>
        <v>غير مطابق</v>
      </c>
      <c r="Q7" s="1109" t="s">
        <v>1818</v>
      </c>
      <c r="R7" s="1078" t="s">
        <v>1836</v>
      </c>
    </row>
    <row r="8" spans="1:18" s="562" customFormat="1" ht="85.5" x14ac:dyDescent="0.45">
      <c r="A8" s="1107">
        <v>4</v>
      </c>
      <c r="B8" s="1078">
        <v>14</v>
      </c>
      <c r="C8" s="1108" t="s">
        <v>667</v>
      </c>
      <c r="D8" s="1077">
        <v>46235</v>
      </c>
      <c r="E8" s="1078" t="s">
        <v>48</v>
      </c>
      <c r="F8" s="1078" t="s">
        <v>48</v>
      </c>
      <c r="G8" s="1078" t="s">
        <v>48</v>
      </c>
      <c r="H8" s="1078" t="s">
        <v>19</v>
      </c>
      <c r="I8" s="1078" t="s">
        <v>48</v>
      </c>
      <c r="J8" s="1078" t="s">
        <v>48</v>
      </c>
      <c r="K8" s="1078" t="s">
        <v>48</v>
      </c>
      <c r="L8" s="1078" t="s">
        <v>48</v>
      </c>
      <c r="M8" s="1078" t="s">
        <v>48</v>
      </c>
      <c r="N8" s="1078" t="s">
        <v>19</v>
      </c>
      <c r="O8" s="1078" t="s">
        <v>48</v>
      </c>
      <c r="P8" s="1078" t="str">
        <f t="shared" si="0"/>
        <v>غير مطابق</v>
      </c>
      <c r="Q8" s="1109" t="s">
        <v>1816</v>
      </c>
      <c r="R8" s="1078" t="s">
        <v>1836</v>
      </c>
    </row>
    <row r="9" spans="1:18" s="562" customFormat="1" ht="85.5" x14ac:dyDescent="0.45">
      <c r="A9" s="1107">
        <v>5</v>
      </c>
      <c r="B9" s="1078"/>
      <c r="C9" s="1108" t="s">
        <v>668</v>
      </c>
      <c r="D9" s="1077">
        <v>46235</v>
      </c>
      <c r="E9" s="1078" t="s">
        <v>48</v>
      </c>
      <c r="F9" s="1078" t="s">
        <v>48</v>
      </c>
      <c r="G9" s="1078" t="s">
        <v>48</v>
      </c>
      <c r="H9" s="1078" t="s">
        <v>19</v>
      </c>
      <c r="I9" s="1078" t="s">
        <v>48</v>
      </c>
      <c r="J9" s="1078" t="s">
        <v>48</v>
      </c>
      <c r="K9" s="1078" t="s">
        <v>48</v>
      </c>
      <c r="L9" s="1078" t="s">
        <v>48</v>
      </c>
      <c r="M9" s="1078" t="s">
        <v>48</v>
      </c>
      <c r="N9" s="1078" t="s">
        <v>19</v>
      </c>
      <c r="O9" s="1078" t="s">
        <v>48</v>
      </c>
      <c r="P9" s="1078" t="str">
        <f t="shared" si="0"/>
        <v>غير مطابق</v>
      </c>
      <c r="Q9" s="1109" t="s">
        <v>1816</v>
      </c>
      <c r="R9" s="1078" t="s">
        <v>1836</v>
      </c>
    </row>
    <row r="10" spans="1:18" s="562" customFormat="1" ht="85.5" x14ac:dyDescent="0.45">
      <c r="A10" s="1107">
        <v>6</v>
      </c>
      <c r="B10" s="1078">
        <v>18</v>
      </c>
      <c r="C10" s="1108" t="s">
        <v>669</v>
      </c>
      <c r="D10" s="1077">
        <v>46235</v>
      </c>
      <c r="E10" s="1078" t="s">
        <v>48</v>
      </c>
      <c r="F10" s="1078" t="s">
        <v>48</v>
      </c>
      <c r="G10" s="1078" t="s">
        <v>48</v>
      </c>
      <c r="H10" s="1078" t="s">
        <v>19</v>
      </c>
      <c r="I10" s="1078" t="s">
        <v>48</v>
      </c>
      <c r="J10" s="1078" t="s">
        <v>48</v>
      </c>
      <c r="K10" s="1078" t="s">
        <v>48</v>
      </c>
      <c r="L10" s="1078" t="s">
        <v>48</v>
      </c>
      <c r="M10" s="1078" t="s">
        <v>48</v>
      </c>
      <c r="N10" s="1078" t="s">
        <v>19</v>
      </c>
      <c r="O10" s="1078" t="s">
        <v>48</v>
      </c>
      <c r="P10" s="1078" t="str">
        <f t="shared" si="0"/>
        <v>غير مطابق</v>
      </c>
      <c r="Q10" s="1109" t="s">
        <v>1816</v>
      </c>
      <c r="R10" s="1078" t="s">
        <v>1836</v>
      </c>
    </row>
    <row r="11" spans="1:18" s="562" customFormat="1" ht="85.5" x14ac:dyDescent="0.45">
      <c r="A11" s="1107">
        <v>7</v>
      </c>
      <c r="B11" s="1078">
        <v>19</v>
      </c>
      <c r="C11" s="1108" t="s">
        <v>669</v>
      </c>
      <c r="D11" s="1077">
        <v>46235</v>
      </c>
      <c r="E11" s="1078" t="s">
        <v>48</v>
      </c>
      <c r="F11" s="1078" t="s">
        <v>48</v>
      </c>
      <c r="G11" s="1078" t="s">
        <v>48</v>
      </c>
      <c r="H11" s="1078" t="s">
        <v>19</v>
      </c>
      <c r="I11" s="1078" t="s">
        <v>48</v>
      </c>
      <c r="J11" s="1078" t="s">
        <v>48</v>
      </c>
      <c r="K11" s="1078" t="s">
        <v>48</v>
      </c>
      <c r="L11" s="1078" t="s">
        <v>48</v>
      </c>
      <c r="M11" s="1078" t="s">
        <v>48</v>
      </c>
      <c r="N11" s="1078" t="s">
        <v>19</v>
      </c>
      <c r="O11" s="1078" t="s">
        <v>48</v>
      </c>
      <c r="P11" s="1078" t="str">
        <f t="shared" si="0"/>
        <v>غير مطابق</v>
      </c>
      <c r="Q11" s="1109" t="s">
        <v>1816</v>
      </c>
      <c r="R11" s="1078" t="s">
        <v>1836</v>
      </c>
    </row>
    <row r="12" spans="1:18" s="562" customFormat="1" ht="85.5" x14ac:dyDescent="0.45">
      <c r="A12" s="1107">
        <v>8</v>
      </c>
      <c r="B12" s="1078">
        <v>20</v>
      </c>
      <c r="C12" s="1108" t="s">
        <v>670</v>
      </c>
      <c r="D12" s="1077">
        <v>46235</v>
      </c>
      <c r="E12" s="1078" t="s">
        <v>48</v>
      </c>
      <c r="F12" s="1078" t="s">
        <v>48</v>
      </c>
      <c r="G12" s="1078" t="s">
        <v>48</v>
      </c>
      <c r="H12" s="1078" t="s">
        <v>19</v>
      </c>
      <c r="I12" s="1078" t="s">
        <v>48</v>
      </c>
      <c r="J12" s="1078" t="s">
        <v>48</v>
      </c>
      <c r="K12" s="1078" t="s">
        <v>48</v>
      </c>
      <c r="L12" s="1078" t="s">
        <v>48</v>
      </c>
      <c r="M12" s="1078" t="s">
        <v>48</v>
      </c>
      <c r="N12" s="1078" t="s">
        <v>19</v>
      </c>
      <c r="O12" s="1078" t="s">
        <v>48</v>
      </c>
      <c r="P12" s="1078" t="str">
        <f t="shared" si="0"/>
        <v>غير مطابق</v>
      </c>
      <c r="Q12" s="1109" t="s">
        <v>1816</v>
      </c>
      <c r="R12" s="1078" t="s">
        <v>1836</v>
      </c>
    </row>
    <row r="13" spans="1:18" s="562" customFormat="1" ht="85.5" x14ac:dyDescent="0.45">
      <c r="A13" s="1107">
        <v>9</v>
      </c>
      <c r="B13" s="1078">
        <v>26</v>
      </c>
      <c r="C13" s="1108" t="s">
        <v>671</v>
      </c>
      <c r="D13" s="1077">
        <v>46235</v>
      </c>
      <c r="E13" s="1078" t="s">
        <v>48</v>
      </c>
      <c r="F13" s="1078" t="s">
        <v>48</v>
      </c>
      <c r="G13" s="1078" t="s">
        <v>48</v>
      </c>
      <c r="H13" s="1078" t="s">
        <v>19</v>
      </c>
      <c r="I13" s="1078" t="s">
        <v>48</v>
      </c>
      <c r="J13" s="1078" t="s">
        <v>48</v>
      </c>
      <c r="K13" s="1078" t="s">
        <v>48</v>
      </c>
      <c r="L13" s="1078" t="s">
        <v>48</v>
      </c>
      <c r="M13" s="1078" t="s">
        <v>48</v>
      </c>
      <c r="N13" s="1078" t="s">
        <v>19</v>
      </c>
      <c r="O13" s="1078" t="s">
        <v>48</v>
      </c>
      <c r="P13" s="1078" t="str">
        <f t="shared" si="0"/>
        <v>غير مطابق</v>
      </c>
      <c r="Q13" s="1109" t="s">
        <v>1831</v>
      </c>
      <c r="R13" s="1078" t="s">
        <v>1836</v>
      </c>
    </row>
    <row r="14" spans="1:18" s="562" customFormat="1" ht="85.5" x14ac:dyDescent="0.45">
      <c r="A14" s="1107">
        <v>10</v>
      </c>
      <c r="B14" s="1078">
        <v>45</v>
      </c>
      <c r="C14" s="1108" t="s">
        <v>671</v>
      </c>
      <c r="D14" s="1077">
        <v>46235</v>
      </c>
      <c r="E14" s="1078" t="s">
        <v>48</v>
      </c>
      <c r="F14" s="1078" t="s">
        <v>48</v>
      </c>
      <c r="G14" s="1078" t="s">
        <v>48</v>
      </c>
      <c r="H14" s="1078" t="s">
        <v>19</v>
      </c>
      <c r="I14" s="1078" t="s">
        <v>48</v>
      </c>
      <c r="J14" s="1078" t="s">
        <v>48</v>
      </c>
      <c r="K14" s="1078" t="s">
        <v>48</v>
      </c>
      <c r="L14" s="1078" t="s">
        <v>48</v>
      </c>
      <c r="M14" s="1078" t="s">
        <v>48</v>
      </c>
      <c r="N14" s="1078" t="s">
        <v>19</v>
      </c>
      <c r="O14" s="1078" t="s">
        <v>19</v>
      </c>
      <c r="P14" s="1078" t="str">
        <f t="shared" si="0"/>
        <v>غير مطابق</v>
      </c>
      <c r="Q14" s="1109" t="s">
        <v>1820</v>
      </c>
      <c r="R14" s="1078" t="s">
        <v>1836</v>
      </c>
    </row>
    <row r="15" spans="1:18" s="562" customFormat="1" ht="85.5" x14ac:dyDescent="0.45">
      <c r="A15" s="1107">
        <v>11</v>
      </c>
      <c r="B15" s="1078">
        <v>44</v>
      </c>
      <c r="C15" s="1108" t="s">
        <v>671</v>
      </c>
      <c r="D15" s="1077">
        <v>46235</v>
      </c>
      <c r="E15" s="1078" t="s">
        <v>48</v>
      </c>
      <c r="F15" s="1078" t="s">
        <v>48</v>
      </c>
      <c r="G15" s="1078" t="s">
        <v>48</v>
      </c>
      <c r="H15" s="1078" t="s">
        <v>19</v>
      </c>
      <c r="I15" s="1078" t="s">
        <v>48</v>
      </c>
      <c r="J15" s="1078" t="s">
        <v>48</v>
      </c>
      <c r="K15" s="1078" t="s">
        <v>48</v>
      </c>
      <c r="L15" s="1078" t="s">
        <v>48</v>
      </c>
      <c r="M15" s="1078" t="s">
        <v>48</v>
      </c>
      <c r="N15" s="1078" t="s">
        <v>19</v>
      </c>
      <c r="O15" s="1078" t="s">
        <v>19</v>
      </c>
      <c r="P15" s="1078" t="str">
        <f t="shared" si="0"/>
        <v>غير مطابق</v>
      </c>
      <c r="Q15" s="1109" t="s">
        <v>1820</v>
      </c>
      <c r="R15" s="1078" t="s">
        <v>1836</v>
      </c>
    </row>
    <row r="16" spans="1:18" s="562" customFormat="1" ht="85.5" x14ac:dyDescent="0.45">
      <c r="A16" s="1107">
        <v>12</v>
      </c>
      <c r="B16" s="1078">
        <v>24</v>
      </c>
      <c r="C16" s="1108" t="s">
        <v>671</v>
      </c>
      <c r="D16" s="1077">
        <v>46235</v>
      </c>
      <c r="E16" s="1078" t="s">
        <v>48</v>
      </c>
      <c r="F16" s="1078" t="s">
        <v>48</v>
      </c>
      <c r="G16" s="1078" t="s">
        <v>48</v>
      </c>
      <c r="H16" s="1078" t="s">
        <v>19</v>
      </c>
      <c r="I16" s="1078" t="s">
        <v>48</v>
      </c>
      <c r="J16" s="1078" t="s">
        <v>48</v>
      </c>
      <c r="K16" s="1078" t="s">
        <v>48</v>
      </c>
      <c r="L16" s="1078" t="s">
        <v>48</v>
      </c>
      <c r="M16" s="1078" t="s">
        <v>48</v>
      </c>
      <c r="N16" s="1078" t="s">
        <v>19</v>
      </c>
      <c r="O16" s="1078" t="s">
        <v>48</v>
      </c>
      <c r="P16" s="1078" t="str">
        <f t="shared" si="0"/>
        <v>غير مطابق</v>
      </c>
      <c r="Q16" s="1109" t="s">
        <v>1816</v>
      </c>
      <c r="R16" s="1078" t="s">
        <v>1836</v>
      </c>
    </row>
    <row r="17" spans="1:18" s="562" customFormat="1" ht="85.5" x14ac:dyDescent="0.45">
      <c r="A17" s="1107">
        <v>13</v>
      </c>
      <c r="B17" s="1078">
        <v>25</v>
      </c>
      <c r="C17" s="1108" t="s">
        <v>671</v>
      </c>
      <c r="D17" s="1077">
        <v>46235</v>
      </c>
      <c r="E17" s="1078" t="s">
        <v>48</v>
      </c>
      <c r="F17" s="1078" t="s">
        <v>48</v>
      </c>
      <c r="G17" s="1078" t="s">
        <v>48</v>
      </c>
      <c r="H17" s="1078" t="s">
        <v>19</v>
      </c>
      <c r="I17" s="1078" t="s">
        <v>48</v>
      </c>
      <c r="J17" s="1078" t="s">
        <v>48</v>
      </c>
      <c r="K17" s="1078" t="s">
        <v>48</v>
      </c>
      <c r="L17" s="1078" t="s">
        <v>48</v>
      </c>
      <c r="M17" s="1078" t="s">
        <v>48</v>
      </c>
      <c r="N17" s="1078" t="s">
        <v>19</v>
      </c>
      <c r="O17" s="1078" t="s">
        <v>48</v>
      </c>
      <c r="P17" s="1078" t="str">
        <f t="shared" si="0"/>
        <v>غير مطابق</v>
      </c>
      <c r="Q17" s="1109" t="s">
        <v>1816</v>
      </c>
      <c r="R17" s="1078" t="s">
        <v>1836</v>
      </c>
    </row>
    <row r="18" spans="1:18" s="562" customFormat="1" ht="85.5" x14ac:dyDescent="0.45">
      <c r="A18" s="1107">
        <v>14</v>
      </c>
      <c r="B18" s="1078">
        <v>46</v>
      </c>
      <c r="C18" s="1108" t="s">
        <v>671</v>
      </c>
      <c r="D18" s="1077">
        <v>46235</v>
      </c>
      <c r="E18" s="1078" t="s">
        <v>48</v>
      </c>
      <c r="F18" s="1078" t="s">
        <v>48</v>
      </c>
      <c r="G18" s="1078" t="s">
        <v>48</v>
      </c>
      <c r="H18" s="1078" t="s">
        <v>19</v>
      </c>
      <c r="I18" s="1078" t="s">
        <v>48</v>
      </c>
      <c r="J18" s="1078" t="s">
        <v>48</v>
      </c>
      <c r="K18" s="1078" t="s">
        <v>48</v>
      </c>
      <c r="L18" s="1078" t="s">
        <v>48</v>
      </c>
      <c r="M18" s="1078" t="s">
        <v>48</v>
      </c>
      <c r="N18" s="1078" t="s">
        <v>19</v>
      </c>
      <c r="O18" s="1078" t="s">
        <v>48</v>
      </c>
      <c r="P18" s="1078" t="str">
        <f t="shared" si="0"/>
        <v>غير مطابق</v>
      </c>
      <c r="Q18" s="1109" t="s">
        <v>1816</v>
      </c>
      <c r="R18" s="1078" t="s">
        <v>1836</v>
      </c>
    </row>
    <row r="19" spans="1:18" s="562" customFormat="1" ht="85.5" x14ac:dyDescent="0.45">
      <c r="A19" s="1107">
        <v>15</v>
      </c>
      <c r="B19" s="1078">
        <v>48</v>
      </c>
      <c r="C19" s="1108" t="s">
        <v>671</v>
      </c>
      <c r="D19" s="1077">
        <v>46235</v>
      </c>
      <c r="E19" s="1078" t="s">
        <v>48</v>
      </c>
      <c r="F19" s="1078" t="s">
        <v>48</v>
      </c>
      <c r="G19" s="1078" t="s">
        <v>48</v>
      </c>
      <c r="H19" s="1078" t="s">
        <v>19</v>
      </c>
      <c r="I19" s="1078" t="s">
        <v>48</v>
      </c>
      <c r="J19" s="1078" t="s">
        <v>48</v>
      </c>
      <c r="K19" s="1078" t="s">
        <v>48</v>
      </c>
      <c r="L19" s="1078" t="s">
        <v>48</v>
      </c>
      <c r="M19" s="1078" t="s">
        <v>48</v>
      </c>
      <c r="N19" s="1078" t="s">
        <v>19</v>
      </c>
      <c r="O19" s="1078" t="s">
        <v>48</v>
      </c>
      <c r="P19" s="1078" t="str">
        <f t="shared" si="0"/>
        <v>غير مطابق</v>
      </c>
      <c r="Q19" s="1109" t="s">
        <v>1816</v>
      </c>
      <c r="R19" s="1078" t="s">
        <v>1836</v>
      </c>
    </row>
    <row r="20" spans="1:18" s="562" customFormat="1" ht="85.5" x14ac:dyDescent="0.45">
      <c r="A20" s="1107">
        <v>16</v>
      </c>
      <c r="B20" s="1078">
        <v>33</v>
      </c>
      <c r="C20" s="1108" t="s">
        <v>671</v>
      </c>
      <c r="D20" s="1077">
        <v>46235</v>
      </c>
      <c r="E20" s="1078" t="s">
        <v>48</v>
      </c>
      <c r="F20" s="1078" t="s">
        <v>48</v>
      </c>
      <c r="G20" s="1078" t="s">
        <v>48</v>
      </c>
      <c r="H20" s="1078" t="s">
        <v>19</v>
      </c>
      <c r="I20" s="1078" t="s">
        <v>48</v>
      </c>
      <c r="J20" s="1078" t="s">
        <v>48</v>
      </c>
      <c r="K20" s="1078" t="s">
        <v>48</v>
      </c>
      <c r="L20" s="1078" t="s">
        <v>48</v>
      </c>
      <c r="M20" s="1078" t="s">
        <v>48</v>
      </c>
      <c r="N20" s="1078" t="s">
        <v>19</v>
      </c>
      <c r="O20" s="1078" t="s">
        <v>48</v>
      </c>
      <c r="P20" s="1078" t="str">
        <f t="shared" si="0"/>
        <v>غير مطابق</v>
      </c>
      <c r="Q20" s="1109" t="s">
        <v>1816</v>
      </c>
      <c r="R20" s="1078" t="s">
        <v>1836</v>
      </c>
    </row>
    <row r="21" spans="1:18" s="562" customFormat="1" ht="85.5" x14ac:dyDescent="0.45">
      <c r="A21" s="1107">
        <v>17</v>
      </c>
      <c r="B21" s="1078">
        <v>32</v>
      </c>
      <c r="C21" s="1108" t="s">
        <v>671</v>
      </c>
      <c r="D21" s="1077">
        <v>46235</v>
      </c>
      <c r="E21" s="1078" t="s">
        <v>48</v>
      </c>
      <c r="F21" s="1078" t="s">
        <v>48</v>
      </c>
      <c r="G21" s="1078" t="s">
        <v>48</v>
      </c>
      <c r="H21" s="1078" t="s">
        <v>19</v>
      </c>
      <c r="I21" s="1078" t="s">
        <v>48</v>
      </c>
      <c r="J21" s="1078" t="s">
        <v>48</v>
      </c>
      <c r="K21" s="1078" t="s">
        <v>48</v>
      </c>
      <c r="L21" s="1078" t="s">
        <v>48</v>
      </c>
      <c r="M21" s="1078" t="s">
        <v>48</v>
      </c>
      <c r="N21" s="1078" t="s">
        <v>19</v>
      </c>
      <c r="O21" s="1078" t="s">
        <v>48</v>
      </c>
      <c r="P21" s="1078" t="str">
        <f t="shared" si="0"/>
        <v>غير مطابق</v>
      </c>
      <c r="Q21" s="1109" t="s">
        <v>1816</v>
      </c>
      <c r="R21" s="1078" t="s">
        <v>1836</v>
      </c>
    </row>
    <row r="22" spans="1:18" s="562" customFormat="1" ht="85.5" x14ac:dyDescent="0.45">
      <c r="A22" s="1107">
        <v>18</v>
      </c>
      <c r="B22" s="1078">
        <v>47</v>
      </c>
      <c r="C22" s="1108" t="s">
        <v>671</v>
      </c>
      <c r="D22" s="1077">
        <v>46235</v>
      </c>
      <c r="E22" s="1078" t="s">
        <v>48</v>
      </c>
      <c r="F22" s="1078" t="s">
        <v>48</v>
      </c>
      <c r="G22" s="1078" t="s">
        <v>48</v>
      </c>
      <c r="H22" s="1078" t="s">
        <v>19</v>
      </c>
      <c r="I22" s="1078" t="s">
        <v>48</v>
      </c>
      <c r="J22" s="1078" t="s">
        <v>19</v>
      </c>
      <c r="K22" s="1078" t="s">
        <v>48</v>
      </c>
      <c r="L22" s="1078" t="s">
        <v>48</v>
      </c>
      <c r="M22" s="1078" t="s">
        <v>48</v>
      </c>
      <c r="N22" s="1078" t="s">
        <v>19</v>
      </c>
      <c r="O22" s="1078" t="s">
        <v>19</v>
      </c>
      <c r="P22" s="1078" t="str">
        <f t="shared" si="0"/>
        <v>غير مطابق</v>
      </c>
      <c r="Q22" s="1109" t="s">
        <v>1821</v>
      </c>
      <c r="R22" s="1078" t="s">
        <v>1836</v>
      </c>
    </row>
    <row r="23" spans="1:18" s="562" customFormat="1" ht="85.5" x14ac:dyDescent="0.45">
      <c r="A23" s="1107">
        <v>19</v>
      </c>
      <c r="B23" s="1078">
        <v>31</v>
      </c>
      <c r="C23" s="1108" t="s">
        <v>671</v>
      </c>
      <c r="D23" s="1077">
        <v>46235</v>
      </c>
      <c r="E23" s="1078" t="s">
        <v>48</v>
      </c>
      <c r="F23" s="1078" t="s">
        <v>48</v>
      </c>
      <c r="G23" s="1078" t="s">
        <v>48</v>
      </c>
      <c r="H23" s="1078" t="s">
        <v>19</v>
      </c>
      <c r="I23" s="1078" t="s">
        <v>48</v>
      </c>
      <c r="J23" s="1078" t="s">
        <v>19</v>
      </c>
      <c r="K23" s="1078" t="s">
        <v>48</v>
      </c>
      <c r="L23" s="1078" t="s">
        <v>48</v>
      </c>
      <c r="M23" s="1078" t="s">
        <v>48</v>
      </c>
      <c r="N23" s="1078" t="s">
        <v>19</v>
      </c>
      <c r="O23" s="1078" t="s">
        <v>48</v>
      </c>
      <c r="P23" s="1078" t="str">
        <f t="shared" si="0"/>
        <v>غير مطابق</v>
      </c>
      <c r="Q23" s="1109" t="s">
        <v>1819</v>
      </c>
      <c r="R23" s="1078" t="s">
        <v>1836</v>
      </c>
    </row>
    <row r="24" spans="1:18" s="562" customFormat="1" ht="85.5" x14ac:dyDescent="0.45">
      <c r="A24" s="1107">
        <v>20</v>
      </c>
      <c r="B24" s="1078">
        <v>30</v>
      </c>
      <c r="C24" s="1108" t="s">
        <v>671</v>
      </c>
      <c r="D24" s="1077">
        <v>46235</v>
      </c>
      <c r="E24" s="1078" t="s">
        <v>48</v>
      </c>
      <c r="F24" s="1078" t="s">
        <v>48</v>
      </c>
      <c r="G24" s="1078" t="s">
        <v>48</v>
      </c>
      <c r="H24" s="1078" t="s">
        <v>19</v>
      </c>
      <c r="I24" s="1078" t="s">
        <v>48</v>
      </c>
      <c r="J24" s="1078" t="s">
        <v>19</v>
      </c>
      <c r="K24" s="1078" t="s">
        <v>48</v>
      </c>
      <c r="L24" s="1078" t="s">
        <v>48</v>
      </c>
      <c r="M24" s="1078" t="s">
        <v>48</v>
      </c>
      <c r="N24" s="1078" t="s">
        <v>19</v>
      </c>
      <c r="O24" s="1078" t="s">
        <v>48</v>
      </c>
      <c r="P24" s="1078" t="str">
        <f t="shared" si="0"/>
        <v>غير مطابق</v>
      </c>
      <c r="Q24" s="1109" t="s">
        <v>1819</v>
      </c>
      <c r="R24" s="1078" t="s">
        <v>1836</v>
      </c>
    </row>
    <row r="25" spans="1:18" s="562" customFormat="1" ht="85.5" x14ac:dyDescent="0.45">
      <c r="A25" s="1107">
        <v>21</v>
      </c>
      <c r="B25" s="1078">
        <v>29</v>
      </c>
      <c r="C25" s="1108" t="s">
        <v>671</v>
      </c>
      <c r="D25" s="1077">
        <v>46235</v>
      </c>
      <c r="E25" s="1078" t="s">
        <v>48</v>
      </c>
      <c r="F25" s="1078" t="s">
        <v>48</v>
      </c>
      <c r="G25" s="1078" t="s">
        <v>48</v>
      </c>
      <c r="H25" s="1078" t="s">
        <v>19</v>
      </c>
      <c r="I25" s="1078" t="s">
        <v>48</v>
      </c>
      <c r="J25" s="1078" t="s">
        <v>19</v>
      </c>
      <c r="K25" s="1078" t="s">
        <v>48</v>
      </c>
      <c r="L25" s="1078" t="s">
        <v>48</v>
      </c>
      <c r="M25" s="1078" t="s">
        <v>48</v>
      </c>
      <c r="N25" s="1078" t="s">
        <v>19</v>
      </c>
      <c r="O25" s="1078" t="s">
        <v>48</v>
      </c>
      <c r="P25" s="1078" t="str">
        <f t="shared" si="0"/>
        <v>غير مطابق</v>
      </c>
      <c r="Q25" s="1109" t="s">
        <v>1819</v>
      </c>
      <c r="R25" s="1078" t="s">
        <v>1836</v>
      </c>
    </row>
    <row r="26" spans="1:18" s="562" customFormat="1" ht="85.5" x14ac:dyDescent="0.45">
      <c r="A26" s="1107">
        <v>22</v>
      </c>
      <c r="B26" s="1078">
        <v>28</v>
      </c>
      <c r="C26" s="1108" t="s">
        <v>671</v>
      </c>
      <c r="D26" s="1077">
        <v>46235</v>
      </c>
      <c r="E26" s="1078" t="s">
        <v>48</v>
      </c>
      <c r="F26" s="1078" t="s">
        <v>48</v>
      </c>
      <c r="G26" s="1078" t="s">
        <v>48</v>
      </c>
      <c r="H26" s="1078" t="s">
        <v>19</v>
      </c>
      <c r="I26" s="1078" t="s">
        <v>48</v>
      </c>
      <c r="J26" s="1078" t="s">
        <v>19</v>
      </c>
      <c r="K26" s="1078" t="s">
        <v>48</v>
      </c>
      <c r="L26" s="1078" t="s">
        <v>48</v>
      </c>
      <c r="M26" s="1078" t="s">
        <v>48</v>
      </c>
      <c r="N26" s="1078" t="s">
        <v>19</v>
      </c>
      <c r="O26" s="1078" t="s">
        <v>48</v>
      </c>
      <c r="P26" s="1078" t="str">
        <f t="shared" si="0"/>
        <v>غير مطابق</v>
      </c>
      <c r="Q26" s="1109" t="s">
        <v>1819</v>
      </c>
      <c r="R26" s="1078" t="s">
        <v>1836</v>
      </c>
    </row>
    <row r="27" spans="1:18" s="562" customFormat="1" ht="85.5" x14ac:dyDescent="0.45">
      <c r="A27" s="1107">
        <v>23</v>
      </c>
      <c r="B27" s="1078">
        <v>27</v>
      </c>
      <c r="C27" s="1108" t="s">
        <v>671</v>
      </c>
      <c r="D27" s="1077">
        <v>46235</v>
      </c>
      <c r="E27" s="1078" t="s">
        <v>48</v>
      </c>
      <c r="F27" s="1078" t="s">
        <v>48</v>
      </c>
      <c r="G27" s="1078" t="s">
        <v>48</v>
      </c>
      <c r="H27" s="1078" t="s">
        <v>19</v>
      </c>
      <c r="I27" s="1078" t="s">
        <v>48</v>
      </c>
      <c r="J27" s="1078" t="s">
        <v>19</v>
      </c>
      <c r="K27" s="1078" t="s">
        <v>48</v>
      </c>
      <c r="L27" s="1078" t="s">
        <v>48</v>
      </c>
      <c r="M27" s="1078" t="s">
        <v>48</v>
      </c>
      <c r="N27" s="1078" t="s">
        <v>19</v>
      </c>
      <c r="O27" s="1078" t="s">
        <v>48</v>
      </c>
      <c r="P27" s="1078" t="str">
        <f t="shared" si="0"/>
        <v>غير مطابق</v>
      </c>
      <c r="Q27" s="1109" t="s">
        <v>1819</v>
      </c>
      <c r="R27" s="1078" t="s">
        <v>1836</v>
      </c>
    </row>
    <row r="28" spans="1:18" s="562" customFormat="1" ht="85.5" x14ac:dyDescent="0.45">
      <c r="A28" s="1107">
        <v>24</v>
      </c>
      <c r="B28" s="1078">
        <v>52</v>
      </c>
      <c r="C28" s="1108" t="s">
        <v>671</v>
      </c>
      <c r="D28" s="1077">
        <v>46235</v>
      </c>
      <c r="E28" s="1078" t="s">
        <v>48</v>
      </c>
      <c r="F28" s="1078" t="s">
        <v>48</v>
      </c>
      <c r="G28" s="1078" t="s">
        <v>48</v>
      </c>
      <c r="H28" s="1078" t="s">
        <v>19</v>
      </c>
      <c r="I28" s="1078" t="s">
        <v>48</v>
      </c>
      <c r="J28" s="1078" t="s">
        <v>48</v>
      </c>
      <c r="K28" s="1078" t="s">
        <v>48</v>
      </c>
      <c r="L28" s="1078" t="s">
        <v>48</v>
      </c>
      <c r="M28" s="1078" t="s">
        <v>48</v>
      </c>
      <c r="N28" s="1078" t="s">
        <v>19</v>
      </c>
      <c r="O28" s="1078" t="s">
        <v>48</v>
      </c>
      <c r="P28" s="1078" t="str">
        <f t="shared" si="0"/>
        <v>غير مطابق</v>
      </c>
      <c r="Q28" s="1109" t="s">
        <v>1816</v>
      </c>
      <c r="R28" s="1078" t="s">
        <v>1836</v>
      </c>
    </row>
    <row r="29" spans="1:18" s="562" customFormat="1" ht="85.5" x14ac:dyDescent="0.45">
      <c r="A29" s="1107">
        <v>25</v>
      </c>
      <c r="B29" s="1078">
        <v>51</v>
      </c>
      <c r="C29" s="1108" t="s">
        <v>671</v>
      </c>
      <c r="D29" s="1077">
        <v>46235</v>
      </c>
      <c r="E29" s="1078" t="s">
        <v>48</v>
      </c>
      <c r="F29" s="1078" t="s">
        <v>48</v>
      </c>
      <c r="G29" s="1078" t="s">
        <v>48</v>
      </c>
      <c r="H29" s="1078" t="s">
        <v>19</v>
      </c>
      <c r="I29" s="1078" t="s">
        <v>48</v>
      </c>
      <c r="J29" s="1078" t="s">
        <v>48</v>
      </c>
      <c r="K29" s="1078" t="s">
        <v>48</v>
      </c>
      <c r="L29" s="1078" t="s">
        <v>48</v>
      </c>
      <c r="M29" s="1078" t="s">
        <v>48</v>
      </c>
      <c r="N29" s="1078" t="s">
        <v>19</v>
      </c>
      <c r="O29" s="1078" t="s">
        <v>48</v>
      </c>
      <c r="P29" s="1078" t="str">
        <f t="shared" si="0"/>
        <v>غير مطابق</v>
      </c>
      <c r="Q29" s="1109" t="s">
        <v>1816</v>
      </c>
      <c r="R29" s="1078" t="s">
        <v>1836</v>
      </c>
    </row>
    <row r="30" spans="1:18" s="562" customFormat="1" ht="85.5" x14ac:dyDescent="0.45">
      <c r="A30" s="1107">
        <v>26</v>
      </c>
      <c r="B30" s="1078">
        <v>34</v>
      </c>
      <c r="C30" s="1108" t="s">
        <v>671</v>
      </c>
      <c r="D30" s="1077">
        <v>46235</v>
      </c>
      <c r="E30" s="1078" t="s">
        <v>48</v>
      </c>
      <c r="F30" s="1078" t="s">
        <v>48</v>
      </c>
      <c r="G30" s="1078" t="s">
        <v>48</v>
      </c>
      <c r="H30" s="1078" t="s">
        <v>19</v>
      </c>
      <c r="I30" s="1078" t="s">
        <v>48</v>
      </c>
      <c r="J30" s="1078" t="s">
        <v>48</v>
      </c>
      <c r="K30" s="1078" t="s">
        <v>48</v>
      </c>
      <c r="L30" s="1078" t="s">
        <v>48</v>
      </c>
      <c r="M30" s="1078" t="s">
        <v>48</v>
      </c>
      <c r="N30" s="1078" t="s">
        <v>19</v>
      </c>
      <c r="O30" s="1078" t="s">
        <v>48</v>
      </c>
      <c r="P30" s="1078" t="str">
        <f t="shared" si="0"/>
        <v>غير مطابق</v>
      </c>
      <c r="Q30" s="1109" t="s">
        <v>1816</v>
      </c>
      <c r="R30" s="1078" t="s">
        <v>1836</v>
      </c>
    </row>
    <row r="31" spans="1:18" s="562" customFormat="1" ht="85.5" x14ac:dyDescent="0.45">
      <c r="A31" s="1107">
        <v>27</v>
      </c>
      <c r="B31" s="1078">
        <v>49</v>
      </c>
      <c r="C31" s="1108" t="s">
        <v>671</v>
      </c>
      <c r="D31" s="1077">
        <v>46235</v>
      </c>
      <c r="E31" s="1078" t="s">
        <v>48</v>
      </c>
      <c r="F31" s="1078" t="s">
        <v>48</v>
      </c>
      <c r="G31" s="1078" t="s">
        <v>48</v>
      </c>
      <c r="H31" s="1078" t="s">
        <v>19</v>
      </c>
      <c r="I31" s="1078" t="s">
        <v>48</v>
      </c>
      <c r="J31" s="1078" t="s">
        <v>48</v>
      </c>
      <c r="K31" s="1078" t="s">
        <v>48</v>
      </c>
      <c r="L31" s="1078" t="s">
        <v>48</v>
      </c>
      <c r="M31" s="1078" t="s">
        <v>48</v>
      </c>
      <c r="N31" s="1078" t="s">
        <v>19</v>
      </c>
      <c r="O31" s="1078" t="s">
        <v>48</v>
      </c>
      <c r="P31" s="1078" t="str">
        <f t="shared" si="0"/>
        <v>غير مطابق</v>
      </c>
      <c r="Q31" s="1109" t="s">
        <v>1816</v>
      </c>
      <c r="R31" s="1078" t="s">
        <v>1836</v>
      </c>
    </row>
    <row r="32" spans="1:18" s="562" customFormat="1" ht="85.5" x14ac:dyDescent="0.45">
      <c r="A32" s="1107">
        <v>28</v>
      </c>
      <c r="B32" s="1078">
        <v>53</v>
      </c>
      <c r="C32" s="1108" t="s">
        <v>672</v>
      </c>
      <c r="D32" s="1077">
        <v>46235</v>
      </c>
      <c r="E32" s="1078" t="s">
        <v>48</v>
      </c>
      <c r="F32" s="1078" t="s">
        <v>48</v>
      </c>
      <c r="G32" s="1078" t="s">
        <v>48</v>
      </c>
      <c r="H32" s="1078" t="s">
        <v>19</v>
      </c>
      <c r="I32" s="1078" t="s">
        <v>48</v>
      </c>
      <c r="J32" s="1078" t="s">
        <v>48</v>
      </c>
      <c r="K32" s="1078" t="s">
        <v>48</v>
      </c>
      <c r="L32" s="1078" t="s">
        <v>48</v>
      </c>
      <c r="M32" s="1078" t="s">
        <v>48</v>
      </c>
      <c r="N32" s="1078" t="s">
        <v>19</v>
      </c>
      <c r="O32" s="1078" t="s">
        <v>48</v>
      </c>
      <c r="P32" s="1078" t="str">
        <f t="shared" si="0"/>
        <v>غير مطابق</v>
      </c>
      <c r="Q32" s="1109" t="s">
        <v>1816</v>
      </c>
      <c r="R32" s="1078" t="s">
        <v>1836</v>
      </c>
    </row>
    <row r="33" spans="1:18" s="562" customFormat="1" ht="85.5" x14ac:dyDescent="0.45">
      <c r="A33" s="1107">
        <v>29</v>
      </c>
      <c r="B33" s="1078">
        <v>42</v>
      </c>
      <c r="C33" s="1108" t="s">
        <v>340</v>
      </c>
      <c r="D33" s="1077">
        <v>46235</v>
      </c>
      <c r="E33" s="1078" t="s">
        <v>48</v>
      </c>
      <c r="F33" s="1078" t="s">
        <v>48</v>
      </c>
      <c r="G33" s="1078" t="s">
        <v>48</v>
      </c>
      <c r="H33" s="1078" t="s">
        <v>19</v>
      </c>
      <c r="I33" s="1078" t="s">
        <v>48</v>
      </c>
      <c r="J33" s="1078" t="s">
        <v>19</v>
      </c>
      <c r="K33" s="1078" t="s">
        <v>48</v>
      </c>
      <c r="L33" s="1078" t="s">
        <v>48</v>
      </c>
      <c r="M33" s="1078" t="s">
        <v>48</v>
      </c>
      <c r="N33" s="1078" t="s">
        <v>19</v>
      </c>
      <c r="O33" s="1078" t="s">
        <v>48</v>
      </c>
      <c r="P33" s="1078" t="str">
        <f t="shared" si="0"/>
        <v>غير مطابق</v>
      </c>
      <c r="Q33" s="1109" t="s">
        <v>1834</v>
      </c>
      <c r="R33" s="1078" t="s">
        <v>1836</v>
      </c>
    </row>
    <row r="34" spans="1:18" s="562" customFormat="1" ht="85.5" x14ac:dyDescent="0.45">
      <c r="A34" s="1107">
        <v>30</v>
      </c>
      <c r="B34" s="1078">
        <v>23</v>
      </c>
      <c r="C34" s="1108" t="s">
        <v>340</v>
      </c>
      <c r="D34" s="1077">
        <v>46235</v>
      </c>
      <c r="E34" s="1078" t="s">
        <v>48</v>
      </c>
      <c r="F34" s="1078" t="s">
        <v>48</v>
      </c>
      <c r="G34" s="1078" t="s">
        <v>48</v>
      </c>
      <c r="H34" s="1078" t="s">
        <v>19</v>
      </c>
      <c r="I34" s="1078" t="s">
        <v>48</v>
      </c>
      <c r="J34" s="1078" t="s">
        <v>19</v>
      </c>
      <c r="K34" s="1078" t="s">
        <v>48</v>
      </c>
      <c r="L34" s="1078" t="s">
        <v>48</v>
      </c>
      <c r="M34" s="1078" t="s">
        <v>48</v>
      </c>
      <c r="N34" s="1078" t="s">
        <v>19</v>
      </c>
      <c r="O34" s="1078" t="s">
        <v>48</v>
      </c>
      <c r="P34" s="1078" t="str">
        <f t="shared" si="0"/>
        <v>غير مطابق</v>
      </c>
      <c r="Q34" s="1109" t="s">
        <v>1829</v>
      </c>
      <c r="R34" s="1078" t="s">
        <v>1836</v>
      </c>
    </row>
    <row r="35" spans="1:18" s="562" customFormat="1" ht="85.5" x14ac:dyDescent="0.45">
      <c r="A35" s="1107">
        <v>31</v>
      </c>
      <c r="B35" s="1078">
        <v>22</v>
      </c>
      <c r="C35" s="1108" t="s">
        <v>340</v>
      </c>
      <c r="D35" s="1077">
        <v>46235</v>
      </c>
      <c r="E35" s="1078" t="s">
        <v>48</v>
      </c>
      <c r="F35" s="1078" t="s">
        <v>48</v>
      </c>
      <c r="G35" s="1078" t="s">
        <v>48</v>
      </c>
      <c r="H35" s="1078" t="s">
        <v>19</v>
      </c>
      <c r="I35" s="1078" t="s">
        <v>48</v>
      </c>
      <c r="J35" s="1078" t="s">
        <v>19</v>
      </c>
      <c r="K35" s="1078" t="s">
        <v>48</v>
      </c>
      <c r="L35" s="1078" t="s">
        <v>48</v>
      </c>
      <c r="M35" s="1078" t="s">
        <v>48</v>
      </c>
      <c r="N35" s="1078" t="s">
        <v>19</v>
      </c>
      <c r="O35" s="1078" t="s">
        <v>48</v>
      </c>
      <c r="P35" s="1078" t="str">
        <f t="shared" si="0"/>
        <v>غير مطابق</v>
      </c>
      <c r="Q35" s="1109" t="s">
        <v>1834</v>
      </c>
      <c r="R35" s="1078" t="s">
        <v>1836</v>
      </c>
    </row>
    <row r="36" spans="1:18" s="562" customFormat="1" ht="85.5" x14ac:dyDescent="0.45">
      <c r="A36" s="1107">
        <v>32</v>
      </c>
      <c r="B36" s="1078">
        <v>15</v>
      </c>
      <c r="C36" s="1108" t="s">
        <v>340</v>
      </c>
      <c r="D36" s="1077">
        <v>46235</v>
      </c>
      <c r="E36" s="1078" t="s">
        <v>48</v>
      </c>
      <c r="F36" s="1078" t="s">
        <v>48</v>
      </c>
      <c r="G36" s="1078" t="s">
        <v>48</v>
      </c>
      <c r="H36" s="1078" t="s">
        <v>19</v>
      </c>
      <c r="I36" s="1078" t="s">
        <v>48</v>
      </c>
      <c r="J36" s="1078" t="s">
        <v>19</v>
      </c>
      <c r="K36" s="1078" t="s">
        <v>48</v>
      </c>
      <c r="L36" s="1078" t="s">
        <v>48</v>
      </c>
      <c r="M36" s="1078" t="s">
        <v>19</v>
      </c>
      <c r="N36" s="1078" t="s">
        <v>19</v>
      </c>
      <c r="O36" s="1078" t="s">
        <v>48</v>
      </c>
      <c r="P36" s="1078" t="str">
        <f t="shared" si="0"/>
        <v>غير مطابق</v>
      </c>
      <c r="Q36" s="1109" t="s">
        <v>1835</v>
      </c>
      <c r="R36" s="1078" t="s">
        <v>1836</v>
      </c>
    </row>
    <row r="37" spans="1:18" s="562" customFormat="1" ht="85.5" x14ac:dyDescent="0.45">
      <c r="A37" s="1107">
        <v>33</v>
      </c>
      <c r="B37" s="1078">
        <v>16</v>
      </c>
      <c r="C37" s="1108" t="s">
        <v>340</v>
      </c>
      <c r="D37" s="1077">
        <v>46235</v>
      </c>
      <c r="E37" s="1078" t="s">
        <v>48</v>
      </c>
      <c r="F37" s="1078" t="s">
        <v>48</v>
      </c>
      <c r="G37" s="1078" t="s">
        <v>48</v>
      </c>
      <c r="H37" s="1078" t="s">
        <v>19</v>
      </c>
      <c r="I37" s="1078" t="s">
        <v>48</v>
      </c>
      <c r="J37" s="1078" t="s">
        <v>19</v>
      </c>
      <c r="K37" s="1078" t="s">
        <v>48</v>
      </c>
      <c r="L37" s="1078" t="s">
        <v>48</v>
      </c>
      <c r="M37" s="1078" t="s">
        <v>19</v>
      </c>
      <c r="N37" s="1078" t="s">
        <v>19</v>
      </c>
      <c r="O37" s="1078" t="s">
        <v>48</v>
      </c>
      <c r="P37" s="1078" t="str">
        <f t="shared" si="0"/>
        <v>غير مطابق</v>
      </c>
      <c r="Q37" s="1109" t="s">
        <v>1835</v>
      </c>
      <c r="R37" s="1078" t="s">
        <v>1836</v>
      </c>
    </row>
    <row r="38" spans="1:18" s="562" customFormat="1" ht="85.5" x14ac:dyDescent="0.45">
      <c r="A38" s="1107">
        <v>34</v>
      </c>
      <c r="B38" s="1078">
        <v>17</v>
      </c>
      <c r="C38" s="1108" t="s">
        <v>340</v>
      </c>
      <c r="D38" s="1077">
        <v>46235</v>
      </c>
      <c r="E38" s="1078" t="s">
        <v>48</v>
      </c>
      <c r="F38" s="1078" t="s">
        <v>48</v>
      </c>
      <c r="G38" s="1078" t="s">
        <v>48</v>
      </c>
      <c r="H38" s="1078" t="s">
        <v>19</v>
      </c>
      <c r="I38" s="1078" t="s">
        <v>48</v>
      </c>
      <c r="J38" s="1078" t="s">
        <v>48</v>
      </c>
      <c r="K38" s="1078" t="s">
        <v>48</v>
      </c>
      <c r="L38" s="1078" t="s">
        <v>48</v>
      </c>
      <c r="M38" s="1078" t="s">
        <v>19</v>
      </c>
      <c r="N38" s="1078" t="s">
        <v>19</v>
      </c>
      <c r="O38" s="1078" t="s">
        <v>48</v>
      </c>
      <c r="P38" s="1078" t="str">
        <f t="shared" si="0"/>
        <v>غير مطابق</v>
      </c>
      <c r="Q38" s="1109" t="s">
        <v>1835</v>
      </c>
      <c r="R38" s="1078" t="s">
        <v>1836</v>
      </c>
    </row>
    <row r="39" spans="1:18" s="562" customFormat="1" ht="85.5" x14ac:dyDescent="0.45">
      <c r="A39" s="1107">
        <v>35</v>
      </c>
      <c r="B39" s="1078">
        <v>43</v>
      </c>
      <c r="C39" s="1108" t="s">
        <v>340</v>
      </c>
      <c r="D39" s="1077">
        <v>46235</v>
      </c>
      <c r="E39" s="1078" t="s">
        <v>48</v>
      </c>
      <c r="F39" s="1078" t="s">
        <v>48</v>
      </c>
      <c r="G39" s="1078" t="s">
        <v>48</v>
      </c>
      <c r="H39" s="1078" t="s">
        <v>19</v>
      </c>
      <c r="I39" s="1078" t="s">
        <v>48</v>
      </c>
      <c r="J39" s="1078" t="s">
        <v>48</v>
      </c>
      <c r="K39" s="1078" t="s">
        <v>48</v>
      </c>
      <c r="L39" s="1078" t="s">
        <v>48</v>
      </c>
      <c r="M39" s="1078" t="s">
        <v>48</v>
      </c>
      <c r="N39" s="1078" t="s">
        <v>19</v>
      </c>
      <c r="O39" s="1078" t="s">
        <v>48</v>
      </c>
      <c r="P39" s="1078" t="str">
        <f t="shared" si="0"/>
        <v>غير مطابق</v>
      </c>
      <c r="Q39" s="1109" t="s">
        <v>1816</v>
      </c>
      <c r="R39" s="1078" t="s">
        <v>1836</v>
      </c>
    </row>
    <row r="40" spans="1:18" s="562" customFormat="1" ht="85.5" x14ac:dyDescent="0.45">
      <c r="A40" s="1107">
        <v>36</v>
      </c>
      <c r="B40" s="1078">
        <v>11</v>
      </c>
      <c r="C40" s="1108" t="s">
        <v>259</v>
      </c>
      <c r="D40" s="1077">
        <v>46235</v>
      </c>
      <c r="E40" s="1078" t="s">
        <v>48</v>
      </c>
      <c r="F40" s="1078" t="s">
        <v>48</v>
      </c>
      <c r="G40" s="1078" t="s">
        <v>48</v>
      </c>
      <c r="H40" s="1078" t="s">
        <v>19</v>
      </c>
      <c r="I40" s="1078" t="s">
        <v>48</v>
      </c>
      <c r="J40" s="1078" t="s">
        <v>48</v>
      </c>
      <c r="K40" s="1078" t="s">
        <v>48</v>
      </c>
      <c r="L40" s="1078" t="s">
        <v>48</v>
      </c>
      <c r="M40" s="1078" t="s">
        <v>48</v>
      </c>
      <c r="N40" s="1078" t="s">
        <v>19</v>
      </c>
      <c r="O40" s="1078" t="s">
        <v>48</v>
      </c>
      <c r="P40" s="1078" t="str">
        <f t="shared" si="0"/>
        <v>غير مطابق</v>
      </c>
      <c r="Q40" s="1109" t="s">
        <v>1816</v>
      </c>
      <c r="R40" s="1078" t="s">
        <v>1836</v>
      </c>
    </row>
    <row r="41" spans="1:18" s="562" customFormat="1" ht="85.5" x14ac:dyDescent="0.45">
      <c r="A41" s="1107">
        <v>37</v>
      </c>
      <c r="B41" s="1078">
        <v>12</v>
      </c>
      <c r="C41" s="1108" t="s">
        <v>259</v>
      </c>
      <c r="D41" s="1077">
        <v>46235</v>
      </c>
      <c r="E41" s="1078" t="s">
        <v>48</v>
      </c>
      <c r="F41" s="1078" t="s">
        <v>48</v>
      </c>
      <c r="G41" s="1078" t="s">
        <v>48</v>
      </c>
      <c r="H41" s="1078" t="s">
        <v>19</v>
      </c>
      <c r="I41" s="1078" t="s">
        <v>48</v>
      </c>
      <c r="J41" s="1078" t="s">
        <v>48</v>
      </c>
      <c r="K41" s="1078" t="s">
        <v>48</v>
      </c>
      <c r="L41" s="1078" t="s">
        <v>48</v>
      </c>
      <c r="M41" s="1078" t="s">
        <v>48</v>
      </c>
      <c r="N41" s="1078" t="s">
        <v>19</v>
      </c>
      <c r="O41" s="1078" t="s">
        <v>48</v>
      </c>
      <c r="P41" s="1078" t="str">
        <f t="shared" si="0"/>
        <v>غير مطابق</v>
      </c>
      <c r="Q41" s="1109" t="s">
        <v>1816</v>
      </c>
      <c r="R41" s="1078" t="s">
        <v>1836</v>
      </c>
    </row>
    <row r="42" spans="1:18" s="562" customFormat="1" ht="85.5" x14ac:dyDescent="0.45">
      <c r="A42" s="1107">
        <v>38</v>
      </c>
      <c r="B42" s="1078">
        <v>55</v>
      </c>
      <c r="C42" s="1108" t="s">
        <v>259</v>
      </c>
      <c r="D42" s="1077">
        <v>46235</v>
      </c>
      <c r="E42" s="1078" t="s">
        <v>48</v>
      </c>
      <c r="F42" s="1078" t="s">
        <v>48</v>
      </c>
      <c r="G42" s="1078" t="s">
        <v>48</v>
      </c>
      <c r="H42" s="1078" t="s">
        <v>19</v>
      </c>
      <c r="I42" s="1078" t="s">
        <v>48</v>
      </c>
      <c r="J42" s="1078" t="s">
        <v>48</v>
      </c>
      <c r="K42" s="1078" t="s">
        <v>48</v>
      </c>
      <c r="L42" s="1078" t="s">
        <v>48</v>
      </c>
      <c r="M42" s="1078" t="s">
        <v>48</v>
      </c>
      <c r="N42" s="1078" t="s">
        <v>19</v>
      </c>
      <c r="O42" s="1078" t="s">
        <v>48</v>
      </c>
      <c r="P42" s="1078" t="str">
        <f t="shared" si="0"/>
        <v>غير مطابق</v>
      </c>
      <c r="Q42" s="1109" t="s">
        <v>1816</v>
      </c>
      <c r="R42" s="1078" t="s">
        <v>1836</v>
      </c>
    </row>
    <row r="43" spans="1:18" s="562" customFormat="1" ht="85.5" x14ac:dyDescent="0.45">
      <c r="A43" s="1107">
        <v>39</v>
      </c>
      <c r="B43" s="1078">
        <v>9</v>
      </c>
      <c r="C43" s="1108" t="s">
        <v>220</v>
      </c>
      <c r="D43" s="1077">
        <v>46235</v>
      </c>
      <c r="E43" s="1078" t="s">
        <v>48</v>
      </c>
      <c r="F43" s="1078" t="s">
        <v>48</v>
      </c>
      <c r="G43" s="1078" t="s">
        <v>48</v>
      </c>
      <c r="H43" s="1078" t="s">
        <v>19</v>
      </c>
      <c r="I43" s="1078" t="s">
        <v>48</v>
      </c>
      <c r="J43" s="1078" t="s">
        <v>48</v>
      </c>
      <c r="K43" s="1078" t="s">
        <v>48</v>
      </c>
      <c r="L43" s="1078" t="s">
        <v>48</v>
      </c>
      <c r="M43" s="1078" t="s">
        <v>48</v>
      </c>
      <c r="N43" s="1078" t="s">
        <v>19</v>
      </c>
      <c r="O43" s="1078" t="s">
        <v>48</v>
      </c>
      <c r="P43" s="1078" t="str">
        <f t="shared" si="0"/>
        <v>غير مطابق</v>
      </c>
      <c r="Q43" s="1109" t="s">
        <v>1832</v>
      </c>
      <c r="R43" s="1078" t="s">
        <v>1836</v>
      </c>
    </row>
    <row r="44" spans="1:18" s="562" customFormat="1" ht="85.5" x14ac:dyDescent="0.45">
      <c r="A44" s="1107">
        <v>40</v>
      </c>
      <c r="B44" s="1078"/>
      <c r="C44" s="1108" t="s">
        <v>220</v>
      </c>
      <c r="D44" s="1077">
        <v>46235</v>
      </c>
      <c r="E44" s="1078" t="s">
        <v>48</v>
      </c>
      <c r="F44" s="1078" t="s">
        <v>48</v>
      </c>
      <c r="G44" s="1078" t="s">
        <v>48</v>
      </c>
      <c r="H44" s="1078" t="s">
        <v>19</v>
      </c>
      <c r="I44" s="1078" t="s">
        <v>48</v>
      </c>
      <c r="J44" s="1078" t="s">
        <v>48</v>
      </c>
      <c r="K44" s="1078" t="s">
        <v>48</v>
      </c>
      <c r="L44" s="1078" t="s">
        <v>48</v>
      </c>
      <c r="M44" s="1078" t="s">
        <v>19</v>
      </c>
      <c r="N44" s="1078" t="s">
        <v>19</v>
      </c>
      <c r="O44" s="1078" t="s">
        <v>48</v>
      </c>
      <c r="P44" s="1078" t="str">
        <f t="shared" si="0"/>
        <v>غير مطابق</v>
      </c>
      <c r="Q44" s="1109" t="s">
        <v>1828</v>
      </c>
      <c r="R44" s="1078" t="s">
        <v>1836</v>
      </c>
    </row>
    <row r="45" spans="1:18" s="562" customFormat="1" ht="85.5" x14ac:dyDescent="0.45">
      <c r="A45" s="1107">
        <v>41</v>
      </c>
      <c r="B45" s="1078">
        <v>41</v>
      </c>
      <c r="C45" s="1108" t="s">
        <v>220</v>
      </c>
      <c r="D45" s="1077">
        <v>46235</v>
      </c>
      <c r="E45" s="1078" t="s">
        <v>48</v>
      </c>
      <c r="F45" s="1078" t="s">
        <v>48</v>
      </c>
      <c r="G45" s="1078" t="s">
        <v>48</v>
      </c>
      <c r="H45" s="1078" t="s">
        <v>19</v>
      </c>
      <c r="I45" s="1078" t="s">
        <v>48</v>
      </c>
      <c r="J45" s="1078" t="s">
        <v>48</v>
      </c>
      <c r="K45" s="1078" t="s">
        <v>48</v>
      </c>
      <c r="L45" s="1078" t="s">
        <v>48</v>
      </c>
      <c r="M45" s="1078" t="s">
        <v>48</v>
      </c>
      <c r="N45" s="1078" t="s">
        <v>19</v>
      </c>
      <c r="O45" s="1078" t="s">
        <v>48</v>
      </c>
      <c r="P45" s="1078" t="str">
        <f t="shared" si="0"/>
        <v>غير مطابق</v>
      </c>
      <c r="Q45" s="1109" t="s">
        <v>1830</v>
      </c>
      <c r="R45" s="1078" t="s">
        <v>1836</v>
      </c>
    </row>
    <row r="46" spans="1:18" s="562" customFormat="1" ht="85.5" x14ac:dyDescent="0.45">
      <c r="A46" s="1107">
        <v>42</v>
      </c>
      <c r="B46" s="1078">
        <v>8</v>
      </c>
      <c r="C46" s="1108" t="s">
        <v>220</v>
      </c>
      <c r="D46" s="1077">
        <v>46235</v>
      </c>
      <c r="E46" s="1078" t="s">
        <v>48</v>
      </c>
      <c r="F46" s="1078" t="s">
        <v>48</v>
      </c>
      <c r="G46" s="1078" t="s">
        <v>48</v>
      </c>
      <c r="H46" s="1078" t="s">
        <v>19</v>
      </c>
      <c r="I46" s="1078" t="s">
        <v>48</v>
      </c>
      <c r="J46" s="1078" t="s">
        <v>48</v>
      </c>
      <c r="K46" s="1078" t="s">
        <v>48</v>
      </c>
      <c r="L46" s="1078" t="s">
        <v>48</v>
      </c>
      <c r="M46" s="1078" t="s">
        <v>19</v>
      </c>
      <c r="N46" s="1078" t="s">
        <v>19</v>
      </c>
      <c r="O46" s="1078" t="s">
        <v>48</v>
      </c>
      <c r="P46" s="1078" t="str">
        <f t="shared" si="0"/>
        <v>غير مطابق</v>
      </c>
      <c r="Q46" s="1109" t="s">
        <v>1830</v>
      </c>
      <c r="R46" s="1078" t="s">
        <v>1836</v>
      </c>
    </row>
    <row r="47" spans="1:18" s="562" customFormat="1" ht="85.5" x14ac:dyDescent="0.45">
      <c r="A47" s="1107">
        <v>43</v>
      </c>
      <c r="B47" s="1078">
        <v>7</v>
      </c>
      <c r="C47" s="1108" t="s">
        <v>220</v>
      </c>
      <c r="D47" s="1077">
        <v>46235</v>
      </c>
      <c r="E47" s="1078" t="s">
        <v>48</v>
      </c>
      <c r="F47" s="1078" t="s">
        <v>48</v>
      </c>
      <c r="G47" s="1078" t="s">
        <v>48</v>
      </c>
      <c r="H47" s="1078" t="s">
        <v>19</v>
      </c>
      <c r="I47" s="1078" t="s">
        <v>48</v>
      </c>
      <c r="J47" s="1078" t="s">
        <v>48</v>
      </c>
      <c r="K47" s="1078" t="s">
        <v>48</v>
      </c>
      <c r="L47" s="1078" t="s">
        <v>48</v>
      </c>
      <c r="M47" s="1078" t="s">
        <v>19</v>
      </c>
      <c r="N47" s="1078" t="s">
        <v>19</v>
      </c>
      <c r="O47" s="1078" t="s">
        <v>48</v>
      </c>
      <c r="P47" s="1078" t="str">
        <f t="shared" si="0"/>
        <v>غير مطابق</v>
      </c>
      <c r="Q47" s="1109" t="s">
        <v>1830</v>
      </c>
      <c r="R47" s="1078" t="s">
        <v>1836</v>
      </c>
    </row>
    <row r="48" spans="1:18" s="562" customFormat="1" ht="85.5" x14ac:dyDescent="0.45">
      <c r="A48" s="1107">
        <v>44</v>
      </c>
      <c r="B48" s="1078">
        <v>6</v>
      </c>
      <c r="C48" s="1108" t="s">
        <v>220</v>
      </c>
      <c r="D48" s="1077">
        <v>46235</v>
      </c>
      <c r="E48" s="1078" t="s">
        <v>48</v>
      </c>
      <c r="F48" s="1078" t="s">
        <v>48</v>
      </c>
      <c r="G48" s="1078" t="s">
        <v>48</v>
      </c>
      <c r="H48" s="1078" t="s">
        <v>19</v>
      </c>
      <c r="I48" s="1078" t="s">
        <v>48</v>
      </c>
      <c r="J48" s="1078" t="s">
        <v>48</v>
      </c>
      <c r="K48" s="1078" t="s">
        <v>48</v>
      </c>
      <c r="L48" s="1078" t="s">
        <v>48</v>
      </c>
      <c r="M48" s="1078" t="s">
        <v>19</v>
      </c>
      <c r="N48" s="1078" t="s">
        <v>19</v>
      </c>
      <c r="O48" s="1078" t="s">
        <v>48</v>
      </c>
      <c r="P48" s="1078" t="str">
        <f t="shared" si="0"/>
        <v>غير مطابق</v>
      </c>
      <c r="Q48" s="1109" t="s">
        <v>1830</v>
      </c>
      <c r="R48" s="1078" t="s">
        <v>1836</v>
      </c>
    </row>
    <row r="49" spans="1:18" s="562" customFormat="1" ht="85.5" x14ac:dyDescent="0.45">
      <c r="A49" s="1107">
        <v>45</v>
      </c>
      <c r="B49" s="1078">
        <v>5</v>
      </c>
      <c r="C49" s="1108" t="s">
        <v>220</v>
      </c>
      <c r="D49" s="1077">
        <v>46235</v>
      </c>
      <c r="E49" s="1078" t="s">
        <v>48</v>
      </c>
      <c r="F49" s="1078" t="s">
        <v>48</v>
      </c>
      <c r="G49" s="1078" t="s">
        <v>48</v>
      </c>
      <c r="H49" s="1078" t="s">
        <v>19</v>
      </c>
      <c r="I49" s="1078" t="s">
        <v>48</v>
      </c>
      <c r="J49" s="1078" t="s">
        <v>48</v>
      </c>
      <c r="K49" s="1078" t="s">
        <v>48</v>
      </c>
      <c r="L49" s="1078" t="s">
        <v>48</v>
      </c>
      <c r="M49" s="1078" t="s">
        <v>19</v>
      </c>
      <c r="N49" s="1078" t="s">
        <v>19</v>
      </c>
      <c r="O49" s="1078" t="s">
        <v>48</v>
      </c>
      <c r="P49" s="1078" t="str">
        <f t="shared" si="0"/>
        <v>غير مطابق</v>
      </c>
      <c r="Q49" s="1109" t="s">
        <v>1830</v>
      </c>
      <c r="R49" s="1078" t="s">
        <v>1836</v>
      </c>
    </row>
    <row r="50" spans="1:18" s="562" customFormat="1" ht="85.5" x14ac:dyDescent="0.45">
      <c r="A50" s="1107">
        <v>46</v>
      </c>
      <c r="B50" s="1078">
        <v>4</v>
      </c>
      <c r="C50" s="1108" t="s">
        <v>220</v>
      </c>
      <c r="D50" s="1077">
        <v>46235</v>
      </c>
      <c r="E50" s="1078" t="s">
        <v>48</v>
      </c>
      <c r="F50" s="1078" t="s">
        <v>48</v>
      </c>
      <c r="G50" s="1078" t="s">
        <v>48</v>
      </c>
      <c r="H50" s="1078" t="s">
        <v>19</v>
      </c>
      <c r="I50" s="1078" t="s">
        <v>48</v>
      </c>
      <c r="J50" s="1078" t="s">
        <v>48</v>
      </c>
      <c r="K50" s="1078" t="s">
        <v>48</v>
      </c>
      <c r="L50" s="1078" t="s">
        <v>48</v>
      </c>
      <c r="M50" s="1078" t="s">
        <v>19</v>
      </c>
      <c r="N50" s="1078" t="s">
        <v>19</v>
      </c>
      <c r="O50" s="1078" t="s">
        <v>48</v>
      </c>
      <c r="P50" s="1078" t="str">
        <f t="shared" si="0"/>
        <v>غير مطابق</v>
      </c>
      <c r="Q50" s="1109" t="s">
        <v>1830</v>
      </c>
      <c r="R50" s="1078" t="s">
        <v>1836</v>
      </c>
    </row>
    <row r="51" spans="1:18" s="562" customFormat="1" ht="85.5" x14ac:dyDescent="0.45">
      <c r="A51" s="1107">
        <v>47</v>
      </c>
      <c r="B51" s="1078">
        <v>3</v>
      </c>
      <c r="C51" s="1108" t="s">
        <v>220</v>
      </c>
      <c r="D51" s="1077">
        <v>46235</v>
      </c>
      <c r="E51" s="1078" t="s">
        <v>48</v>
      </c>
      <c r="F51" s="1078" t="s">
        <v>48</v>
      </c>
      <c r="G51" s="1078" t="s">
        <v>48</v>
      </c>
      <c r="H51" s="1078" t="s">
        <v>19</v>
      </c>
      <c r="I51" s="1078" t="s">
        <v>48</v>
      </c>
      <c r="J51" s="1078" t="s">
        <v>48</v>
      </c>
      <c r="K51" s="1078" t="s">
        <v>48</v>
      </c>
      <c r="L51" s="1078" t="s">
        <v>48</v>
      </c>
      <c r="M51" s="1078" t="s">
        <v>19</v>
      </c>
      <c r="N51" s="1078" t="s">
        <v>19</v>
      </c>
      <c r="O51" s="1078" t="s">
        <v>48</v>
      </c>
      <c r="P51" s="1078" t="str">
        <f t="shared" si="0"/>
        <v>غير مطابق</v>
      </c>
      <c r="Q51" s="1109" t="s">
        <v>1830</v>
      </c>
      <c r="R51" s="1078" t="s">
        <v>1836</v>
      </c>
    </row>
    <row r="52" spans="1:18" s="562" customFormat="1" ht="85.5" x14ac:dyDescent="0.45">
      <c r="A52" s="1107">
        <v>48</v>
      </c>
      <c r="B52" s="1078">
        <v>2</v>
      </c>
      <c r="C52" s="1108" t="s">
        <v>220</v>
      </c>
      <c r="D52" s="1077">
        <v>46235</v>
      </c>
      <c r="E52" s="1078" t="s">
        <v>48</v>
      </c>
      <c r="F52" s="1078" t="s">
        <v>48</v>
      </c>
      <c r="G52" s="1078" t="s">
        <v>48</v>
      </c>
      <c r="H52" s="1078" t="s">
        <v>19</v>
      </c>
      <c r="I52" s="1078" t="s">
        <v>48</v>
      </c>
      <c r="J52" s="1078" t="s">
        <v>19</v>
      </c>
      <c r="K52" s="1078" t="s">
        <v>48</v>
      </c>
      <c r="L52" s="1078" t="s">
        <v>48</v>
      </c>
      <c r="M52" s="1078" t="s">
        <v>19</v>
      </c>
      <c r="N52" s="1078" t="s">
        <v>19</v>
      </c>
      <c r="O52" s="1078" t="s">
        <v>48</v>
      </c>
      <c r="P52" s="1078" t="str">
        <f t="shared" si="0"/>
        <v>غير مطابق</v>
      </c>
      <c r="Q52" s="1109" t="s">
        <v>1833</v>
      </c>
      <c r="R52" s="1078" t="s">
        <v>1836</v>
      </c>
    </row>
    <row r="53" spans="1:18" s="562" customFormat="1" ht="85.5" x14ac:dyDescent="0.45">
      <c r="A53" s="1107">
        <v>49</v>
      </c>
      <c r="B53" s="1078">
        <v>1</v>
      </c>
      <c r="C53" s="1108" t="s">
        <v>220</v>
      </c>
      <c r="D53" s="1077">
        <v>46235</v>
      </c>
      <c r="E53" s="1078" t="s">
        <v>48</v>
      </c>
      <c r="F53" s="1078" t="s">
        <v>48</v>
      </c>
      <c r="G53" s="1078" t="s">
        <v>48</v>
      </c>
      <c r="H53" s="1078" t="s">
        <v>19</v>
      </c>
      <c r="I53" s="1078" t="s">
        <v>48</v>
      </c>
      <c r="J53" s="1078" t="s">
        <v>19</v>
      </c>
      <c r="K53" s="1078" t="s">
        <v>48</v>
      </c>
      <c r="L53" s="1078" t="s">
        <v>48</v>
      </c>
      <c r="M53" s="1078" t="s">
        <v>19</v>
      </c>
      <c r="N53" s="1078" t="s">
        <v>19</v>
      </c>
      <c r="O53" s="1078" t="s">
        <v>48</v>
      </c>
      <c r="P53" s="1078" t="str">
        <f t="shared" si="0"/>
        <v>غير مطابق</v>
      </c>
      <c r="Q53" s="1109" t="s">
        <v>1833</v>
      </c>
      <c r="R53" s="1078" t="s">
        <v>1836</v>
      </c>
    </row>
    <row r="54" spans="1:18" s="562" customFormat="1" ht="85.5" x14ac:dyDescent="0.45">
      <c r="A54" s="1107">
        <v>50</v>
      </c>
      <c r="B54" s="1078">
        <v>39</v>
      </c>
      <c r="C54" s="1108" t="s">
        <v>220</v>
      </c>
      <c r="D54" s="1077">
        <v>46235</v>
      </c>
      <c r="E54" s="1078" t="s">
        <v>48</v>
      </c>
      <c r="F54" s="1078" t="s">
        <v>48</v>
      </c>
      <c r="G54" s="1078" t="s">
        <v>48</v>
      </c>
      <c r="H54" s="1078" t="s">
        <v>19</v>
      </c>
      <c r="I54" s="1078" t="s">
        <v>19</v>
      </c>
      <c r="J54" s="1078" t="s">
        <v>48</v>
      </c>
      <c r="K54" s="1078" t="s">
        <v>48</v>
      </c>
      <c r="L54" s="1078" t="s">
        <v>48</v>
      </c>
      <c r="M54" s="1078" t="s">
        <v>48</v>
      </c>
      <c r="N54" s="1078" t="s">
        <v>19</v>
      </c>
      <c r="O54" s="1078" t="s">
        <v>48</v>
      </c>
      <c r="P54" s="1078" t="str">
        <f t="shared" si="0"/>
        <v>غير مطابق</v>
      </c>
      <c r="Q54" s="1109" t="s">
        <v>1838</v>
      </c>
      <c r="R54" s="1078" t="s">
        <v>1836</v>
      </c>
    </row>
    <row r="55" spans="1:18" s="562" customFormat="1" ht="85.5" x14ac:dyDescent="0.45">
      <c r="A55" s="1107">
        <v>51</v>
      </c>
      <c r="B55" s="1078">
        <v>14</v>
      </c>
      <c r="C55" s="1108" t="s">
        <v>673</v>
      </c>
      <c r="D55" s="1077">
        <v>46235</v>
      </c>
      <c r="E55" s="1078" t="s">
        <v>48</v>
      </c>
      <c r="F55" s="1078" t="s">
        <v>48</v>
      </c>
      <c r="G55" s="1078" t="s">
        <v>48</v>
      </c>
      <c r="H55" s="1078" t="s">
        <v>19</v>
      </c>
      <c r="I55" s="1078" t="s">
        <v>19</v>
      </c>
      <c r="J55" s="1078" t="s">
        <v>48</v>
      </c>
      <c r="K55" s="1078" t="s">
        <v>48</v>
      </c>
      <c r="L55" s="1078" t="s">
        <v>48</v>
      </c>
      <c r="M55" s="1078" t="s">
        <v>48</v>
      </c>
      <c r="N55" s="1078" t="s">
        <v>19</v>
      </c>
      <c r="O55" s="1078" t="s">
        <v>19</v>
      </c>
      <c r="P55" s="1078" t="str">
        <f t="shared" si="0"/>
        <v>غير مطابق</v>
      </c>
      <c r="Q55" s="1109" t="s">
        <v>1822</v>
      </c>
      <c r="R55" s="1078" t="s">
        <v>1836</v>
      </c>
    </row>
    <row r="56" spans="1:18" s="549" customFormat="1" ht="67.5" customHeight="1" x14ac:dyDescent="0.5">
      <c r="A56" s="552" t="s">
        <v>1837</v>
      </c>
      <c r="B56" s="552"/>
      <c r="C56" s="552"/>
      <c r="D56" s="552"/>
      <c r="E56" s="552"/>
      <c r="F56" s="552"/>
      <c r="G56" s="552"/>
      <c r="H56" s="552"/>
      <c r="I56" s="552"/>
      <c r="J56" s="552"/>
      <c r="K56" s="552"/>
      <c r="L56" s="552"/>
    </row>
    <row r="57" spans="1:18" x14ac:dyDescent="0.25">
      <c r="A57" s="553"/>
      <c r="B57" s="553"/>
      <c r="C57" s="553"/>
      <c r="D57" s="553"/>
      <c r="E57" s="553"/>
      <c r="F57" s="553"/>
      <c r="G57" s="553"/>
      <c r="H57" s="553"/>
      <c r="I57" s="553"/>
      <c r="J57" s="553"/>
      <c r="K57" s="553"/>
      <c r="L57" s="553"/>
    </row>
    <row r="58" spans="1:18" x14ac:dyDescent="0.25">
      <c r="A58" s="553"/>
      <c r="B58" s="553"/>
      <c r="C58" s="553"/>
      <c r="D58" s="553"/>
      <c r="E58" s="553"/>
      <c r="F58" s="553"/>
      <c r="G58" s="553"/>
      <c r="H58" s="553"/>
      <c r="I58" s="553"/>
      <c r="J58" s="553"/>
      <c r="K58" s="553"/>
      <c r="L58" s="553"/>
    </row>
  </sheetData>
  <sheetProtection algorithmName="SHA-512" hashValue="e3b5aD7pVpOZ6BuugUzjoprIOtVMjWmNa75o2TSB1XfaY12Q9TycoAQho9Qq/F6nwQO88nb4bBM4SJH2Aa6SHA==" saltValue="XP+DplcLsCHBKgiObSClJQ==" spinCount="100000" sheet="1" objects="1" scenarios="1"/>
  <mergeCells count="4">
    <mergeCell ref="A1:R1"/>
    <mergeCell ref="A2:B3"/>
    <mergeCell ref="H2:R3"/>
    <mergeCell ref="A56:L58"/>
  </mergeCells>
  <phoneticPr fontId="16" type="noConversion"/>
  <conditionalFormatting sqref="E5:P55">
    <cfRule type="containsText" dxfId="39" priority="1" operator="containsText" text="غير مطابق">
      <formula>NOT(ISERROR(SEARCH("غير مطابق",E5)))</formula>
    </cfRule>
    <cfRule type="containsText" dxfId="38" priority="2" operator="containsText" text="مطابق">
      <formula>NOT(ISERROR(SEARCH("مطابق",E5)))</formula>
    </cfRule>
  </conditionalFormatting>
  <dataValidations count="2">
    <dataValidation type="list" allowBlank="1" sqref="P5:P55" xr:uid="{00000000-0002-0000-0900-000001000000}">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O55" xr:uid="{00000000-0002-0000-0900-000000000000}">
      <formula1>"مطابق,غير مطابق"</formula1>
    </dataValidation>
  </dataValidations>
  <hyperlinks>
    <hyperlink ref="A2" location="'الرئيسية'!A1" display="🏠 الصفحة الرئيسية" xr:uid="{00000000-0004-0000-0900-000000000000}"/>
  </hyperlinks>
  <pageMargins left="0.23622047244094491" right="0.23622047244094491" top="0.74803149606299213" bottom="0.74803149606299213" header="0.31496062992125984" footer="0.31496062992125984"/>
  <pageSetup paperSize="9" scale="30" orientation="landscape"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M17"/>
  <sheetViews>
    <sheetView rightToLeft="1" view="pageBreakPreview" zoomScale="60" zoomScaleNormal="85" workbookViewId="0">
      <pane xSplit="2" ySplit="4" topLeftCell="J5" activePane="bottomRight" state="frozen"/>
      <selection pane="topRight" activeCell="C1" sqref="C1"/>
      <selection pane="bottomLeft" activeCell="A5" sqref="A5"/>
      <selection pane="bottomRight" activeCell="A2" sqref="A2:B3"/>
    </sheetView>
  </sheetViews>
  <sheetFormatPr defaultRowHeight="15" x14ac:dyDescent="0.25"/>
  <cols>
    <col min="1" max="1" width="12.5703125" style="477" bestFit="1" customWidth="1"/>
    <col min="2" max="2" width="23" style="477" customWidth="1"/>
    <col min="3" max="3" width="48" style="477" bestFit="1" customWidth="1"/>
    <col min="4" max="4" width="25.85546875" style="477" bestFit="1" customWidth="1"/>
    <col min="5" max="6" width="21" style="477" customWidth="1"/>
    <col min="7" max="7" width="31" style="477" customWidth="1"/>
    <col min="8" max="10" width="23" style="477" customWidth="1"/>
    <col min="11" max="11" width="62" style="477" customWidth="1"/>
    <col min="12" max="12" width="76.140625" style="477" bestFit="1" customWidth="1"/>
    <col min="13" max="13" width="16.85546875" style="477" customWidth="1"/>
    <col min="14" max="16384" width="9.140625" style="477"/>
  </cols>
  <sheetData>
    <row r="1" spans="1:13" s="507" customFormat="1" ht="36.75" customHeight="1" x14ac:dyDescent="0.45">
      <c r="A1" s="1110" t="s">
        <v>873</v>
      </c>
      <c r="B1" s="1111"/>
      <c r="C1" s="1111"/>
      <c r="D1" s="1111"/>
      <c r="E1" s="1111"/>
      <c r="F1" s="1111"/>
      <c r="G1" s="1111"/>
      <c r="H1" s="1111"/>
      <c r="I1" s="1111"/>
      <c r="J1" s="1111"/>
      <c r="K1" s="1111"/>
      <c r="L1" s="1111"/>
      <c r="M1" s="1111"/>
    </row>
    <row r="2" spans="1:13" s="507" customFormat="1" ht="36.75" customHeight="1" x14ac:dyDescent="0.45">
      <c r="A2" s="456" t="s">
        <v>34</v>
      </c>
      <c r="B2" s="457"/>
      <c r="C2" s="509" t="str">
        <f>'لوحة التحليل والملخص'!A3</f>
        <v>سجل السجلات والمعدات</v>
      </c>
      <c r="D2" s="509" t="str">
        <f>'لوحة التحليل والملخص'!B3</f>
        <v>حالة المطابقة (مطابق)</v>
      </c>
      <c r="E2" s="1112" t="str">
        <f>'لوحة التحليل والملخص'!C3</f>
        <v>غير مطابق</v>
      </c>
      <c r="F2" s="509" t="str">
        <f>'لوحة التحليل والملخص'!D3</f>
        <v>إجمالي المفحوص</v>
      </c>
      <c r="G2" s="509" t="s">
        <v>21</v>
      </c>
      <c r="H2" s="1113"/>
      <c r="I2" s="1114"/>
      <c r="J2" s="1114"/>
      <c r="K2" s="1114"/>
      <c r="L2" s="1114"/>
      <c r="M2" s="1114"/>
    </row>
    <row r="3" spans="1:13" ht="37.5" customHeight="1" x14ac:dyDescent="0.25">
      <c r="A3" s="461"/>
      <c r="B3" s="462"/>
      <c r="C3" s="769" t="str">
        <f>'لوحة التحليل والملخص'!A11</f>
        <v>شبكة الغمر للمحولات</v>
      </c>
      <c r="D3" s="830">
        <f>'لوحة التحليل والملخص'!B11</f>
        <v>2</v>
      </c>
      <c r="E3" s="479">
        <f>'لوحة التحليل والملخص'!C11</f>
        <v>6</v>
      </c>
      <c r="F3" s="830">
        <f>'لوحة التحليل والملخص'!D11</f>
        <v>8</v>
      </c>
      <c r="G3" s="1115">
        <f>'لوحة التحليل والملخص'!E11</f>
        <v>0.25</v>
      </c>
      <c r="H3" s="1116"/>
      <c r="I3" s="1117"/>
      <c r="J3" s="1117"/>
      <c r="K3" s="1117"/>
      <c r="L3" s="1117"/>
      <c r="M3" s="1117"/>
    </row>
    <row r="4" spans="1:13" s="1119" customFormat="1" ht="47.25" customHeight="1" x14ac:dyDescent="0.35">
      <c r="A4" s="466" t="s">
        <v>39</v>
      </c>
      <c r="B4" s="466" t="s">
        <v>40</v>
      </c>
      <c r="C4" s="466" t="s">
        <v>41</v>
      </c>
      <c r="D4" s="466" t="s">
        <v>42</v>
      </c>
      <c r="E4" s="466" t="s">
        <v>688</v>
      </c>
      <c r="F4" s="466" t="s">
        <v>870</v>
      </c>
      <c r="G4" s="466" t="s">
        <v>689</v>
      </c>
      <c r="H4" s="466" t="s">
        <v>641</v>
      </c>
      <c r="I4" s="466" t="s">
        <v>642</v>
      </c>
      <c r="J4" s="466" t="s">
        <v>640</v>
      </c>
      <c r="K4" s="1118" t="s">
        <v>44</v>
      </c>
      <c r="L4" s="1118" t="s">
        <v>45</v>
      </c>
      <c r="M4" s="1118" t="s">
        <v>46</v>
      </c>
    </row>
    <row r="5" spans="1:13" s="507" customFormat="1" ht="90.75" customHeight="1" x14ac:dyDescent="0.45">
      <c r="A5" s="1075">
        <v>1</v>
      </c>
      <c r="B5" s="1075" t="s">
        <v>675</v>
      </c>
      <c r="C5" s="1120" t="s">
        <v>682</v>
      </c>
      <c r="D5" s="1121">
        <v>46235</v>
      </c>
      <c r="E5" s="1122" t="s">
        <v>48</v>
      </c>
      <c r="F5" s="1122" t="s">
        <v>48</v>
      </c>
      <c r="G5" s="1122" t="s">
        <v>48</v>
      </c>
      <c r="H5" s="1122" t="s">
        <v>48</v>
      </c>
      <c r="I5" s="1122" t="s">
        <v>48</v>
      </c>
      <c r="J5" s="1122" t="s">
        <v>48</v>
      </c>
      <c r="K5" s="1123" t="str">
        <f t="shared" ref="K5:K12" si="0">IF(COUNTIF(E5:J5, "غير مطابق")&gt;0, "غير مطابق", "مطابق")</f>
        <v>مطابق</v>
      </c>
      <c r="L5" s="1124" t="s">
        <v>692</v>
      </c>
      <c r="M5" s="1123" t="s">
        <v>341</v>
      </c>
    </row>
    <row r="6" spans="1:13" s="507" customFormat="1" ht="90.75" customHeight="1" x14ac:dyDescent="0.45">
      <c r="A6" s="1075">
        <v>2</v>
      </c>
      <c r="B6" s="1075" t="s">
        <v>676</v>
      </c>
      <c r="C6" s="1120" t="s">
        <v>683</v>
      </c>
      <c r="D6" s="1121">
        <v>46235</v>
      </c>
      <c r="E6" s="1122" t="s">
        <v>48</v>
      </c>
      <c r="F6" s="1122" t="s">
        <v>19</v>
      </c>
      <c r="G6" s="1122" t="s">
        <v>19</v>
      </c>
      <c r="H6" s="1122" t="s">
        <v>19</v>
      </c>
      <c r="I6" s="1122" t="s">
        <v>19</v>
      </c>
      <c r="J6" s="1122" t="s">
        <v>19</v>
      </c>
      <c r="K6" s="1123" t="str">
        <f t="shared" si="0"/>
        <v>غير مطابق</v>
      </c>
      <c r="L6" s="1124" t="s">
        <v>868</v>
      </c>
      <c r="M6" s="1123" t="s">
        <v>341</v>
      </c>
    </row>
    <row r="7" spans="1:13" s="507" customFormat="1" ht="90.75" customHeight="1" x14ac:dyDescent="0.45">
      <c r="A7" s="1075">
        <v>3</v>
      </c>
      <c r="B7" s="1075" t="s">
        <v>677</v>
      </c>
      <c r="C7" s="1120" t="s">
        <v>684</v>
      </c>
      <c r="D7" s="1121">
        <v>46235</v>
      </c>
      <c r="E7" s="1122" t="s">
        <v>48</v>
      </c>
      <c r="F7" s="1122" t="s">
        <v>19</v>
      </c>
      <c r="G7" s="1122" t="s">
        <v>48</v>
      </c>
      <c r="H7" s="1122" t="s">
        <v>48</v>
      </c>
      <c r="I7" s="1122" t="s">
        <v>48</v>
      </c>
      <c r="J7" s="1122" t="s">
        <v>48</v>
      </c>
      <c r="K7" s="1123" t="str">
        <f t="shared" si="0"/>
        <v>غير مطابق</v>
      </c>
      <c r="L7" s="1124" t="s">
        <v>871</v>
      </c>
      <c r="M7" s="1123" t="s">
        <v>341</v>
      </c>
    </row>
    <row r="8" spans="1:13" s="507" customFormat="1" ht="90.75" customHeight="1" x14ac:dyDescent="0.45">
      <c r="A8" s="1075">
        <v>4</v>
      </c>
      <c r="B8" s="1075" t="s">
        <v>678</v>
      </c>
      <c r="C8" s="1120" t="s">
        <v>683</v>
      </c>
      <c r="D8" s="1121">
        <v>46235</v>
      </c>
      <c r="E8" s="1122" t="s">
        <v>48</v>
      </c>
      <c r="F8" s="1122" t="s">
        <v>19</v>
      </c>
      <c r="G8" s="1122" t="s">
        <v>19</v>
      </c>
      <c r="H8" s="1122" t="s">
        <v>48</v>
      </c>
      <c r="I8" s="1122" t="s">
        <v>48</v>
      </c>
      <c r="J8" s="1122" t="s">
        <v>48</v>
      </c>
      <c r="K8" s="1123" t="str">
        <f t="shared" si="0"/>
        <v>غير مطابق</v>
      </c>
      <c r="L8" s="1124" t="s">
        <v>869</v>
      </c>
      <c r="M8" s="1123" t="s">
        <v>341</v>
      </c>
    </row>
    <row r="9" spans="1:13" s="507" customFormat="1" ht="90.75" customHeight="1" x14ac:dyDescent="0.45">
      <c r="A9" s="1075">
        <v>5</v>
      </c>
      <c r="B9" s="1075" t="s">
        <v>679</v>
      </c>
      <c r="C9" s="1120" t="s">
        <v>685</v>
      </c>
      <c r="D9" s="1121">
        <v>46235</v>
      </c>
      <c r="E9" s="1122" t="s">
        <v>19</v>
      </c>
      <c r="F9" s="1122" t="s">
        <v>19</v>
      </c>
      <c r="G9" s="1122" t="s">
        <v>19</v>
      </c>
      <c r="H9" s="1122" t="s">
        <v>19</v>
      </c>
      <c r="I9" s="1122" t="s">
        <v>19</v>
      </c>
      <c r="J9" s="1122" t="s">
        <v>19</v>
      </c>
      <c r="K9" s="1123" t="str">
        <f t="shared" si="0"/>
        <v>غير مطابق</v>
      </c>
      <c r="L9" s="1124" t="s">
        <v>872</v>
      </c>
      <c r="M9" s="1123" t="s">
        <v>341</v>
      </c>
    </row>
    <row r="10" spans="1:13" s="507" customFormat="1" ht="90.75" customHeight="1" x14ac:dyDescent="0.45">
      <c r="A10" s="1075">
        <v>6</v>
      </c>
      <c r="B10" s="1075" t="s">
        <v>680</v>
      </c>
      <c r="C10" s="1120" t="s">
        <v>694</v>
      </c>
      <c r="D10" s="1121">
        <v>46235</v>
      </c>
      <c r="E10" s="1122" t="s">
        <v>48</v>
      </c>
      <c r="F10" s="1122" t="s">
        <v>19</v>
      </c>
      <c r="G10" s="1122" t="s">
        <v>48</v>
      </c>
      <c r="H10" s="1122" t="s">
        <v>48</v>
      </c>
      <c r="I10" s="1122" t="s">
        <v>48</v>
      </c>
      <c r="J10" s="1122" t="s">
        <v>48</v>
      </c>
      <c r="K10" s="1123" t="str">
        <f t="shared" si="0"/>
        <v>غير مطابق</v>
      </c>
      <c r="L10" s="1124" t="s">
        <v>49</v>
      </c>
      <c r="M10" s="1123" t="s">
        <v>341</v>
      </c>
    </row>
    <row r="11" spans="1:13" s="507" customFormat="1" ht="90.75" customHeight="1" x14ac:dyDescent="0.45">
      <c r="A11" s="1075">
        <v>7</v>
      </c>
      <c r="B11" s="1075" t="s">
        <v>693</v>
      </c>
      <c r="C11" s="1120" t="s">
        <v>686</v>
      </c>
      <c r="D11" s="1121">
        <v>46235</v>
      </c>
      <c r="E11" s="1122" t="s">
        <v>48</v>
      </c>
      <c r="F11" s="1122" t="s">
        <v>48</v>
      </c>
      <c r="G11" s="1122" t="s">
        <v>19</v>
      </c>
      <c r="H11" s="1122" t="s">
        <v>48</v>
      </c>
      <c r="I11" s="1122" t="s">
        <v>48</v>
      </c>
      <c r="J11" s="1122" t="s">
        <v>48</v>
      </c>
      <c r="K11" s="1123" t="str">
        <f t="shared" si="0"/>
        <v>غير مطابق</v>
      </c>
      <c r="L11" s="1124" t="s">
        <v>690</v>
      </c>
      <c r="M11" s="1123" t="s">
        <v>341</v>
      </c>
    </row>
    <row r="12" spans="1:13" s="507" customFormat="1" ht="90.75" customHeight="1" x14ac:dyDescent="0.45">
      <c r="A12" s="1075">
        <v>8</v>
      </c>
      <c r="B12" s="1075" t="s">
        <v>681</v>
      </c>
      <c r="C12" s="1120" t="s">
        <v>687</v>
      </c>
      <c r="D12" s="1121">
        <v>46235</v>
      </c>
      <c r="E12" s="1122" t="s">
        <v>48</v>
      </c>
      <c r="F12" s="1122" t="s">
        <v>48</v>
      </c>
      <c r="G12" s="1122" t="s">
        <v>48</v>
      </c>
      <c r="H12" s="1122" t="s">
        <v>48</v>
      </c>
      <c r="I12" s="1122" t="s">
        <v>48</v>
      </c>
      <c r="J12" s="1122" t="s">
        <v>48</v>
      </c>
      <c r="K12" s="1123" t="str">
        <f t="shared" si="0"/>
        <v>مطابق</v>
      </c>
      <c r="L12" s="1124" t="s">
        <v>691</v>
      </c>
      <c r="M12" s="1123" t="s">
        <v>341</v>
      </c>
    </row>
    <row r="13" spans="1:13" ht="1.5" customHeight="1" x14ac:dyDescent="0.25">
      <c r="A13" s="586" t="s">
        <v>1839</v>
      </c>
      <c r="B13" s="586"/>
      <c r="C13" s="586"/>
      <c r="D13" s="586"/>
      <c r="E13" s="586"/>
      <c r="F13" s="586"/>
      <c r="G13" s="586"/>
      <c r="H13" s="586"/>
      <c r="I13" s="586"/>
      <c r="J13" s="586"/>
      <c r="K13" s="586"/>
      <c r="L13" s="586"/>
      <c r="M13" s="586"/>
    </row>
    <row r="14" spans="1:13" x14ac:dyDescent="0.25">
      <c r="A14" s="587"/>
      <c r="B14" s="587"/>
      <c r="C14" s="587"/>
      <c r="D14" s="587"/>
      <c r="E14" s="587"/>
      <c r="F14" s="587"/>
      <c r="G14" s="587"/>
      <c r="H14" s="587"/>
      <c r="I14" s="587"/>
      <c r="J14" s="587"/>
      <c r="K14" s="587"/>
      <c r="L14" s="587"/>
      <c r="M14" s="587"/>
    </row>
    <row r="15" spans="1:13" x14ac:dyDescent="0.25">
      <c r="A15" s="587"/>
      <c r="B15" s="587"/>
      <c r="C15" s="587"/>
      <c r="D15" s="587"/>
      <c r="E15" s="587"/>
      <c r="F15" s="587"/>
      <c r="G15" s="587"/>
      <c r="H15" s="587"/>
      <c r="I15" s="587"/>
      <c r="J15" s="587"/>
      <c r="K15" s="587"/>
      <c r="L15" s="587"/>
      <c r="M15" s="587"/>
    </row>
    <row r="16" spans="1:13" x14ac:dyDescent="0.25">
      <c r="A16" s="587"/>
      <c r="B16" s="587"/>
      <c r="C16" s="587"/>
      <c r="D16" s="587"/>
      <c r="E16" s="587"/>
      <c r="F16" s="587"/>
      <c r="G16" s="587"/>
      <c r="H16" s="587"/>
      <c r="I16" s="587"/>
      <c r="J16" s="587"/>
      <c r="K16" s="587"/>
      <c r="L16" s="587"/>
      <c r="M16" s="587"/>
    </row>
    <row r="17" spans="1:13" x14ac:dyDescent="0.25">
      <c r="A17" s="587"/>
      <c r="B17" s="587"/>
      <c r="C17" s="587"/>
      <c r="D17" s="587"/>
      <c r="E17" s="587"/>
      <c r="F17" s="587"/>
      <c r="G17" s="587"/>
      <c r="H17" s="587"/>
      <c r="I17" s="587"/>
      <c r="J17" s="587"/>
      <c r="K17" s="587"/>
      <c r="L17" s="587"/>
      <c r="M17" s="587"/>
    </row>
  </sheetData>
  <sheetProtection algorithmName="SHA-512" hashValue="xtPVC14kF4c+MIa0nLEExjHKYPtKPVejJt1saLqImrkrjNcw+JrPp07GkAtBbLCh5RMA8ltBh8PNzLhaucOTIA==" saltValue="EKHyE8frk4JvL9VeoXBGqA==" spinCount="100000" sheet="1" objects="1" scenarios="1"/>
  <mergeCells count="4">
    <mergeCell ref="A1:M1"/>
    <mergeCell ref="A2:B3"/>
    <mergeCell ref="H2:M3"/>
    <mergeCell ref="A13:M17"/>
  </mergeCells>
  <phoneticPr fontId="16" type="noConversion"/>
  <conditionalFormatting sqref="E5:K12">
    <cfRule type="containsText" dxfId="37" priority="1" operator="containsText" text="غير مطابق">
      <formula>NOT(ISERROR(SEARCH("غير مطابق",E5)))</formula>
    </cfRule>
    <cfRule type="containsText" dxfId="36" priority="2" operator="containsText" text="مطابق">
      <formula>NOT(ISERROR(SEARCH("مطابق",E5)))</formula>
    </cfRule>
  </conditionalFormatting>
  <dataValidations count="2">
    <dataValidation type="list" allowBlank="1" sqref="K5:K12" xr:uid="{00000000-0002-0000-0A00-000001000000}">
      <formula1>"مطابق,غير مطابق"</formula1>
    </dataValidation>
    <dataValidation type="list" allowBlank="1" errorTitle="تنبيه إدخال خاطئ" error="الرجاء الاختيار من القائمة السهم (مطابق أو غير مطابق)" promptTitle="مطابقة البند" prompt="اختر الحالة من السهم" sqref="E5:J12" xr:uid="{00000000-0002-0000-0A00-000000000000}">
      <formula1>"مطابق,غير مطابق"</formula1>
    </dataValidation>
  </dataValidations>
  <hyperlinks>
    <hyperlink ref="A2" location="'الرئيسية'!A1" display="🏠 الصفحة الرئيسية" xr:uid="{00000000-0004-0000-0A00-000000000000}"/>
  </hyperlinks>
  <pageMargins left="0.25" right="0.25" top="0.75" bottom="0.75" header="0.3" footer="0.3"/>
  <pageSetup paperSize="9" scale="35" orientation="landscape"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J48"/>
  <sheetViews>
    <sheetView rightToLeft="1" zoomScale="55" zoomScaleNormal="55" workbookViewId="0">
      <selection activeCell="A2" sqref="A2:B3"/>
    </sheetView>
  </sheetViews>
  <sheetFormatPr defaultRowHeight="18.75" x14ac:dyDescent="0.3"/>
  <cols>
    <col min="1" max="1" width="8.7109375" style="283" bestFit="1" customWidth="1"/>
    <col min="2" max="2" width="20.140625" style="283" bestFit="1" customWidth="1"/>
    <col min="3" max="3" width="37.7109375" style="283" bestFit="1" customWidth="1"/>
    <col min="4" max="4" width="19.7109375" style="283" bestFit="1" customWidth="1"/>
    <col min="5" max="5" width="71.42578125" style="283" customWidth="1"/>
    <col min="6" max="6" width="43.140625" style="283" customWidth="1"/>
    <col min="7" max="7" width="76.85546875" style="283" bestFit="1" customWidth="1"/>
    <col min="8" max="8" width="20.28515625" style="283" bestFit="1" customWidth="1"/>
    <col min="9" max="9" width="19.7109375" style="283" bestFit="1" customWidth="1"/>
    <col min="10" max="10" width="12.7109375" style="283" bestFit="1" customWidth="1"/>
    <col min="11" max="16384" width="9.140625" style="283"/>
  </cols>
  <sheetData>
    <row r="1" spans="1:10" s="277" customFormat="1" ht="63.75" customHeight="1" x14ac:dyDescent="0.4">
      <c r="A1" s="275" t="s">
        <v>69</v>
      </c>
      <c r="B1" s="276"/>
      <c r="C1" s="276"/>
      <c r="D1" s="276"/>
      <c r="E1" s="276"/>
      <c r="F1" s="276"/>
      <c r="G1" s="276"/>
      <c r="H1" s="276"/>
      <c r="I1" s="276"/>
      <c r="J1" s="276"/>
    </row>
    <row r="2" spans="1:10" ht="38.25" customHeight="1" x14ac:dyDescent="0.3">
      <c r="A2" s="278" t="s">
        <v>34</v>
      </c>
      <c r="B2" s="279"/>
      <c r="C2" s="591" t="str">
        <f>'لوحة التحليل والملخص'!A18</f>
        <v>إجمالي المخاطر الوشيكة المسجلة</v>
      </c>
      <c r="D2" s="1125">
        <f>'لوحة التحليل والملخص'!B18</f>
        <v>44</v>
      </c>
      <c r="E2" s="281"/>
      <c r="F2" s="282"/>
      <c r="G2" s="282"/>
    </row>
    <row r="3" spans="1:10" ht="37.5" customHeight="1" x14ac:dyDescent="0.3">
      <c r="A3" s="284"/>
      <c r="B3" s="285"/>
      <c r="C3" s="591" t="str">
        <f>'لوحة التحليل والملخص'!A19</f>
        <v>مخاطر وشيكة تم إغلاقها</v>
      </c>
      <c r="D3" s="1126">
        <f>'لوحة التحليل والملخص'!B19</f>
        <v>39</v>
      </c>
      <c r="E3" s="288"/>
      <c r="F3" s="289"/>
      <c r="G3" s="289"/>
    </row>
    <row r="4" spans="1:10" ht="48" customHeight="1" x14ac:dyDescent="0.3">
      <c r="A4" s="290" t="s">
        <v>70</v>
      </c>
      <c r="B4" s="290" t="s">
        <v>71</v>
      </c>
      <c r="C4" s="290" t="s">
        <v>72</v>
      </c>
      <c r="D4" s="290" t="s">
        <v>325</v>
      </c>
      <c r="E4" s="290" t="s">
        <v>326</v>
      </c>
      <c r="F4" s="290" t="s">
        <v>73</v>
      </c>
      <c r="G4" s="290" t="s">
        <v>327</v>
      </c>
      <c r="H4" s="290" t="s">
        <v>328</v>
      </c>
      <c r="I4" s="290" t="s">
        <v>74</v>
      </c>
      <c r="J4" s="290" t="s">
        <v>75</v>
      </c>
    </row>
    <row r="5" spans="1:10" s="295" customFormat="1" ht="45.75" customHeight="1" x14ac:dyDescent="0.35">
      <c r="A5" s="291">
        <v>1</v>
      </c>
      <c r="B5" s="292">
        <v>46023</v>
      </c>
      <c r="C5" s="293" t="s">
        <v>329</v>
      </c>
      <c r="D5" s="293" t="s">
        <v>330</v>
      </c>
      <c r="E5" s="293" t="s">
        <v>331</v>
      </c>
      <c r="F5" s="293" t="s">
        <v>332</v>
      </c>
      <c r="G5" s="293" t="s">
        <v>333</v>
      </c>
      <c r="H5" s="292">
        <v>46023</v>
      </c>
      <c r="I5" s="294" t="s">
        <v>334</v>
      </c>
      <c r="J5" s="294" t="s">
        <v>324</v>
      </c>
    </row>
    <row r="6" spans="1:10" s="295" customFormat="1" ht="45.75" customHeight="1" x14ac:dyDescent="0.35">
      <c r="A6" s="291">
        <v>2</v>
      </c>
      <c r="B6" s="292">
        <v>46023</v>
      </c>
      <c r="C6" s="293" t="s">
        <v>335</v>
      </c>
      <c r="D6" s="293" t="s">
        <v>265</v>
      </c>
      <c r="E6" s="293" t="s">
        <v>336</v>
      </c>
      <c r="F6" s="293" t="s">
        <v>337</v>
      </c>
      <c r="G6" s="293" t="s">
        <v>338</v>
      </c>
      <c r="H6" s="292">
        <v>46023</v>
      </c>
      <c r="I6" s="294" t="s">
        <v>339</v>
      </c>
      <c r="J6" s="294" t="s">
        <v>324</v>
      </c>
    </row>
    <row r="7" spans="1:10" s="295" customFormat="1" ht="45.75" customHeight="1" x14ac:dyDescent="0.35">
      <c r="A7" s="291">
        <v>3</v>
      </c>
      <c r="B7" s="292">
        <v>46054</v>
      </c>
      <c r="C7" s="293" t="s">
        <v>340</v>
      </c>
      <c r="D7" s="293" t="s">
        <v>341</v>
      </c>
      <c r="E7" s="293" t="s">
        <v>342</v>
      </c>
      <c r="F7" s="293" t="s">
        <v>343</v>
      </c>
      <c r="G7" s="293" t="s">
        <v>344</v>
      </c>
      <c r="H7" s="292">
        <v>46024</v>
      </c>
      <c r="I7" s="294" t="s">
        <v>277</v>
      </c>
      <c r="J7" s="294" t="s">
        <v>324</v>
      </c>
    </row>
    <row r="8" spans="1:10" s="295" customFormat="1" ht="45.75" customHeight="1" x14ac:dyDescent="0.35">
      <c r="A8" s="291">
        <v>4</v>
      </c>
      <c r="B8" s="292">
        <v>46054</v>
      </c>
      <c r="C8" s="293" t="s">
        <v>345</v>
      </c>
      <c r="D8" s="293" t="s">
        <v>339</v>
      </c>
      <c r="E8" s="293" t="s">
        <v>346</v>
      </c>
      <c r="F8" s="293" t="s">
        <v>347</v>
      </c>
      <c r="G8" s="293" t="s">
        <v>348</v>
      </c>
      <c r="H8" s="292">
        <v>46054</v>
      </c>
      <c r="I8" s="294" t="s">
        <v>371</v>
      </c>
      <c r="J8" s="294" t="s">
        <v>324</v>
      </c>
    </row>
    <row r="9" spans="1:10" s="295" customFormat="1" ht="45.75" customHeight="1" x14ac:dyDescent="0.35">
      <c r="A9" s="291">
        <v>5</v>
      </c>
      <c r="B9" s="292">
        <v>46082</v>
      </c>
      <c r="C9" s="293" t="s">
        <v>349</v>
      </c>
      <c r="D9" s="293" t="s">
        <v>265</v>
      </c>
      <c r="E9" s="293" t="s">
        <v>350</v>
      </c>
      <c r="F9" s="293" t="s">
        <v>351</v>
      </c>
      <c r="G9" s="293" t="s">
        <v>352</v>
      </c>
      <c r="H9" s="292">
        <v>46082</v>
      </c>
      <c r="I9" s="294" t="s">
        <v>440</v>
      </c>
      <c r="J9" s="294" t="s">
        <v>324</v>
      </c>
    </row>
    <row r="10" spans="1:10" s="295" customFormat="1" ht="45.75" customHeight="1" x14ac:dyDescent="0.35">
      <c r="A10" s="291">
        <v>6</v>
      </c>
      <c r="B10" s="292">
        <v>46113</v>
      </c>
      <c r="C10" s="293" t="s">
        <v>329</v>
      </c>
      <c r="D10" s="293" t="s">
        <v>339</v>
      </c>
      <c r="E10" s="293" t="s">
        <v>353</v>
      </c>
      <c r="F10" s="293" t="s">
        <v>354</v>
      </c>
      <c r="G10" s="293" t="s">
        <v>355</v>
      </c>
      <c r="H10" s="292">
        <v>46113</v>
      </c>
      <c r="I10" s="294" t="s">
        <v>441</v>
      </c>
      <c r="J10" s="294" t="s">
        <v>324</v>
      </c>
    </row>
    <row r="11" spans="1:10" s="295" customFormat="1" ht="45.75" customHeight="1" x14ac:dyDescent="0.35">
      <c r="A11" s="291">
        <v>7</v>
      </c>
      <c r="B11" s="292">
        <v>46143</v>
      </c>
      <c r="C11" s="293" t="s">
        <v>340</v>
      </c>
      <c r="D11" s="293" t="s">
        <v>246</v>
      </c>
      <c r="E11" s="293" t="s">
        <v>356</v>
      </c>
      <c r="F11" s="293" t="s">
        <v>357</v>
      </c>
      <c r="G11" s="293" t="s">
        <v>358</v>
      </c>
      <c r="H11" s="292">
        <v>46143</v>
      </c>
      <c r="I11" s="294" t="s">
        <v>371</v>
      </c>
      <c r="J11" s="294" t="s">
        <v>324</v>
      </c>
    </row>
    <row r="12" spans="1:10" s="295" customFormat="1" ht="45.75" customHeight="1" x14ac:dyDescent="0.35">
      <c r="A12" s="291">
        <v>8</v>
      </c>
      <c r="B12" s="292">
        <v>46296</v>
      </c>
      <c r="C12" s="293" t="s">
        <v>340</v>
      </c>
      <c r="D12" s="293" t="s">
        <v>341</v>
      </c>
      <c r="E12" s="293" t="s">
        <v>359</v>
      </c>
      <c r="F12" s="293" t="s">
        <v>360</v>
      </c>
      <c r="G12" s="293" t="s">
        <v>361</v>
      </c>
      <c r="H12" s="292">
        <v>46296</v>
      </c>
      <c r="I12" s="294" t="s">
        <v>442</v>
      </c>
      <c r="J12" s="294" t="s">
        <v>324</v>
      </c>
    </row>
    <row r="13" spans="1:10" s="295" customFormat="1" ht="45.75" customHeight="1" x14ac:dyDescent="0.35">
      <c r="A13" s="291">
        <v>9</v>
      </c>
      <c r="B13" s="292" t="s">
        <v>362</v>
      </c>
      <c r="C13" s="293" t="s">
        <v>363</v>
      </c>
      <c r="D13" s="293" t="s">
        <v>265</v>
      </c>
      <c r="E13" s="293" t="s">
        <v>364</v>
      </c>
      <c r="F13" s="293" t="s">
        <v>365</v>
      </c>
      <c r="G13" s="293" t="s">
        <v>366</v>
      </c>
      <c r="H13" s="292" t="s">
        <v>362</v>
      </c>
      <c r="I13" s="294" t="s">
        <v>440</v>
      </c>
      <c r="J13" s="294" t="s">
        <v>324</v>
      </c>
    </row>
    <row r="14" spans="1:10" s="295" customFormat="1" ht="45.75" customHeight="1" x14ac:dyDescent="0.35">
      <c r="A14" s="291">
        <v>10</v>
      </c>
      <c r="B14" s="292" t="s">
        <v>367</v>
      </c>
      <c r="C14" s="293" t="s">
        <v>368</v>
      </c>
      <c r="D14" s="293" t="s">
        <v>277</v>
      </c>
      <c r="E14" s="293" t="s">
        <v>369</v>
      </c>
      <c r="F14" s="293" t="s">
        <v>343</v>
      </c>
      <c r="G14" s="293" t="s">
        <v>344</v>
      </c>
      <c r="H14" s="292" t="s">
        <v>367</v>
      </c>
      <c r="I14" s="294" t="s">
        <v>443</v>
      </c>
      <c r="J14" s="294" t="s">
        <v>324</v>
      </c>
    </row>
    <row r="15" spans="1:10" s="295" customFormat="1" ht="45.75" customHeight="1" x14ac:dyDescent="0.35">
      <c r="A15" s="291">
        <v>11</v>
      </c>
      <c r="B15" s="292" t="s">
        <v>370</v>
      </c>
      <c r="C15" s="293" t="s">
        <v>329</v>
      </c>
      <c r="D15" s="293" t="s">
        <v>371</v>
      </c>
      <c r="E15" s="293" t="s">
        <v>372</v>
      </c>
      <c r="F15" s="293" t="s">
        <v>373</v>
      </c>
      <c r="G15" s="293" t="s">
        <v>374</v>
      </c>
      <c r="H15" s="292" t="s">
        <v>370</v>
      </c>
      <c r="I15" s="294" t="s">
        <v>371</v>
      </c>
      <c r="J15" s="294" t="s">
        <v>324</v>
      </c>
    </row>
    <row r="16" spans="1:10" s="295" customFormat="1" ht="45.75" customHeight="1" x14ac:dyDescent="0.35">
      <c r="A16" s="291">
        <v>12</v>
      </c>
      <c r="B16" s="292" t="s">
        <v>375</v>
      </c>
      <c r="C16" s="293" t="s">
        <v>376</v>
      </c>
      <c r="D16" s="293" t="s">
        <v>371</v>
      </c>
      <c r="E16" s="293" t="s">
        <v>377</v>
      </c>
      <c r="F16" s="293" t="s">
        <v>378</v>
      </c>
      <c r="G16" s="293" t="s">
        <v>379</v>
      </c>
      <c r="H16" s="292" t="s">
        <v>375</v>
      </c>
      <c r="I16" s="294" t="s">
        <v>444</v>
      </c>
      <c r="J16" s="294" t="s">
        <v>324</v>
      </c>
    </row>
    <row r="17" spans="1:10" s="295" customFormat="1" ht="45.75" customHeight="1" x14ac:dyDescent="0.35">
      <c r="A17" s="291">
        <v>13</v>
      </c>
      <c r="B17" s="292" t="s">
        <v>380</v>
      </c>
      <c r="C17" s="293" t="s">
        <v>340</v>
      </c>
      <c r="D17" s="293" t="s">
        <v>330</v>
      </c>
      <c r="E17" s="293" t="s">
        <v>381</v>
      </c>
      <c r="F17" s="293" t="s">
        <v>343</v>
      </c>
      <c r="G17" s="293" t="s">
        <v>382</v>
      </c>
      <c r="H17" s="292" t="s">
        <v>380</v>
      </c>
      <c r="I17" s="294" t="s">
        <v>441</v>
      </c>
      <c r="J17" s="294" t="s">
        <v>324</v>
      </c>
    </row>
    <row r="18" spans="1:10" s="295" customFormat="1" ht="45.75" customHeight="1" x14ac:dyDescent="0.35">
      <c r="A18" s="291">
        <v>14</v>
      </c>
      <c r="B18" s="292" t="s">
        <v>383</v>
      </c>
      <c r="C18" s="293" t="s">
        <v>384</v>
      </c>
      <c r="D18" s="293" t="s">
        <v>341</v>
      </c>
      <c r="E18" s="293" t="s">
        <v>385</v>
      </c>
      <c r="F18" s="293" t="s">
        <v>386</v>
      </c>
      <c r="G18" s="293" t="s">
        <v>387</v>
      </c>
      <c r="H18" s="292" t="s">
        <v>383</v>
      </c>
      <c r="I18" s="294" t="s">
        <v>443</v>
      </c>
      <c r="J18" s="294" t="s">
        <v>324</v>
      </c>
    </row>
    <row r="19" spans="1:10" s="295" customFormat="1" ht="45.75" customHeight="1" x14ac:dyDescent="0.35">
      <c r="A19" s="291">
        <v>15</v>
      </c>
      <c r="B19" s="292">
        <v>46083</v>
      </c>
      <c r="C19" s="293" t="s">
        <v>368</v>
      </c>
      <c r="D19" s="293" t="s">
        <v>330</v>
      </c>
      <c r="E19" s="293" t="s">
        <v>388</v>
      </c>
      <c r="F19" s="293" t="s">
        <v>389</v>
      </c>
      <c r="G19" s="293" t="s">
        <v>390</v>
      </c>
      <c r="H19" s="292">
        <v>46083</v>
      </c>
      <c r="I19" s="294" t="s">
        <v>371</v>
      </c>
      <c r="J19" s="294" t="s">
        <v>324</v>
      </c>
    </row>
    <row r="20" spans="1:10" s="295" customFormat="1" ht="45.75" customHeight="1" x14ac:dyDescent="0.35">
      <c r="A20" s="291">
        <v>16</v>
      </c>
      <c r="B20" s="292">
        <v>46144</v>
      </c>
      <c r="C20" s="293" t="s">
        <v>329</v>
      </c>
      <c r="D20" s="293" t="s">
        <v>339</v>
      </c>
      <c r="E20" s="293" t="s">
        <v>391</v>
      </c>
      <c r="F20" s="293" t="s">
        <v>392</v>
      </c>
      <c r="G20" s="293" t="s">
        <v>393</v>
      </c>
      <c r="H20" s="292">
        <v>46144</v>
      </c>
      <c r="I20" s="294" t="s">
        <v>440</v>
      </c>
      <c r="J20" s="294" t="s">
        <v>324</v>
      </c>
    </row>
    <row r="21" spans="1:10" s="295" customFormat="1" ht="45.75" customHeight="1" x14ac:dyDescent="0.35">
      <c r="A21" s="291">
        <v>17</v>
      </c>
      <c r="B21" s="292">
        <v>46205</v>
      </c>
      <c r="C21" s="293" t="s">
        <v>340</v>
      </c>
      <c r="D21" s="293" t="s">
        <v>277</v>
      </c>
      <c r="E21" s="293" t="s">
        <v>394</v>
      </c>
      <c r="F21" s="293" t="s">
        <v>395</v>
      </c>
      <c r="G21" s="293" t="s">
        <v>396</v>
      </c>
      <c r="H21" s="292">
        <v>46205</v>
      </c>
      <c r="I21" s="294" t="s">
        <v>440</v>
      </c>
      <c r="J21" s="294" t="s">
        <v>324</v>
      </c>
    </row>
    <row r="22" spans="1:10" s="295" customFormat="1" ht="45.75" customHeight="1" x14ac:dyDescent="0.35">
      <c r="A22" s="291">
        <v>18</v>
      </c>
      <c r="B22" s="292">
        <v>46267</v>
      </c>
      <c r="C22" s="293" t="s">
        <v>329</v>
      </c>
      <c r="D22" s="293" t="s">
        <v>265</v>
      </c>
      <c r="E22" s="293" t="s">
        <v>397</v>
      </c>
      <c r="F22" s="293" t="s">
        <v>398</v>
      </c>
      <c r="G22" s="293" t="s">
        <v>399</v>
      </c>
      <c r="H22" s="292">
        <v>46267</v>
      </c>
      <c r="I22" s="294" t="s">
        <v>443</v>
      </c>
      <c r="J22" s="294" t="s">
        <v>324</v>
      </c>
    </row>
    <row r="23" spans="1:10" s="295" customFormat="1" ht="45.75" customHeight="1" x14ac:dyDescent="0.35">
      <c r="A23" s="291">
        <v>19</v>
      </c>
      <c r="B23" s="292" t="s">
        <v>400</v>
      </c>
      <c r="C23" s="293" t="s">
        <v>227</v>
      </c>
      <c r="D23" s="293" t="s">
        <v>341</v>
      </c>
      <c r="E23" s="293" t="s">
        <v>401</v>
      </c>
      <c r="F23" s="293" t="s">
        <v>402</v>
      </c>
      <c r="G23" s="293" t="s">
        <v>403</v>
      </c>
      <c r="H23" s="292" t="s">
        <v>400</v>
      </c>
      <c r="I23" s="294" t="s">
        <v>330</v>
      </c>
      <c r="J23" s="294" t="s">
        <v>324</v>
      </c>
    </row>
    <row r="24" spans="1:10" s="295" customFormat="1" ht="45.75" customHeight="1" x14ac:dyDescent="0.35">
      <c r="A24" s="291">
        <v>20</v>
      </c>
      <c r="B24" s="292" t="s">
        <v>404</v>
      </c>
      <c r="C24" s="293" t="s">
        <v>329</v>
      </c>
      <c r="D24" s="293" t="s">
        <v>341</v>
      </c>
      <c r="E24" s="293" t="s">
        <v>405</v>
      </c>
      <c r="F24" s="293" t="s">
        <v>406</v>
      </c>
      <c r="G24" s="293" t="s">
        <v>338</v>
      </c>
      <c r="H24" s="292" t="s">
        <v>404</v>
      </c>
      <c r="I24" s="294" t="s">
        <v>445</v>
      </c>
      <c r="J24" s="294" t="s">
        <v>324</v>
      </c>
    </row>
    <row r="25" spans="1:10" s="295" customFormat="1" ht="45.75" customHeight="1" x14ac:dyDescent="0.35">
      <c r="A25" s="291">
        <v>21</v>
      </c>
      <c r="B25" s="292" t="s">
        <v>407</v>
      </c>
      <c r="C25" s="293" t="s">
        <v>408</v>
      </c>
      <c r="D25" s="293" t="s">
        <v>277</v>
      </c>
      <c r="E25" s="293" t="s">
        <v>409</v>
      </c>
      <c r="F25" s="293" t="s">
        <v>410</v>
      </c>
      <c r="G25" s="293" t="s">
        <v>411</v>
      </c>
      <c r="H25" s="292" t="s">
        <v>407</v>
      </c>
      <c r="I25" s="294" t="s">
        <v>371</v>
      </c>
      <c r="J25" s="294" t="s">
        <v>324</v>
      </c>
    </row>
    <row r="26" spans="1:10" s="295" customFormat="1" ht="45.75" customHeight="1" x14ac:dyDescent="0.35">
      <c r="A26" s="291">
        <v>22</v>
      </c>
      <c r="B26" s="292" t="s">
        <v>412</v>
      </c>
      <c r="C26" s="293" t="s">
        <v>413</v>
      </c>
      <c r="D26" s="293" t="s">
        <v>330</v>
      </c>
      <c r="E26" s="293" t="s">
        <v>414</v>
      </c>
      <c r="F26" s="293" t="s">
        <v>415</v>
      </c>
      <c r="G26" s="293" t="s">
        <v>416</v>
      </c>
      <c r="H26" s="292" t="s">
        <v>417</v>
      </c>
      <c r="I26" s="294" t="s">
        <v>440</v>
      </c>
      <c r="J26" s="294" t="s">
        <v>324</v>
      </c>
    </row>
    <row r="27" spans="1:10" s="295" customFormat="1" ht="45.75" customHeight="1" x14ac:dyDescent="0.35">
      <c r="A27" s="291">
        <v>23</v>
      </c>
      <c r="B27" s="292" t="s">
        <v>418</v>
      </c>
      <c r="C27" s="293" t="s">
        <v>419</v>
      </c>
      <c r="D27" s="293" t="s">
        <v>277</v>
      </c>
      <c r="E27" s="293" t="s">
        <v>420</v>
      </c>
      <c r="F27" s="293" t="s">
        <v>421</v>
      </c>
      <c r="G27" s="293" t="s">
        <v>422</v>
      </c>
      <c r="H27" s="292" t="s">
        <v>418</v>
      </c>
      <c r="I27" s="294" t="s">
        <v>440</v>
      </c>
      <c r="J27" s="294" t="s">
        <v>324</v>
      </c>
    </row>
    <row r="28" spans="1:10" s="295" customFormat="1" ht="45.75" customHeight="1" x14ac:dyDescent="0.35">
      <c r="A28" s="291">
        <v>24</v>
      </c>
      <c r="B28" s="292" t="s">
        <v>423</v>
      </c>
      <c r="C28" s="293" t="s">
        <v>340</v>
      </c>
      <c r="D28" s="293" t="s">
        <v>265</v>
      </c>
      <c r="E28" s="293" t="s">
        <v>424</v>
      </c>
      <c r="F28" s="293" t="s">
        <v>425</v>
      </c>
      <c r="G28" s="293" t="s">
        <v>426</v>
      </c>
      <c r="H28" s="292" t="s">
        <v>423</v>
      </c>
      <c r="I28" s="294" t="s">
        <v>441</v>
      </c>
      <c r="J28" s="294" t="s">
        <v>324</v>
      </c>
    </row>
    <row r="29" spans="1:10" s="295" customFormat="1" ht="45.75" customHeight="1" x14ac:dyDescent="0.35">
      <c r="A29" s="291">
        <v>25</v>
      </c>
      <c r="B29" s="292" t="s">
        <v>380</v>
      </c>
      <c r="C29" s="293" t="s">
        <v>329</v>
      </c>
      <c r="D29" s="293" t="s">
        <v>371</v>
      </c>
      <c r="E29" s="293" t="s">
        <v>427</v>
      </c>
      <c r="F29" s="293" t="s">
        <v>428</v>
      </c>
      <c r="G29" s="293" t="s">
        <v>429</v>
      </c>
      <c r="H29" s="292" t="s">
        <v>430</v>
      </c>
      <c r="I29" s="294" t="s">
        <v>330</v>
      </c>
      <c r="J29" s="294" t="s">
        <v>324</v>
      </c>
    </row>
    <row r="30" spans="1:10" s="295" customFormat="1" ht="45.75" customHeight="1" x14ac:dyDescent="0.35">
      <c r="A30" s="291">
        <v>26</v>
      </c>
      <c r="B30" s="292">
        <v>46025</v>
      </c>
      <c r="C30" s="293" t="s">
        <v>376</v>
      </c>
      <c r="D30" s="293" t="s">
        <v>341</v>
      </c>
      <c r="E30" s="293" t="s">
        <v>431</v>
      </c>
      <c r="F30" s="293" t="s">
        <v>432</v>
      </c>
      <c r="G30" s="293" t="s">
        <v>396</v>
      </c>
      <c r="H30" s="292">
        <v>46025</v>
      </c>
      <c r="I30" s="294" t="s">
        <v>442</v>
      </c>
      <c r="J30" s="294" t="s">
        <v>324</v>
      </c>
    </row>
    <row r="31" spans="1:10" s="295" customFormat="1" ht="45.75" customHeight="1" x14ac:dyDescent="0.35">
      <c r="A31" s="291">
        <v>27</v>
      </c>
      <c r="B31" s="292">
        <v>46115</v>
      </c>
      <c r="C31" s="293" t="s">
        <v>329</v>
      </c>
      <c r="D31" s="293" t="s">
        <v>330</v>
      </c>
      <c r="E31" s="293" t="s">
        <v>433</v>
      </c>
      <c r="F31" s="293" t="s">
        <v>434</v>
      </c>
      <c r="G31" s="293" t="s">
        <v>435</v>
      </c>
      <c r="H31" s="292">
        <v>46115</v>
      </c>
      <c r="I31" s="294" t="s">
        <v>440</v>
      </c>
      <c r="J31" s="294" t="s">
        <v>324</v>
      </c>
    </row>
    <row r="32" spans="1:10" s="295" customFormat="1" ht="45.75" customHeight="1" x14ac:dyDescent="0.35">
      <c r="A32" s="291">
        <v>28</v>
      </c>
      <c r="B32" s="292">
        <v>46237</v>
      </c>
      <c r="C32" s="293" t="s">
        <v>436</v>
      </c>
      <c r="D32" s="293" t="s">
        <v>265</v>
      </c>
      <c r="E32" s="293" t="s">
        <v>437</v>
      </c>
      <c r="F32" s="293" t="s">
        <v>438</v>
      </c>
      <c r="G32" s="293" t="s">
        <v>439</v>
      </c>
      <c r="H32" s="292">
        <v>46237</v>
      </c>
      <c r="I32" s="294" t="s">
        <v>330</v>
      </c>
      <c r="J32" s="294" t="s">
        <v>324</v>
      </c>
    </row>
    <row r="33" spans="1:10" s="295" customFormat="1" ht="45.75" customHeight="1" x14ac:dyDescent="0.35">
      <c r="A33" s="291">
        <v>29</v>
      </c>
      <c r="B33" s="292">
        <v>46298</v>
      </c>
      <c r="C33" s="293" t="s">
        <v>446</v>
      </c>
      <c r="D33" s="293" t="s">
        <v>330</v>
      </c>
      <c r="E33" s="293" t="s">
        <v>447</v>
      </c>
      <c r="F33" s="293" t="s">
        <v>448</v>
      </c>
      <c r="G33" s="293" t="s">
        <v>449</v>
      </c>
      <c r="H33" s="292">
        <v>46026</v>
      </c>
      <c r="I33" s="294" t="s">
        <v>445</v>
      </c>
      <c r="J33" s="294" t="s">
        <v>509</v>
      </c>
    </row>
    <row r="34" spans="1:10" s="295" customFormat="1" ht="45.75" customHeight="1" x14ac:dyDescent="0.35">
      <c r="A34" s="291">
        <v>30</v>
      </c>
      <c r="B34" s="292">
        <v>46329</v>
      </c>
      <c r="C34" s="293" t="s">
        <v>450</v>
      </c>
      <c r="D34" s="293" t="s">
        <v>371</v>
      </c>
      <c r="E34" s="293" t="s">
        <v>451</v>
      </c>
      <c r="F34" s="293" t="s">
        <v>452</v>
      </c>
      <c r="G34" s="293" t="s">
        <v>453</v>
      </c>
      <c r="H34" s="292">
        <v>46026</v>
      </c>
      <c r="I34" s="294" t="s">
        <v>440</v>
      </c>
      <c r="J34" s="294" t="s">
        <v>509</v>
      </c>
    </row>
    <row r="35" spans="1:10" s="295" customFormat="1" ht="45.75" customHeight="1" x14ac:dyDescent="0.35">
      <c r="A35" s="291">
        <v>31</v>
      </c>
      <c r="B35" s="292" t="s">
        <v>454</v>
      </c>
      <c r="C35" s="293" t="s">
        <v>450</v>
      </c>
      <c r="D35" s="293" t="s">
        <v>341</v>
      </c>
      <c r="E35" s="293" t="s">
        <v>455</v>
      </c>
      <c r="F35" s="293" t="s">
        <v>456</v>
      </c>
      <c r="G35" s="293" t="s">
        <v>457</v>
      </c>
      <c r="H35" s="292" t="s">
        <v>454</v>
      </c>
      <c r="I35" s="294" t="s">
        <v>443</v>
      </c>
      <c r="J35" s="294" t="s">
        <v>324</v>
      </c>
    </row>
    <row r="36" spans="1:10" s="295" customFormat="1" ht="45.75" customHeight="1" x14ac:dyDescent="0.35">
      <c r="A36" s="291">
        <v>32</v>
      </c>
      <c r="B36" s="292" t="s">
        <v>458</v>
      </c>
      <c r="C36" s="293" t="s">
        <v>459</v>
      </c>
      <c r="D36" s="293" t="s">
        <v>277</v>
      </c>
      <c r="E36" s="293" t="s">
        <v>431</v>
      </c>
      <c r="F36" s="293" t="s">
        <v>365</v>
      </c>
      <c r="G36" s="293" t="s">
        <v>460</v>
      </c>
      <c r="H36" s="292">
        <v>46026</v>
      </c>
      <c r="I36" s="294" t="s">
        <v>371</v>
      </c>
      <c r="J36" s="294" t="s">
        <v>509</v>
      </c>
    </row>
    <row r="37" spans="1:10" s="295" customFormat="1" ht="45.75" customHeight="1" x14ac:dyDescent="0.35">
      <c r="A37" s="291">
        <v>33</v>
      </c>
      <c r="B37" s="292" t="s">
        <v>461</v>
      </c>
      <c r="C37" s="293" t="s">
        <v>462</v>
      </c>
      <c r="D37" s="293" t="s">
        <v>339</v>
      </c>
      <c r="E37" s="293" t="s">
        <v>463</v>
      </c>
      <c r="F37" s="293" t="s">
        <v>464</v>
      </c>
      <c r="G37" s="293" t="s">
        <v>465</v>
      </c>
      <c r="H37" s="292" t="s">
        <v>461</v>
      </c>
      <c r="I37" s="294" t="s">
        <v>330</v>
      </c>
      <c r="J37" s="294" t="s">
        <v>324</v>
      </c>
    </row>
    <row r="38" spans="1:10" s="295" customFormat="1" ht="45.75" customHeight="1" x14ac:dyDescent="0.35">
      <c r="A38" s="291">
        <v>34</v>
      </c>
      <c r="B38" s="292" t="s">
        <v>466</v>
      </c>
      <c r="C38" s="293" t="s">
        <v>436</v>
      </c>
      <c r="D38" s="293" t="s">
        <v>265</v>
      </c>
      <c r="E38" s="293" t="s">
        <v>467</v>
      </c>
      <c r="F38" s="293" t="s">
        <v>468</v>
      </c>
      <c r="G38" s="293" t="s">
        <v>469</v>
      </c>
      <c r="H38" s="292" t="s">
        <v>466</v>
      </c>
      <c r="I38" s="294" t="s">
        <v>371</v>
      </c>
      <c r="J38" s="294" t="s">
        <v>324</v>
      </c>
    </row>
    <row r="39" spans="1:10" s="295" customFormat="1" ht="45.75" customHeight="1" x14ac:dyDescent="0.35">
      <c r="A39" s="291">
        <v>35</v>
      </c>
      <c r="B39" s="292" t="s">
        <v>470</v>
      </c>
      <c r="C39" s="293" t="s">
        <v>340</v>
      </c>
      <c r="D39" s="293" t="s">
        <v>330</v>
      </c>
      <c r="E39" s="293" t="s">
        <v>471</v>
      </c>
      <c r="F39" s="293" t="s">
        <v>472</v>
      </c>
      <c r="G39" s="293" t="s">
        <v>473</v>
      </c>
      <c r="H39" s="292" t="s">
        <v>470</v>
      </c>
      <c r="I39" s="294" t="s">
        <v>445</v>
      </c>
      <c r="J39" s="294" t="s">
        <v>324</v>
      </c>
    </row>
    <row r="40" spans="1:10" s="295" customFormat="1" ht="45.75" customHeight="1" x14ac:dyDescent="0.35">
      <c r="A40" s="291">
        <v>36</v>
      </c>
      <c r="B40" s="292" t="s">
        <v>474</v>
      </c>
      <c r="C40" s="293" t="s">
        <v>475</v>
      </c>
      <c r="D40" s="293" t="s">
        <v>341</v>
      </c>
      <c r="E40" s="293" t="s">
        <v>476</v>
      </c>
      <c r="F40" s="293" t="s">
        <v>477</v>
      </c>
      <c r="G40" s="293" t="s">
        <v>478</v>
      </c>
      <c r="H40" s="292">
        <v>46026</v>
      </c>
      <c r="I40" s="294" t="s">
        <v>330</v>
      </c>
      <c r="J40" s="294" t="s">
        <v>509</v>
      </c>
    </row>
    <row r="41" spans="1:10" s="295" customFormat="1" ht="45.75" customHeight="1" x14ac:dyDescent="0.35">
      <c r="A41" s="291">
        <v>37</v>
      </c>
      <c r="B41" s="292" t="s">
        <v>474</v>
      </c>
      <c r="C41" s="293" t="s">
        <v>479</v>
      </c>
      <c r="D41" s="293" t="s">
        <v>265</v>
      </c>
      <c r="E41" s="293" t="s">
        <v>480</v>
      </c>
      <c r="F41" s="293" t="s">
        <v>481</v>
      </c>
      <c r="G41" s="293" t="s">
        <v>482</v>
      </c>
      <c r="H41" s="292">
        <v>46026</v>
      </c>
      <c r="I41" s="294" t="s">
        <v>330</v>
      </c>
      <c r="J41" s="294" t="s">
        <v>324</v>
      </c>
    </row>
    <row r="42" spans="1:10" s="295" customFormat="1" ht="45.75" customHeight="1" x14ac:dyDescent="0.35">
      <c r="A42" s="291">
        <v>38</v>
      </c>
      <c r="B42" s="292" t="s">
        <v>483</v>
      </c>
      <c r="C42" s="293" t="s">
        <v>329</v>
      </c>
      <c r="D42" s="293" t="s">
        <v>277</v>
      </c>
      <c r="E42" s="293" t="s">
        <v>484</v>
      </c>
      <c r="F42" s="293" t="s">
        <v>485</v>
      </c>
      <c r="G42" s="293" t="s">
        <v>486</v>
      </c>
      <c r="H42" s="292">
        <v>46026</v>
      </c>
      <c r="I42" s="294" t="s">
        <v>330</v>
      </c>
      <c r="J42" s="294" t="s">
        <v>324</v>
      </c>
    </row>
    <row r="43" spans="1:10" s="295" customFormat="1" ht="45.75" customHeight="1" x14ac:dyDescent="0.35">
      <c r="A43" s="291">
        <v>39</v>
      </c>
      <c r="B43" s="292" t="s">
        <v>487</v>
      </c>
      <c r="C43" s="293" t="s">
        <v>488</v>
      </c>
      <c r="D43" s="293" t="s">
        <v>277</v>
      </c>
      <c r="E43" s="293" t="s">
        <v>489</v>
      </c>
      <c r="F43" s="293" t="s">
        <v>490</v>
      </c>
      <c r="G43" s="293" t="s">
        <v>491</v>
      </c>
      <c r="H43" s="292" t="s">
        <v>487</v>
      </c>
      <c r="I43" s="294" t="s">
        <v>443</v>
      </c>
      <c r="J43" s="294" t="s">
        <v>324</v>
      </c>
    </row>
    <row r="44" spans="1:10" s="295" customFormat="1" ht="45.75" customHeight="1" x14ac:dyDescent="0.35">
      <c r="A44" s="291">
        <v>40</v>
      </c>
      <c r="B44" s="292">
        <v>46117</v>
      </c>
      <c r="C44" s="293" t="s">
        <v>492</v>
      </c>
      <c r="D44" s="293" t="s">
        <v>493</v>
      </c>
      <c r="E44" s="293" t="s">
        <v>494</v>
      </c>
      <c r="F44" s="293" t="s">
        <v>495</v>
      </c>
      <c r="G44" s="293" t="s">
        <v>496</v>
      </c>
      <c r="H44" s="292">
        <v>46117</v>
      </c>
      <c r="I44" s="294" t="s">
        <v>442</v>
      </c>
      <c r="J44" s="294" t="s">
        <v>510</v>
      </c>
    </row>
    <row r="45" spans="1:10" s="295" customFormat="1" ht="45.75" customHeight="1" x14ac:dyDescent="0.35">
      <c r="A45" s="291">
        <v>41</v>
      </c>
      <c r="B45" s="292">
        <v>46208</v>
      </c>
      <c r="C45" s="293" t="s">
        <v>497</v>
      </c>
      <c r="D45" s="293" t="s">
        <v>277</v>
      </c>
      <c r="E45" s="293" t="s">
        <v>498</v>
      </c>
      <c r="F45" s="293" t="s">
        <v>499</v>
      </c>
      <c r="G45" s="293" t="s">
        <v>500</v>
      </c>
      <c r="H45" s="292">
        <v>46208</v>
      </c>
      <c r="I45" s="294" t="s">
        <v>444</v>
      </c>
      <c r="J45" s="294" t="s">
        <v>324</v>
      </c>
    </row>
    <row r="46" spans="1:10" s="295" customFormat="1" ht="45.75" customHeight="1" x14ac:dyDescent="0.35">
      <c r="A46" s="291">
        <v>42</v>
      </c>
      <c r="B46" s="292">
        <v>46208</v>
      </c>
      <c r="C46" s="293" t="s">
        <v>263</v>
      </c>
      <c r="D46" s="293" t="s">
        <v>277</v>
      </c>
      <c r="E46" s="293" t="s">
        <v>501</v>
      </c>
      <c r="F46" s="293" t="s">
        <v>502</v>
      </c>
      <c r="G46" s="293" t="s">
        <v>503</v>
      </c>
      <c r="H46" s="292">
        <v>46208</v>
      </c>
      <c r="I46" s="294" t="s">
        <v>371</v>
      </c>
      <c r="J46" s="294" t="s">
        <v>324</v>
      </c>
    </row>
    <row r="47" spans="1:10" s="295" customFormat="1" ht="45.75" customHeight="1" x14ac:dyDescent="0.35">
      <c r="A47" s="291">
        <v>43</v>
      </c>
      <c r="B47" s="292">
        <v>46208</v>
      </c>
      <c r="C47" s="293" t="s">
        <v>504</v>
      </c>
      <c r="D47" s="293" t="s">
        <v>277</v>
      </c>
      <c r="E47" s="293" t="s">
        <v>505</v>
      </c>
      <c r="F47" s="293" t="s">
        <v>506</v>
      </c>
      <c r="G47" s="293" t="s">
        <v>507</v>
      </c>
      <c r="H47" s="292">
        <v>46208</v>
      </c>
      <c r="I47" s="294" t="s">
        <v>440</v>
      </c>
      <c r="J47" s="294" t="s">
        <v>324</v>
      </c>
    </row>
    <row r="48" spans="1:10" s="295" customFormat="1" ht="45.75" customHeight="1" x14ac:dyDescent="0.35">
      <c r="A48" s="291">
        <v>44</v>
      </c>
      <c r="B48" s="292">
        <v>46212</v>
      </c>
      <c r="C48" s="293" t="s">
        <v>340</v>
      </c>
      <c r="D48" s="293" t="s">
        <v>339</v>
      </c>
      <c r="E48" s="293" t="s">
        <v>508</v>
      </c>
      <c r="F48" s="293" t="s">
        <v>506</v>
      </c>
      <c r="G48" s="293" t="s">
        <v>496</v>
      </c>
      <c r="H48" s="292">
        <v>46212</v>
      </c>
      <c r="I48" s="294" t="s">
        <v>441</v>
      </c>
      <c r="J48" s="294" t="s">
        <v>324</v>
      </c>
    </row>
  </sheetData>
  <sheetProtection algorithmName="SHA-512" hashValue="/cgQMG3077wZ6dD+05LWCy+V+N4DZLp7Yyn+7EX5hDEtxRRd2PJAaHcri5AREwhfpuF+GYEPeXk667nNxHikkg==" saltValue="Xf0V3HISF9FS2puxIiM5VQ==" spinCount="100000" sheet="1" objects="1" scenarios="1"/>
  <mergeCells count="3">
    <mergeCell ref="A1:J1"/>
    <mergeCell ref="A2:B3"/>
    <mergeCell ref="E2:G3"/>
  </mergeCells>
  <conditionalFormatting sqref="J1:J1048576">
    <cfRule type="containsText" dxfId="35" priority="3" operator="containsText" text="قيد التنفيذ">
      <formula>NOT(ISERROR(SEARCH("قيد التنفيذ",J1)))</formula>
    </cfRule>
    <cfRule type="containsText" dxfId="34" priority="4" operator="containsText" text="قيدالتنفيذ">
      <formula>NOT(ISERROR(SEARCH("قيدالتنفيذ",J1)))</formula>
    </cfRule>
    <cfRule type="containsText" dxfId="33" priority="5" operator="containsText" text="قيد المتابعة">
      <formula>NOT(ISERROR(SEARCH("قيد المتابعة",J1)))</formula>
    </cfRule>
  </conditionalFormatting>
  <conditionalFormatting sqref="J1:K1048576">
    <cfRule type="containsText" dxfId="32" priority="6" operator="containsText" text="تم الإغلاق">
      <formula>NOT(ISERROR(SEARCH("تم الإغلاق",J1)))</formula>
    </cfRule>
  </conditionalFormatting>
  <dataValidations count="4">
    <dataValidation type="list" allowBlank="1" showInputMessage="1" showErrorMessage="1" sqref="C8:C48" xr:uid="{AB44B91D-A37C-4D5C-A1D5-9BD2076BEAC0}">
      <formula1>$L$16:$L$36</formula1>
    </dataValidation>
    <dataValidation type="list" allowBlank="1" showInputMessage="1" showErrorMessage="1" sqref="I8:I48" xr:uid="{CBF95C7C-BD2B-4BF5-A7FD-0DC6E5459FBE}">
      <formula1>$L$8:$L$14</formula1>
    </dataValidation>
    <dataValidation type="list" allowBlank="1" showInputMessage="1" showErrorMessage="1" sqref="C6:C7" xr:uid="{64C31FA1-9924-4562-8EF7-5027A55CEC86}">
      <formula1>$L$16:$L$48</formula1>
    </dataValidation>
    <dataValidation type="list" allowBlank="1" sqref="J5:J61" xr:uid="{00000000-0002-0000-0B00-000000000000}">
      <formula1>"تم الإغلاق,قيد التنفيذ,قيد المتابعة"</formula1>
    </dataValidation>
  </dataValidations>
  <hyperlinks>
    <hyperlink ref="A2" location="'الرئيسية'!A1" display="🏠 الصفحة الرئيسية" xr:uid="{00000000-0004-0000-0B00-000000000000}"/>
  </hyperlinks>
  <pageMargins left="0.75" right="0.75" top="1" bottom="1" header="0.5" footer="0.5"/>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L25"/>
  <sheetViews>
    <sheetView rightToLeft="1" zoomScale="70" zoomScaleNormal="70" workbookViewId="0">
      <pane xSplit="1" ySplit="4" topLeftCell="G5" activePane="bottomRight" state="frozen"/>
      <selection pane="topRight" activeCell="B1" sqref="B1"/>
      <selection pane="bottomLeft" activeCell="A5" sqref="A5"/>
      <selection pane="bottomRight" activeCell="A2" sqref="A2:B3"/>
    </sheetView>
  </sheetViews>
  <sheetFormatPr defaultRowHeight="15" x14ac:dyDescent="0.25"/>
  <cols>
    <col min="1" max="1" width="10.42578125" style="309" bestFit="1" customWidth="1"/>
    <col min="2" max="3" width="16" style="309" customWidth="1"/>
    <col min="4" max="4" width="33.28515625" style="309" bestFit="1" customWidth="1"/>
    <col min="5" max="5" width="19.85546875" style="309" bestFit="1" customWidth="1"/>
    <col min="6" max="6" width="55.85546875" style="309" customWidth="1"/>
    <col min="7" max="7" width="37" style="309" bestFit="1" customWidth="1"/>
    <col min="8" max="8" width="18.140625" style="309" bestFit="1" customWidth="1"/>
    <col min="9" max="9" width="6.28515625" style="309" bestFit="1" customWidth="1"/>
    <col min="10" max="10" width="6.85546875" style="309" customWidth="1"/>
    <col min="11" max="11" width="29.140625" style="309" bestFit="1" customWidth="1"/>
    <col min="12" max="12" width="63.140625" style="309" bestFit="1" customWidth="1"/>
    <col min="13" max="16384" width="9.140625" style="309"/>
  </cols>
  <sheetData>
    <row r="1" spans="1:12" s="473" customFormat="1" ht="42.75" customHeight="1" x14ac:dyDescent="0.45">
      <c r="A1" s="1127" t="s">
        <v>791</v>
      </c>
      <c r="B1" s="1128"/>
      <c r="C1" s="1128"/>
      <c r="D1" s="1128"/>
      <c r="E1" s="1128"/>
      <c r="F1" s="1128"/>
      <c r="G1" s="1128"/>
      <c r="H1" s="1128"/>
      <c r="I1" s="1128"/>
      <c r="J1" s="1128"/>
      <c r="K1" s="1128"/>
      <c r="L1" s="1128"/>
    </row>
    <row r="2" spans="1:12" s="473" customFormat="1" ht="42.75" customHeight="1" x14ac:dyDescent="0.35">
      <c r="A2" s="1129" t="s">
        <v>34</v>
      </c>
      <c r="B2" s="1130"/>
      <c r="C2" s="1131" t="str">
        <f>'لوحة التحليل والملخص'!A20</f>
        <v>إجمالي إصابات العمل المسجلة</v>
      </c>
      <c r="D2" s="1132"/>
      <c r="E2" s="1133">
        <f>'لوحة التحليل والملخص'!B20</f>
        <v>21</v>
      </c>
      <c r="F2" s="1134"/>
      <c r="G2" s="1135"/>
      <c r="H2" s="1135"/>
      <c r="I2" s="1135"/>
      <c r="J2" s="1135"/>
      <c r="K2" s="1135"/>
      <c r="L2" s="1135"/>
    </row>
    <row r="3" spans="1:12" ht="44.25" customHeight="1" x14ac:dyDescent="0.25">
      <c r="A3" s="1136"/>
      <c r="B3" s="1137"/>
      <c r="C3" s="1131" t="str">
        <f>'لوحة التحليل والملخص'!A21</f>
        <v>إجمالي أيام العمل الضائعة</v>
      </c>
      <c r="D3" s="1132"/>
      <c r="E3" s="489">
        <f>'لوحة التحليل والملخص'!B21</f>
        <v>0</v>
      </c>
      <c r="F3" s="1138"/>
      <c r="G3" s="1139"/>
      <c r="H3" s="1139"/>
      <c r="I3" s="1139"/>
      <c r="J3" s="1139"/>
      <c r="K3" s="1139"/>
      <c r="L3" s="1139"/>
    </row>
    <row r="4" spans="1:12" ht="40.5" customHeight="1" x14ac:dyDescent="0.25">
      <c r="A4" s="1140" t="s">
        <v>2432</v>
      </c>
      <c r="B4" s="1140" t="s">
        <v>76</v>
      </c>
      <c r="C4" s="1140" t="s">
        <v>133</v>
      </c>
      <c r="D4" s="1140" t="s">
        <v>788</v>
      </c>
      <c r="E4" s="1140" t="s">
        <v>789</v>
      </c>
      <c r="F4" s="1140" t="s">
        <v>77</v>
      </c>
      <c r="G4" s="1140" t="s">
        <v>78</v>
      </c>
      <c r="H4" s="1140" t="s">
        <v>790</v>
      </c>
      <c r="I4" s="1141" t="s">
        <v>795</v>
      </c>
      <c r="J4" s="1141" t="s">
        <v>796</v>
      </c>
      <c r="K4" s="1140" t="s">
        <v>79</v>
      </c>
      <c r="L4" s="1140" t="s">
        <v>80</v>
      </c>
    </row>
    <row r="5" spans="1:12" s="607" customFormat="1" ht="56.25" x14ac:dyDescent="0.25">
      <c r="A5" s="1142">
        <v>1</v>
      </c>
      <c r="B5" s="1143">
        <v>45686</v>
      </c>
      <c r="C5" s="1144"/>
      <c r="D5" s="1145" t="s">
        <v>548</v>
      </c>
      <c r="E5" s="1146" t="s">
        <v>797</v>
      </c>
      <c r="F5" s="1147" t="s">
        <v>806</v>
      </c>
      <c r="G5" s="1148" t="s">
        <v>607</v>
      </c>
      <c r="H5" s="1145" t="s">
        <v>792</v>
      </c>
      <c r="I5" s="1149" t="b">
        <v>0</v>
      </c>
      <c r="J5" s="1150" t="b">
        <v>1</v>
      </c>
      <c r="K5" s="606"/>
      <c r="L5" s="1151" t="s">
        <v>807</v>
      </c>
    </row>
    <row r="6" spans="1:12" s="607" customFormat="1" ht="37.5" x14ac:dyDescent="0.25">
      <c r="A6" s="1142">
        <v>2</v>
      </c>
      <c r="B6" s="1143">
        <v>46102</v>
      </c>
      <c r="C6" s="1145">
        <v>7989</v>
      </c>
      <c r="D6" s="1145" t="s">
        <v>551</v>
      </c>
      <c r="E6" s="1146" t="s">
        <v>797</v>
      </c>
      <c r="F6" s="1147" t="s">
        <v>580</v>
      </c>
      <c r="G6" s="1148" t="s">
        <v>610</v>
      </c>
      <c r="H6" s="1145" t="s">
        <v>792</v>
      </c>
      <c r="I6" s="1149" t="b">
        <v>1</v>
      </c>
      <c r="J6" s="1150" t="b">
        <v>0</v>
      </c>
      <c r="K6" s="606"/>
      <c r="L6" s="1151" t="s">
        <v>867</v>
      </c>
    </row>
    <row r="7" spans="1:12" s="607" customFormat="1" ht="93.75" x14ac:dyDescent="0.25">
      <c r="A7" s="1142">
        <v>3</v>
      </c>
      <c r="B7" s="1143">
        <v>45782</v>
      </c>
      <c r="C7" s="1145">
        <v>6491</v>
      </c>
      <c r="D7" s="1145" t="s">
        <v>554</v>
      </c>
      <c r="E7" s="1146" t="s">
        <v>801</v>
      </c>
      <c r="F7" s="1147" t="s">
        <v>583</v>
      </c>
      <c r="G7" s="1148" t="s">
        <v>613</v>
      </c>
      <c r="H7" s="1145" t="s">
        <v>792</v>
      </c>
      <c r="I7" s="1149" t="b">
        <v>0</v>
      </c>
      <c r="J7" s="1150" t="b">
        <v>1</v>
      </c>
      <c r="K7" s="606"/>
      <c r="L7" s="1151" t="s">
        <v>867</v>
      </c>
    </row>
    <row r="8" spans="1:12" s="607" customFormat="1" ht="75" x14ac:dyDescent="0.25">
      <c r="A8" s="1142">
        <v>4</v>
      </c>
      <c r="B8" s="1143">
        <v>45815</v>
      </c>
      <c r="C8" s="1145"/>
      <c r="D8" s="1145" t="s">
        <v>559</v>
      </c>
      <c r="E8" s="1146" t="s">
        <v>797</v>
      </c>
      <c r="F8" s="1147" t="s">
        <v>588</v>
      </c>
      <c r="G8" s="1148" t="s">
        <v>618</v>
      </c>
      <c r="H8" s="1145" t="s">
        <v>792</v>
      </c>
      <c r="I8" s="1149" t="b">
        <v>0</v>
      </c>
      <c r="J8" s="1150" t="b">
        <v>1</v>
      </c>
      <c r="K8" s="606"/>
      <c r="L8" s="1151" t="s">
        <v>867</v>
      </c>
    </row>
    <row r="9" spans="1:12" s="607" customFormat="1" ht="93.75" x14ac:dyDescent="0.25">
      <c r="A9" s="1142">
        <v>5</v>
      </c>
      <c r="B9" s="1143">
        <v>45842</v>
      </c>
      <c r="C9" s="1145">
        <v>8099</v>
      </c>
      <c r="D9" s="1145" t="s">
        <v>560</v>
      </c>
      <c r="E9" s="1146" t="s">
        <v>804</v>
      </c>
      <c r="F9" s="1147" t="s">
        <v>589</v>
      </c>
      <c r="G9" s="1148" t="s">
        <v>619</v>
      </c>
      <c r="H9" s="1145" t="s">
        <v>792</v>
      </c>
      <c r="I9" s="1149" t="b">
        <v>0</v>
      </c>
      <c r="J9" s="1150" t="b">
        <v>1</v>
      </c>
      <c r="K9" s="606"/>
      <c r="L9" s="1151" t="s">
        <v>810</v>
      </c>
    </row>
    <row r="10" spans="1:12" s="607" customFormat="1" ht="18.75" x14ac:dyDescent="0.25">
      <c r="A10" s="1142">
        <v>6</v>
      </c>
      <c r="B10" s="1143">
        <v>45857</v>
      </c>
      <c r="C10" s="1145"/>
      <c r="D10" s="1145" t="s">
        <v>561</v>
      </c>
      <c r="E10" s="1146" t="s">
        <v>797</v>
      </c>
      <c r="F10" s="1147" t="s">
        <v>590</v>
      </c>
      <c r="G10" s="1148" t="s">
        <v>620</v>
      </c>
      <c r="H10" s="1145" t="s">
        <v>792</v>
      </c>
      <c r="I10" s="1149" t="b">
        <v>0</v>
      </c>
      <c r="J10" s="1150" t="b">
        <v>1</v>
      </c>
      <c r="K10" s="606"/>
      <c r="L10" s="1151" t="s">
        <v>807</v>
      </c>
    </row>
    <row r="11" spans="1:12" s="607" customFormat="1" ht="37.5" x14ac:dyDescent="0.25">
      <c r="A11" s="1142">
        <v>7</v>
      </c>
      <c r="B11" s="1143">
        <v>45898</v>
      </c>
      <c r="C11" s="1145">
        <v>7663</v>
      </c>
      <c r="D11" s="1145" t="s">
        <v>562</v>
      </c>
      <c r="E11" s="1146" t="s">
        <v>805</v>
      </c>
      <c r="F11" s="1147" t="s">
        <v>591</v>
      </c>
      <c r="G11" s="1148" t="s">
        <v>621</v>
      </c>
      <c r="H11" s="1145" t="s">
        <v>792</v>
      </c>
      <c r="I11" s="1149" t="b">
        <v>0</v>
      </c>
      <c r="J11" s="1150" t="b">
        <v>1</v>
      </c>
      <c r="K11" s="606"/>
      <c r="L11" s="1151" t="s">
        <v>807</v>
      </c>
    </row>
    <row r="12" spans="1:12" s="607" customFormat="1" ht="18.75" x14ac:dyDescent="0.25">
      <c r="A12" s="1142">
        <v>8</v>
      </c>
      <c r="B12" s="1143">
        <v>45905</v>
      </c>
      <c r="C12" s="1145"/>
      <c r="D12" s="1145" t="s">
        <v>563</v>
      </c>
      <c r="E12" s="1146" t="s">
        <v>800</v>
      </c>
      <c r="F12" s="1147" t="s">
        <v>592</v>
      </c>
      <c r="G12" s="1148" t="s">
        <v>622</v>
      </c>
      <c r="H12" s="1145" t="s">
        <v>792</v>
      </c>
      <c r="I12" s="1149" t="b">
        <v>1</v>
      </c>
      <c r="J12" s="1150" t="b">
        <v>0</v>
      </c>
      <c r="K12" s="606"/>
      <c r="L12" s="1151"/>
    </row>
    <row r="13" spans="1:12" s="607" customFormat="1" ht="47.25" customHeight="1" x14ac:dyDescent="0.25">
      <c r="A13" s="1142">
        <v>9</v>
      </c>
      <c r="B13" s="1143">
        <v>45983</v>
      </c>
      <c r="C13" s="1145">
        <v>2290</v>
      </c>
      <c r="D13" s="1145" t="s">
        <v>565</v>
      </c>
      <c r="E13" s="1146" t="s">
        <v>815</v>
      </c>
      <c r="F13" s="1147" t="s">
        <v>594</v>
      </c>
      <c r="G13" s="1148" t="s">
        <v>816</v>
      </c>
      <c r="H13" s="1145" t="s">
        <v>792</v>
      </c>
      <c r="I13" s="1149" t="b">
        <v>0</v>
      </c>
      <c r="J13" s="1150" t="b">
        <v>1</v>
      </c>
      <c r="K13" s="606"/>
      <c r="L13" s="1151" t="s">
        <v>817</v>
      </c>
    </row>
    <row r="14" spans="1:12" s="607" customFormat="1" ht="45.75" customHeight="1" x14ac:dyDescent="0.25">
      <c r="A14" s="1142">
        <v>10</v>
      </c>
      <c r="B14" s="1143">
        <v>46035</v>
      </c>
      <c r="C14" s="1145"/>
      <c r="D14" s="1145" t="s">
        <v>568</v>
      </c>
      <c r="E14" s="1146" t="s">
        <v>798</v>
      </c>
      <c r="F14" s="1147" t="s">
        <v>597</v>
      </c>
      <c r="G14" s="1148" t="s">
        <v>820</v>
      </c>
      <c r="H14" s="1145" t="s">
        <v>792</v>
      </c>
      <c r="I14" s="1149" t="b">
        <v>0</v>
      </c>
      <c r="J14" s="1150" t="b">
        <v>1</v>
      </c>
      <c r="K14" s="606"/>
      <c r="L14" s="1151" t="s">
        <v>813</v>
      </c>
    </row>
    <row r="15" spans="1:12" s="607" customFormat="1" ht="75" x14ac:dyDescent="0.25">
      <c r="A15" s="1142">
        <v>11</v>
      </c>
      <c r="B15" s="1143">
        <v>46041</v>
      </c>
      <c r="C15" s="1145"/>
      <c r="D15" s="1145" t="s">
        <v>569</v>
      </c>
      <c r="E15" s="1146" t="s">
        <v>821</v>
      </c>
      <c r="F15" s="1147" t="s">
        <v>598</v>
      </c>
      <c r="G15" s="1148" t="s">
        <v>822</v>
      </c>
      <c r="H15" s="1145" t="s">
        <v>794</v>
      </c>
      <c r="I15" s="1149" t="b">
        <v>0</v>
      </c>
      <c r="J15" s="1150" t="b">
        <v>1</v>
      </c>
      <c r="K15" s="606"/>
      <c r="L15" s="1151"/>
    </row>
    <row r="16" spans="1:12" s="607" customFormat="1" ht="37.5" x14ac:dyDescent="0.25">
      <c r="A16" s="1142">
        <v>12</v>
      </c>
      <c r="B16" s="1143">
        <v>46097</v>
      </c>
      <c r="C16" s="1145"/>
      <c r="D16" s="1145" t="s">
        <v>835</v>
      </c>
      <c r="E16" s="1146" t="s">
        <v>797</v>
      </c>
      <c r="F16" s="1147" t="s">
        <v>836</v>
      </c>
      <c r="G16" s="1148" t="s">
        <v>837</v>
      </c>
      <c r="H16" s="1145" t="s">
        <v>792</v>
      </c>
      <c r="I16" s="1149" t="b">
        <v>0</v>
      </c>
      <c r="J16" s="1150" t="b">
        <v>1</v>
      </c>
      <c r="K16" s="606"/>
      <c r="L16" s="1151" t="s">
        <v>838</v>
      </c>
    </row>
    <row r="17" spans="1:12" s="607" customFormat="1" ht="37.5" x14ac:dyDescent="0.25">
      <c r="A17" s="1142">
        <v>13</v>
      </c>
      <c r="B17" s="1143">
        <v>46117</v>
      </c>
      <c r="C17" s="1145"/>
      <c r="D17" s="1145" t="s">
        <v>570</v>
      </c>
      <c r="E17" s="1146" t="s">
        <v>800</v>
      </c>
      <c r="F17" s="1147" t="s">
        <v>599</v>
      </c>
      <c r="G17" s="1148" t="s">
        <v>839</v>
      </c>
      <c r="H17" s="1145" t="s">
        <v>840</v>
      </c>
      <c r="I17" s="1149" t="b">
        <v>0</v>
      </c>
      <c r="J17" s="1150" t="b">
        <v>1</v>
      </c>
      <c r="K17" s="606"/>
      <c r="L17" s="1151" t="s">
        <v>841</v>
      </c>
    </row>
    <row r="18" spans="1:12" s="607" customFormat="1" ht="37.5" x14ac:dyDescent="0.25">
      <c r="A18" s="1142">
        <v>14</v>
      </c>
      <c r="B18" s="1143">
        <v>46269</v>
      </c>
      <c r="C18" s="1145"/>
      <c r="D18" s="1145" t="s">
        <v>548</v>
      </c>
      <c r="E18" s="1146" t="s">
        <v>842</v>
      </c>
      <c r="F18" s="1147" t="s">
        <v>600</v>
      </c>
      <c r="G18" s="1148" t="s">
        <v>843</v>
      </c>
      <c r="H18" s="1145" t="s">
        <v>792</v>
      </c>
      <c r="I18" s="1149" t="b">
        <v>0</v>
      </c>
      <c r="J18" s="1150" t="b">
        <v>1</v>
      </c>
      <c r="K18" s="606"/>
      <c r="L18" s="1151" t="s">
        <v>810</v>
      </c>
    </row>
    <row r="19" spans="1:12" s="607" customFormat="1" ht="37.5" x14ac:dyDescent="0.25">
      <c r="A19" s="1142">
        <v>15</v>
      </c>
      <c r="B19" s="1143">
        <v>46146</v>
      </c>
      <c r="C19" s="1145"/>
      <c r="D19" s="1145" t="s">
        <v>572</v>
      </c>
      <c r="E19" s="1146" t="s">
        <v>805</v>
      </c>
      <c r="F19" s="1147" t="s">
        <v>601</v>
      </c>
      <c r="G19" s="1148" t="s">
        <v>846</v>
      </c>
      <c r="H19" s="1145" t="s">
        <v>792</v>
      </c>
      <c r="I19" s="1149" t="b">
        <v>0</v>
      </c>
      <c r="J19" s="1150" t="b">
        <v>1</v>
      </c>
      <c r="K19" s="606"/>
      <c r="L19" s="1151" t="s">
        <v>847</v>
      </c>
    </row>
    <row r="20" spans="1:12" s="607" customFormat="1" ht="37.5" x14ac:dyDescent="0.25">
      <c r="A20" s="1142">
        <v>16</v>
      </c>
      <c r="B20" s="1143">
        <v>46159</v>
      </c>
      <c r="C20" s="1145"/>
      <c r="D20" s="1145" t="s">
        <v>574</v>
      </c>
      <c r="E20" s="1146" t="s">
        <v>850</v>
      </c>
      <c r="F20" s="1147" t="s">
        <v>852</v>
      </c>
      <c r="G20" s="1148" t="s">
        <v>851</v>
      </c>
      <c r="H20" s="1145" t="s">
        <v>792</v>
      </c>
      <c r="I20" s="1149" t="b">
        <v>1</v>
      </c>
      <c r="J20" s="1150" t="b">
        <v>0</v>
      </c>
      <c r="K20" s="606"/>
      <c r="L20" s="1151" t="s">
        <v>853</v>
      </c>
    </row>
    <row r="21" spans="1:12" s="607" customFormat="1" ht="56.25" x14ac:dyDescent="0.25">
      <c r="A21" s="1142">
        <v>17</v>
      </c>
      <c r="B21" s="1143">
        <v>46165</v>
      </c>
      <c r="C21" s="1145"/>
      <c r="D21" s="1145" t="s">
        <v>576</v>
      </c>
      <c r="E21" s="1146" t="s">
        <v>797</v>
      </c>
      <c r="F21" s="1147" t="s">
        <v>604</v>
      </c>
      <c r="G21" s="1148" t="s">
        <v>854</v>
      </c>
      <c r="H21" s="1145" t="s">
        <v>792</v>
      </c>
      <c r="I21" s="1149" t="b">
        <v>0</v>
      </c>
      <c r="J21" s="1150" t="b">
        <v>1</v>
      </c>
      <c r="K21" s="606"/>
      <c r="L21" s="1151" t="s">
        <v>855</v>
      </c>
    </row>
    <row r="22" spans="1:12" s="607" customFormat="1" ht="56.25" x14ac:dyDescent="0.25">
      <c r="A22" s="1142">
        <v>18</v>
      </c>
      <c r="B22" s="1143">
        <v>46178</v>
      </c>
      <c r="C22" s="1145"/>
      <c r="D22" s="1145" t="s">
        <v>577</v>
      </c>
      <c r="E22" s="1146" t="s">
        <v>824</v>
      </c>
      <c r="F22" s="1147" t="s">
        <v>605</v>
      </c>
      <c r="G22" s="1148" t="s">
        <v>856</v>
      </c>
      <c r="H22" s="1145" t="s">
        <v>792</v>
      </c>
      <c r="I22" s="1149" t="b">
        <v>0</v>
      </c>
      <c r="J22" s="1150" t="b">
        <v>1</v>
      </c>
      <c r="K22" s="606"/>
      <c r="L22" s="1151" t="s">
        <v>855</v>
      </c>
    </row>
    <row r="23" spans="1:12" s="607" customFormat="1" ht="75" x14ac:dyDescent="0.25">
      <c r="A23" s="1142">
        <v>19</v>
      </c>
      <c r="B23" s="1143">
        <v>46186</v>
      </c>
      <c r="C23" s="1145"/>
      <c r="D23" s="1145" t="s">
        <v>578</v>
      </c>
      <c r="E23" s="1146" t="s">
        <v>805</v>
      </c>
      <c r="F23" s="1147" t="s">
        <v>606</v>
      </c>
      <c r="G23" s="1147" t="s">
        <v>857</v>
      </c>
      <c r="H23" s="1145" t="s">
        <v>792</v>
      </c>
      <c r="I23" s="1149" t="b">
        <v>0</v>
      </c>
      <c r="J23" s="1150" t="b">
        <v>1</v>
      </c>
      <c r="K23" s="606"/>
      <c r="L23" s="1151" t="s">
        <v>858</v>
      </c>
    </row>
    <row r="24" spans="1:12" s="607" customFormat="1" ht="51" customHeight="1" x14ac:dyDescent="0.25">
      <c r="A24" s="1142">
        <v>20</v>
      </c>
      <c r="B24" s="1143">
        <v>46213</v>
      </c>
      <c r="C24" s="1145">
        <v>7884</v>
      </c>
      <c r="D24" s="1145" t="s">
        <v>859</v>
      </c>
      <c r="E24" s="1146" t="s">
        <v>797</v>
      </c>
      <c r="F24" s="1147" t="s">
        <v>860</v>
      </c>
      <c r="G24" s="1147" t="s">
        <v>861</v>
      </c>
      <c r="H24" s="1145" t="s">
        <v>792</v>
      </c>
      <c r="I24" s="1149" t="b">
        <v>0</v>
      </c>
      <c r="J24" s="1150" t="b">
        <v>1</v>
      </c>
      <c r="K24" s="606"/>
      <c r="L24" s="1151"/>
    </row>
    <row r="25" spans="1:12" s="607" customFormat="1" ht="37.5" x14ac:dyDescent="0.25">
      <c r="A25" s="1142">
        <v>21</v>
      </c>
      <c r="B25" s="1143">
        <v>46220</v>
      </c>
      <c r="C25" s="1145">
        <v>8341</v>
      </c>
      <c r="D25" s="1145" t="s">
        <v>862</v>
      </c>
      <c r="E25" s="1146" t="s">
        <v>863</v>
      </c>
      <c r="F25" s="1147" t="s">
        <v>864</v>
      </c>
      <c r="G25" s="1147" t="s">
        <v>865</v>
      </c>
      <c r="H25" s="1145" t="s">
        <v>792</v>
      </c>
      <c r="I25" s="1149" t="b">
        <v>0</v>
      </c>
      <c r="J25" s="1150" t="b">
        <v>1</v>
      </c>
      <c r="K25" s="606"/>
      <c r="L25" s="1151" t="s">
        <v>855</v>
      </c>
    </row>
  </sheetData>
  <sheetProtection algorithmName="SHA-512" hashValue="UTR80qKywY81/PNm090rewsuOXuQVvSJarHOtsT/PzF0mpo0dGAqaWnhzM6RAVZWLKoXrMyZliehm+FQrszPoQ==" saltValue="LfWSqIEX1q61ZAKHNixUGA==" spinCount="100000" sheet="1" objects="1" scenarios="1"/>
  <autoFilter ref="A4:L25" xr:uid="{00000000-0001-0000-0C00-000000000000}"/>
  <mergeCells count="5">
    <mergeCell ref="A1:L1"/>
    <mergeCell ref="A2:B3"/>
    <mergeCell ref="C2:D2"/>
    <mergeCell ref="C3:D3"/>
    <mergeCell ref="F2:L3"/>
  </mergeCells>
  <hyperlinks>
    <hyperlink ref="A2" location="'الرئيسية'!A1" display="🏠 الصفحة الرئيسية" xr:uid="{00000000-0004-0000-0C00-000000000000}"/>
  </hyperlinks>
  <pageMargins left="0.75" right="0.75" top="1" bottom="1" header="0.5" footer="0.5"/>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33"/>
  <sheetViews>
    <sheetView rightToLeft="1" zoomScale="55" zoomScaleNormal="55" workbookViewId="0">
      <pane xSplit="1" ySplit="4" topLeftCell="B24" activePane="bottomRight" state="frozen"/>
      <selection pane="topRight" activeCell="B1" sqref="B1"/>
      <selection pane="bottomLeft" activeCell="A5" sqref="A5"/>
      <selection pane="bottomRight" activeCell="A2" sqref="A2:B3"/>
    </sheetView>
  </sheetViews>
  <sheetFormatPr defaultRowHeight="15" x14ac:dyDescent="0.25"/>
  <cols>
    <col min="1" max="1" width="11.140625" style="309" bestFit="1" customWidth="1"/>
    <col min="2" max="2" width="22.140625" style="309" bestFit="1" customWidth="1"/>
    <col min="3" max="3" width="31" style="309" customWidth="1"/>
    <col min="4" max="4" width="26" style="309" bestFit="1" customWidth="1"/>
    <col min="5" max="5" width="34" style="309" customWidth="1"/>
    <col min="6" max="6" width="19.85546875" style="309" bestFit="1" customWidth="1"/>
    <col min="7" max="7" width="21.42578125" style="309" bestFit="1" customWidth="1"/>
    <col min="8" max="8" width="13.28515625" style="309" bestFit="1" customWidth="1"/>
    <col min="9" max="9" width="16.28515625" style="309" bestFit="1" customWidth="1"/>
    <col min="10" max="10" width="25.5703125" style="309" bestFit="1" customWidth="1"/>
    <col min="11" max="11" width="17.7109375" style="309" bestFit="1" customWidth="1"/>
    <col min="12" max="16384" width="9.140625" style="309"/>
  </cols>
  <sheetData>
    <row r="1" spans="1:11" s="446" customFormat="1" ht="39.75" customHeight="1" x14ac:dyDescent="0.7">
      <c r="A1" s="454" t="s">
        <v>728</v>
      </c>
      <c r="B1" s="1152"/>
      <c r="C1" s="1152"/>
      <c r="D1" s="1152"/>
      <c r="E1" s="1152"/>
      <c r="F1" s="1152"/>
      <c r="G1" s="1152"/>
      <c r="H1" s="1152"/>
      <c r="I1" s="1152"/>
      <c r="J1" s="1152"/>
      <c r="K1" s="1152"/>
    </row>
    <row r="2" spans="1:11" ht="39.75" customHeight="1" x14ac:dyDescent="0.25">
      <c r="A2" s="456" t="s">
        <v>34</v>
      </c>
      <c r="B2" s="457"/>
      <c r="C2" s="426" t="str">
        <f>'لوحة التحليل والملخص'!A3</f>
        <v>سجل السجلات والمعدات</v>
      </c>
      <c r="D2" s="426" t="str">
        <f>'لوحة التحليل والملخص'!B3</f>
        <v>حالة المطابقة (مطابق)</v>
      </c>
      <c r="E2" s="426" t="str">
        <f>'لوحة التحليل والملخص'!C3</f>
        <v>غير مطابق</v>
      </c>
      <c r="F2" s="426" t="str">
        <f>'لوحة التحليل والملخص'!D3</f>
        <v>إجمالي المفحوص</v>
      </c>
      <c r="G2" s="426" t="str">
        <f>'لوحة التحليل والملخص'!E3</f>
        <v>نسبة الالتزام %</v>
      </c>
      <c r="H2" s="339"/>
      <c r="I2" s="339"/>
      <c r="J2" s="339"/>
      <c r="K2" s="339"/>
    </row>
    <row r="3" spans="1:11" ht="41.25" customHeight="1" x14ac:dyDescent="0.25">
      <c r="A3" s="461"/>
      <c r="B3" s="462"/>
      <c r="C3" s="689" t="str">
        <f>'لوحة التحليل والملخص'!A12</f>
        <v>مهمات الوقاية الشخصية</v>
      </c>
      <c r="D3" s="287">
        <f>'لوحة التحليل والملخص'!B12</f>
        <v>20</v>
      </c>
      <c r="E3" s="489">
        <f>'لوحة التحليل والملخص'!C12</f>
        <v>9</v>
      </c>
      <c r="F3" s="503">
        <f>'لوحة التحليل والملخص'!D12</f>
        <v>29</v>
      </c>
      <c r="G3" s="754">
        <f>'لوحة التحليل والملخص'!E12</f>
        <v>0.68965517241379315</v>
      </c>
      <c r="H3" s="1153"/>
      <c r="I3" s="1153"/>
      <c r="J3" s="1153"/>
      <c r="K3" s="1153"/>
    </row>
    <row r="4" spans="1:11" ht="51.75" customHeight="1" x14ac:dyDescent="0.25">
      <c r="A4" s="466" t="s">
        <v>39</v>
      </c>
      <c r="B4" s="466" t="s">
        <v>698</v>
      </c>
      <c r="C4" s="466" t="s">
        <v>731</v>
      </c>
      <c r="D4" s="466" t="s">
        <v>133</v>
      </c>
      <c r="E4" s="466" t="s">
        <v>134</v>
      </c>
      <c r="F4" s="466" t="s">
        <v>695</v>
      </c>
      <c r="G4" s="466" t="s">
        <v>696</v>
      </c>
      <c r="H4" s="466" t="s">
        <v>697</v>
      </c>
      <c r="I4" s="466" t="s">
        <v>44</v>
      </c>
      <c r="J4" s="466" t="s">
        <v>45</v>
      </c>
      <c r="K4" s="466" t="s">
        <v>729</v>
      </c>
    </row>
    <row r="5" spans="1:11" s="452" customFormat="1" ht="36.75" customHeight="1" x14ac:dyDescent="0.35">
      <c r="A5" s="466">
        <v>1</v>
      </c>
      <c r="B5" s="442" t="s">
        <v>479</v>
      </c>
      <c r="C5" s="450">
        <v>46235</v>
      </c>
      <c r="D5" s="1154">
        <v>807</v>
      </c>
      <c r="E5" s="442" t="s">
        <v>699</v>
      </c>
      <c r="F5" s="442">
        <v>8</v>
      </c>
      <c r="G5" s="1154" t="s">
        <v>727</v>
      </c>
      <c r="H5" s="442">
        <v>0</v>
      </c>
      <c r="I5" s="442" t="s">
        <v>19</v>
      </c>
      <c r="J5" s="451"/>
      <c r="K5" s="442" t="s">
        <v>1928</v>
      </c>
    </row>
    <row r="6" spans="1:11" s="452" customFormat="1" ht="36.75" customHeight="1" x14ac:dyDescent="0.35">
      <c r="A6" s="466">
        <v>2</v>
      </c>
      <c r="B6" s="442" t="s">
        <v>479</v>
      </c>
      <c r="C6" s="450">
        <v>46235</v>
      </c>
      <c r="D6" s="1154">
        <v>44145</v>
      </c>
      <c r="E6" s="442" t="s">
        <v>700</v>
      </c>
      <c r="F6" s="442">
        <v>4</v>
      </c>
      <c r="G6" s="1154" t="s">
        <v>727</v>
      </c>
      <c r="H6" s="442">
        <v>0</v>
      </c>
      <c r="I6" s="442" t="s">
        <v>48</v>
      </c>
      <c r="J6" s="451"/>
      <c r="K6" s="442" t="s">
        <v>1928</v>
      </c>
    </row>
    <row r="7" spans="1:11" s="452" customFormat="1" ht="36.75" customHeight="1" x14ac:dyDescent="0.35">
      <c r="A7" s="466">
        <v>3</v>
      </c>
      <c r="B7" s="442" t="s">
        <v>479</v>
      </c>
      <c r="C7" s="450">
        <v>46235</v>
      </c>
      <c r="D7" s="1154">
        <v>44334</v>
      </c>
      <c r="E7" s="442" t="s">
        <v>701</v>
      </c>
      <c r="F7" s="442">
        <v>0</v>
      </c>
      <c r="G7" s="1154"/>
      <c r="H7" s="442">
        <v>10</v>
      </c>
      <c r="I7" s="442" t="s">
        <v>19</v>
      </c>
      <c r="J7" s="451"/>
      <c r="K7" s="442" t="s">
        <v>1928</v>
      </c>
    </row>
    <row r="8" spans="1:11" s="452" customFormat="1" ht="36.75" customHeight="1" x14ac:dyDescent="0.35">
      <c r="A8" s="466">
        <v>4</v>
      </c>
      <c r="B8" s="442" t="s">
        <v>479</v>
      </c>
      <c r="C8" s="450">
        <v>46235</v>
      </c>
      <c r="D8" s="1154">
        <v>44335</v>
      </c>
      <c r="E8" s="442" t="s">
        <v>702</v>
      </c>
      <c r="F8" s="442">
        <v>1</v>
      </c>
      <c r="G8" s="1154" t="s">
        <v>1823</v>
      </c>
      <c r="H8" s="442">
        <v>10</v>
      </c>
      <c r="I8" s="442" t="s">
        <v>19</v>
      </c>
      <c r="J8" s="451"/>
      <c r="K8" s="442" t="s">
        <v>1928</v>
      </c>
    </row>
    <row r="9" spans="1:11" s="452" customFormat="1" ht="36.75" customHeight="1" x14ac:dyDescent="0.35">
      <c r="A9" s="466">
        <v>5</v>
      </c>
      <c r="B9" s="442" t="s">
        <v>479</v>
      </c>
      <c r="C9" s="450">
        <v>46235</v>
      </c>
      <c r="D9" s="1154">
        <v>44145</v>
      </c>
      <c r="E9" s="442" t="s">
        <v>703</v>
      </c>
      <c r="F9" s="442">
        <v>13</v>
      </c>
      <c r="G9" s="1154" t="s">
        <v>1926</v>
      </c>
      <c r="H9" s="442">
        <v>0</v>
      </c>
      <c r="I9" s="442" t="s">
        <v>48</v>
      </c>
      <c r="J9" s="451"/>
      <c r="K9" s="442" t="s">
        <v>1928</v>
      </c>
    </row>
    <row r="10" spans="1:11" s="452" customFormat="1" ht="36.75" customHeight="1" x14ac:dyDescent="0.35">
      <c r="A10" s="466">
        <v>6</v>
      </c>
      <c r="B10" s="442" t="s">
        <v>479</v>
      </c>
      <c r="C10" s="450">
        <v>46235</v>
      </c>
      <c r="D10" s="1154">
        <v>89005</v>
      </c>
      <c r="E10" s="442" t="s">
        <v>704</v>
      </c>
      <c r="F10" s="442">
        <v>5</v>
      </c>
      <c r="G10" s="1154"/>
      <c r="H10" s="442">
        <v>0</v>
      </c>
      <c r="I10" s="442" t="s">
        <v>48</v>
      </c>
      <c r="J10" s="451"/>
      <c r="K10" s="442" t="s">
        <v>1928</v>
      </c>
    </row>
    <row r="11" spans="1:11" s="452" customFormat="1" ht="36.75" customHeight="1" x14ac:dyDescent="0.35">
      <c r="A11" s="466">
        <v>7</v>
      </c>
      <c r="B11" s="442" t="s">
        <v>479</v>
      </c>
      <c r="C11" s="450">
        <v>46235</v>
      </c>
      <c r="D11" s="1154"/>
      <c r="E11" s="442" t="s">
        <v>705</v>
      </c>
      <c r="F11" s="442">
        <v>3</v>
      </c>
      <c r="G11" s="1154" t="s">
        <v>1926</v>
      </c>
      <c r="H11" s="442">
        <v>0</v>
      </c>
      <c r="I11" s="442" t="s">
        <v>19</v>
      </c>
      <c r="J11" s="451"/>
      <c r="K11" s="442" t="s">
        <v>1928</v>
      </c>
    </row>
    <row r="12" spans="1:11" s="452" customFormat="1" ht="36.75" customHeight="1" x14ac:dyDescent="0.35">
      <c r="A12" s="466">
        <v>8</v>
      </c>
      <c r="B12" s="442" t="s">
        <v>479</v>
      </c>
      <c r="C12" s="450">
        <v>46235</v>
      </c>
      <c r="D12" s="1154">
        <v>44168</v>
      </c>
      <c r="E12" s="442" t="s">
        <v>706</v>
      </c>
      <c r="F12" s="442">
        <v>10</v>
      </c>
      <c r="G12" s="1154" t="s">
        <v>1927</v>
      </c>
      <c r="H12" s="442">
        <v>0</v>
      </c>
      <c r="I12" s="442" t="s">
        <v>48</v>
      </c>
      <c r="J12" s="451"/>
      <c r="K12" s="442" t="s">
        <v>1928</v>
      </c>
    </row>
    <row r="13" spans="1:11" s="452" customFormat="1" ht="36.75" customHeight="1" x14ac:dyDescent="0.35">
      <c r="A13" s="466">
        <v>9</v>
      </c>
      <c r="B13" s="442" t="s">
        <v>479</v>
      </c>
      <c r="C13" s="450">
        <v>46235</v>
      </c>
      <c r="D13" s="1154">
        <v>44227</v>
      </c>
      <c r="E13" s="442" t="s">
        <v>707</v>
      </c>
      <c r="F13" s="442">
        <v>7</v>
      </c>
      <c r="G13" s="1154"/>
      <c r="H13" s="442">
        <v>0</v>
      </c>
      <c r="I13" s="442" t="s">
        <v>48</v>
      </c>
      <c r="J13" s="451"/>
      <c r="K13" s="442" t="s">
        <v>1928</v>
      </c>
    </row>
    <row r="14" spans="1:11" s="452" customFormat="1" ht="36.75" customHeight="1" x14ac:dyDescent="0.35">
      <c r="A14" s="466">
        <v>10</v>
      </c>
      <c r="B14" s="442" t="s">
        <v>479</v>
      </c>
      <c r="C14" s="450">
        <v>46235</v>
      </c>
      <c r="D14" s="1154">
        <v>812</v>
      </c>
      <c r="E14" s="442" t="s">
        <v>708</v>
      </c>
      <c r="F14" s="442">
        <v>0</v>
      </c>
      <c r="G14" s="1154"/>
      <c r="H14" s="442">
        <v>5</v>
      </c>
      <c r="I14" s="442" t="s">
        <v>19</v>
      </c>
      <c r="J14" s="451"/>
      <c r="K14" s="442" t="s">
        <v>1928</v>
      </c>
    </row>
    <row r="15" spans="1:11" s="452" customFormat="1" ht="36.75" customHeight="1" x14ac:dyDescent="0.35">
      <c r="A15" s="466">
        <v>11</v>
      </c>
      <c r="B15" s="442" t="s">
        <v>479</v>
      </c>
      <c r="C15" s="450">
        <v>46235</v>
      </c>
      <c r="D15" s="1154">
        <v>44239</v>
      </c>
      <c r="E15" s="442" t="s">
        <v>709</v>
      </c>
      <c r="F15" s="442">
        <v>9</v>
      </c>
      <c r="G15" s="1154"/>
      <c r="H15" s="442">
        <v>0</v>
      </c>
      <c r="I15" s="442" t="s">
        <v>48</v>
      </c>
      <c r="J15" s="451"/>
      <c r="K15" s="442" t="s">
        <v>1928</v>
      </c>
    </row>
    <row r="16" spans="1:11" s="452" customFormat="1" ht="36.75" customHeight="1" x14ac:dyDescent="0.35">
      <c r="A16" s="466">
        <v>12</v>
      </c>
      <c r="B16" s="442" t="s">
        <v>479</v>
      </c>
      <c r="C16" s="450">
        <v>46235</v>
      </c>
      <c r="D16" s="1154">
        <v>44336</v>
      </c>
      <c r="E16" s="442" t="s">
        <v>710</v>
      </c>
      <c r="F16" s="442">
        <v>0</v>
      </c>
      <c r="G16" s="1154"/>
      <c r="H16" s="442">
        <v>5</v>
      </c>
      <c r="I16" s="442" t="s">
        <v>19</v>
      </c>
      <c r="J16" s="451"/>
      <c r="K16" s="442" t="s">
        <v>1928</v>
      </c>
    </row>
    <row r="17" spans="1:11" s="452" customFormat="1" ht="36.75" customHeight="1" x14ac:dyDescent="0.35">
      <c r="A17" s="466">
        <v>13</v>
      </c>
      <c r="B17" s="442" t="s">
        <v>479</v>
      </c>
      <c r="C17" s="450">
        <v>46235</v>
      </c>
      <c r="D17" s="1154">
        <v>44337</v>
      </c>
      <c r="E17" s="442" t="s">
        <v>711</v>
      </c>
      <c r="F17" s="442">
        <v>0</v>
      </c>
      <c r="G17" s="1154"/>
      <c r="H17" s="442">
        <v>0</v>
      </c>
      <c r="I17" s="442" t="s">
        <v>19</v>
      </c>
      <c r="J17" s="451"/>
      <c r="K17" s="442" t="s">
        <v>1928</v>
      </c>
    </row>
    <row r="18" spans="1:11" s="452" customFormat="1" ht="36.75" customHeight="1" x14ac:dyDescent="0.35">
      <c r="A18" s="466">
        <v>14</v>
      </c>
      <c r="B18" s="442" t="s">
        <v>479</v>
      </c>
      <c r="C18" s="450">
        <v>46235</v>
      </c>
      <c r="D18" s="1154">
        <v>44177</v>
      </c>
      <c r="E18" s="442" t="s">
        <v>712</v>
      </c>
      <c r="F18" s="442">
        <v>0</v>
      </c>
      <c r="G18" s="1154"/>
      <c r="H18" s="442">
        <v>20</v>
      </c>
      <c r="I18" s="442" t="s">
        <v>19</v>
      </c>
      <c r="J18" s="451"/>
      <c r="K18" s="442" t="s">
        <v>1928</v>
      </c>
    </row>
    <row r="19" spans="1:11" s="452" customFormat="1" ht="36.75" customHeight="1" x14ac:dyDescent="0.35">
      <c r="A19" s="466">
        <v>15</v>
      </c>
      <c r="B19" s="442" t="s">
        <v>479</v>
      </c>
      <c r="C19" s="450">
        <v>46235</v>
      </c>
      <c r="D19" s="1154"/>
      <c r="E19" s="442" t="s">
        <v>713</v>
      </c>
      <c r="F19" s="442">
        <v>2</v>
      </c>
      <c r="G19" s="1154"/>
      <c r="H19" s="442">
        <v>0</v>
      </c>
      <c r="I19" s="442" t="s">
        <v>48</v>
      </c>
      <c r="J19" s="451"/>
      <c r="K19" s="442" t="s">
        <v>1928</v>
      </c>
    </row>
    <row r="20" spans="1:11" s="452" customFormat="1" ht="36.75" customHeight="1" x14ac:dyDescent="0.35">
      <c r="A20" s="466">
        <v>16</v>
      </c>
      <c r="B20" s="442" t="s">
        <v>479</v>
      </c>
      <c r="C20" s="450">
        <v>46235</v>
      </c>
      <c r="D20" s="1154">
        <v>44343</v>
      </c>
      <c r="E20" s="442" t="s">
        <v>714</v>
      </c>
      <c r="F20" s="442">
        <v>0</v>
      </c>
      <c r="G20" s="1154"/>
      <c r="H20" s="442">
        <v>0</v>
      </c>
      <c r="I20" s="442" t="s">
        <v>19</v>
      </c>
      <c r="J20" s="451"/>
      <c r="K20" s="442" t="s">
        <v>1928</v>
      </c>
    </row>
    <row r="21" spans="1:11" s="452" customFormat="1" ht="36.75" customHeight="1" x14ac:dyDescent="0.35">
      <c r="A21" s="466">
        <v>17</v>
      </c>
      <c r="B21" s="442" t="s">
        <v>479</v>
      </c>
      <c r="C21" s="450">
        <v>46235</v>
      </c>
      <c r="D21" s="1154">
        <v>40112</v>
      </c>
      <c r="E21" s="442" t="s">
        <v>715</v>
      </c>
      <c r="F21" s="442">
        <v>2</v>
      </c>
      <c r="G21" s="1154"/>
      <c r="H21" s="442">
        <v>0</v>
      </c>
      <c r="I21" s="442" t="s">
        <v>48</v>
      </c>
      <c r="J21" s="451"/>
      <c r="K21" s="442" t="s">
        <v>1928</v>
      </c>
    </row>
    <row r="22" spans="1:11" s="452" customFormat="1" ht="36.75" customHeight="1" x14ac:dyDescent="0.35">
      <c r="A22" s="466">
        <v>18</v>
      </c>
      <c r="B22" s="442" t="s">
        <v>479</v>
      </c>
      <c r="C22" s="450">
        <v>46235</v>
      </c>
      <c r="D22" s="1154">
        <v>40653</v>
      </c>
      <c r="E22" s="442" t="s">
        <v>716</v>
      </c>
      <c r="F22" s="442">
        <v>10</v>
      </c>
      <c r="G22" s="1154"/>
      <c r="H22" s="442">
        <v>0</v>
      </c>
      <c r="I22" s="442" t="s">
        <v>48</v>
      </c>
      <c r="J22" s="451"/>
      <c r="K22" s="442" t="s">
        <v>1928</v>
      </c>
    </row>
    <row r="23" spans="1:11" s="452" customFormat="1" ht="36.75" customHeight="1" x14ac:dyDescent="0.35">
      <c r="A23" s="466">
        <v>19</v>
      </c>
      <c r="B23" s="442" t="s">
        <v>479</v>
      </c>
      <c r="C23" s="450">
        <v>46235</v>
      </c>
      <c r="D23" s="1154">
        <v>44259</v>
      </c>
      <c r="E23" s="442" t="s">
        <v>717</v>
      </c>
      <c r="F23" s="442">
        <v>4</v>
      </c>
      <c r="G23" s="1154"/>
      <c r="H23" s="442">
        <v>0</v>
      </c>
      <c r="I23" s="442" t="s">
        <v>48</v>
      </c>
      <c r="J23" s="451"/>
      <c r="K23" s="442" t="s">
        <v>1928</v>
      </c>
    </row>
    <row r="24" spans="1:11" s="452" customFormat="1" ht="36.75" customHeight="1" x14ac:dyDescent="0.35">
      <c r="A24" s="466">
        <v>20</v>
      </c>
      <c r="B24" s="442" t="s">
        <v>479</v>
      </c>
      <c r="C24" s="450">
        <v>46235</v>
      </c>
      <c r="D24" s="1154">
        <v>44327</v>
      </c>
      <c r="E24" s="442" t="s">
        <v>718</v>
      </c>
      <c r="F24" s="442">
        <v>1</v>
      </c>
      <c r="G24" s="1154"/>
      <c r="H24" s="442">
        <v>0</v>
      </c>
      <c r="I24" s="442" t="s">
        <v>48</v>
      </c>
      <c r="J24" s="451"/>
      <c r="K24" s="442" t="s">
        <v>1928</v>
      </c>
    </row>
    <row r="25" spans="1:11" s="452" customFormat="1" ht="36.75" customHeight="1" x14ac:dyDescent="0.35">
      <c r="A25" s="466">
        <v>21</v>
      </c>
      <c r="B25" s="442" t="s">
        <v>479</v>
      </c>
      <c r="C25" s="450">
        <v>46235</v>
      </c>
      <c r="D25" s="1154">
        <v>44161</v>
      </c>
      <c r="E25" s="442" t="s">
        <v>719</v>
      </c>
      <c r="F25" s="442">
        <v>15</v>
      </c>
      <c r="G25" s="1154"/>
      <c r="H25" s="442">
        <v>0</v>
      </c>
      <c r="I25" s="442" t="s">
        <v>48</v>
      </c>
      <c r="J25" s="451"/>
      <c r="K25" s="442" t="s">
        <v>1928</v>
      </c>
    </row>
    <row r="26" spans="1:11" s="452" customFormat="1" ht="36.75" customHeight="1" x14ac:dyDescent="0.35">
      <c r="A26" s="466">
        <v>22</v>
      </c>
      <c r="B26" s="442" t="s">
        <v>479</v>
      </c>
      <c r="C26" s="450">
        <v>46235</v>
      </c>
      <c r="D26" s="1154">
        <v>724</v>
      </c>
      <c r="E26" s="442" t="s">
        <v>720</v>
      </c>
      <c r="F26" s="442">
        <v>10</v>
      </c>
      <c r="G26" s="1154"/>
      <c r="H26" s="442">
        <v>0</v>
      </c>
      <c r="I26" s="442" t="s">
        <v>48</v>
      </c>
      <c r="J26" s="451"/>
      <c r="K26" s="442" t="s">
        <v>1928</v>
      </c>
    </row>
    <row r="27" spans="1:11" s="452" customFormat="1" ht="36.75" customHeight="1" x14ac:dyDescent="0.35">
      <c r="A27" s="466">
        <v>23</v>
      </c>
      <c r="B27" s="442" t="s">
        <v>479</v>
      </c>
      <c r="C27" s="450">
        <v>46235</v>
      </c>
      <c r="D27" s="1154">
        <v>44170</v>
      </c>
      <c r="E27" s="442" t="s">
        <v>721</v>
      </c>
      <c r="F27" s="442">
        <v>9</v>
      </c>
      <c r="G27" s="1154" t="s">
        <v>727</v>
      </c>
      <c r="H27" s="442">
        <v>0</v>
      </c>
      <c r="I27" s="442" t="s">
        <v>48</v>
      </c>
      <c r="J27" s="451"/>
      <c r="K27" s="442" t="s">
        <v>1928</v>
      </c>
    </row>
    <row r="28" spans="1:11" s="452" customFormat="1" ht="36.75" customHeight="1" x14ac:dyDescent="0.35">
      <c r="A28" s="466">
        <v>24</v>
      </c>
      <c r="B28" s="442" t="s">
        <v>479</v>
      </c>
      <c r="C28" s="450">
        <v>46235</v>
      </c>
      <c r="D28" s="1154">
        <v>44170</v>
      </c>
      <c r="E28" s="442" t="s">
        <v>722</v>
      </c>
      <c r="F28" s="442">
        <v>100</v>
      </c>
      <c r="G28" s="1154"/>
      <c r="H28" s="442">
        <v>0</v>
      </c>
      <c r="I28" s="442" t="s">
        <v>48</v>
      </c>
      <c r="J28" s="451"/>
      <c r="K28" s="442" t="s">
        <v>1928</v>
      </c>
    </row>
    <row r="29" spans="1:11" s="452" customFormat="1" ht="36.75" customHeight="1" x14ac:dyDescent="0.35">
      <c r="A29" s="466">
        <v>25</v>
      </c>
      <c r="B29" s="442" t="s">
        <v>479</v>
      </c>
      <c r="C29" s="450">
        <v>46235</v>
      </c>
      <c r="D29" s="1154">
        <v>44128</v>
      </c>
      <c r="E29" s="442" t="s">
        <v>723</v>
      </c>
      <c r="F29" s="442">
        <v>8</v>
      </c>
      <c r="G29" s="1154"/>
      <c r="H29" s="442">
        <v>0</v>
      </c>
      <c r="I29" s="442" t="s">
        <v>48</v>
      </c>
      <c r="J29" s="451"/>
      <c r="K29" s="442" t="s">
        <v>1928</v>
      </c>
    </row>
    <row r="30" spans="1:11" s="452" customFormat="1" ht="36.75" customHeight="1" x14ac:dyDescent="0.35">
      <c r="A30" s="466">
        <v>26</v>
      </c>
      <c r="B30" s="442" t="s">
        <v>479</v>
      </c>
      <c r="C30" s="450">
        <v>46235</v>
      </c>
      <c r="D30" s="1154">
        <v>44128</v>
      </c>
      <c r="E30" s="442" t="s">
        <v>724</v>
      </c>
      <c r="F30" s="442">
        <v>130</v>
      </c>
      <c r="G30" s="1154"/>
      <c r="H30" s="442">
        <v>150</v>
      </c>
      <c r="I30" s="442" t="s">
        <v>48</v>
      </c>
      <c r="J30" s="451"/>
      <c r="K30" s="442" t="s">
        <v>1928</v>
      </c>
    </row>
    <row r="31" spans="1:11" s="452" customFormat="1" ht="36.75" customHeight="1" x14ac:dyDescent="0.35">
      <c r="A31" s="466">
        <v>27</v>
      </c>
      <c r="B31" s="442" t="s">
        <v>479</v>
      </c>
      <c r="C31" s="450">
        <v>46235</v>
      </c>
      <c r="D31" s="1154">
        <v>44301</v>
      </c>
      <c r="E31" s="442" t="s">
        <v>1825</v>
      </c>
      <c r="F31" s="442">
        <v>6</v>
      </c>
      <c r="G31" s="1154"/>
      <c r="H31" s="442">
        <v>0</v>
      </c>
      <c r="I31" s="442" t="s">
        <v>48</v>
      </c>
      <c r="J31" s="451"/>
      <c r="K31" s="442" t="s">
        <v>1928</v>
      </c>
    </row>
    <row r="32" spans="1:11" s="452" customFormat="1" ht="36.75" customHeight="1" x14ac:dyDescent="0.35">
      <c r="A32" s="466">
        <v>28</v>
      </c>
      <c r="B32" s="442" t="s">
        <v>479</v>
      </c>
      <c r="C32" s="450">
        <v>46235</v>
      </c>
      <c r="D32" s="1154">
        <v>82126</v>
      </c>
      <c r="E32" s="442" t="s">
        <v>725</v>
      </c>
      <c r="F32" s="442">
        <v>4</v>
      </c>
      <c r="G32" s="1154"/>
      <c r="H32" s="442">
        <v>0</v>
      </c>
      <c r="I32" s="442" t="s">
        <v>48</v>
      </c>
      <c r="J32" s="451"/>
      <c r="K32" s="442" t="s">
        <v>1928</v>
      </c>
    </row>
    <row r="33" spans="1:11" s="452" customFormat="1" ht="36.75" customHeight="1" x14ac:dyDescent="0.35">
      <c r="A33" s="466">
        <v>29</v>
      </c>
      <c r="B33" s="442" t="s">
        <v>479</v>
      </c>
      <c r="C33" s="450">
        <v>46235</v>
      </c>
      <c r="D33" s="1154">
        <v>40843</v>
      </c>
      <c r="E33" s="442" t="s">
        <v>726</v>
      </c>
      <c r="F33" s="442">
        <v>8</v>
      </c>
      <c r="G33" s="1154"/>
      <c r="H33" s="442">
        <v>0</v>
      </c>
      <c r="I33" s="442" t="s">
        <v>48</v>
      </c>
      <c r="J33" s="451"/>
      <c r="K33" s="442" t="s">
        <v>1928</v>
      </c>
    </row>
  </sheetData>
  <sheetProtection algorithmName="SHA-512" hashValue="iLpgoDV+yU6becg6nwnN60omWDt42hLi5izGg3InNOX/NcD5m4BcFIURICV8PO3ai+KgH6RumUyIY62K0SnDyw==" saltValue="jWhwvjhKmg0l0ltB+HQgig==" spinCount="100000" sheet="1" objects="1" scenarios="1"/>
  <mergeCells count="2">
    <mergeCell ref="A1:K1"/>
    <mergeCell ref="A2:B3"/>
  </mergeCells>
  <conditionalFormatting sqref="I1:I1048576">
    <cfRule type="containsText" dxfId="31" priority="1" operator="containsText" text="غير مطابق">
      <formula>NOT(ISERROR(SEARCH("غير مطابق",I1)))</formula>
    </cfRule>
    <cfRule type="containsText" dxfId="30" priority="2" operator="containsText" text="مطابق">
      <formula>NOT(ISERROR(SEARCH("مطابق",I1)))</formula>
    </cfRule>
    <cfRule type="containsText" dxfId="29" priority="3" operator="containsText" text="غير مطابق">
      <formula>NOT(ISERROR(SEARCH("غير مطابق",I1)))</formula>
    </cfRule>
  </conditionalFormatting>
  <conditionalFormatting sqref="I5">
    <cfRule type="containsText" dxfId="28" priority="5" operator="containsText" text="مطابق">
      <formula>NOT(ISERROR(SEARCH("مطابق",I5)))</formula>
    </cfRule>
    <cfRule type="containsText" dxfId="27" priority="7" operator="containsText" text="غير مطابق">
      <formula>NOT(ISERROR(SEARCH("غير مطابق",I5)))</formula>
    </cfRule>
  </conditionalFormatting>
  <dataValidations count="2">
    <dataValidation type="list" allowBlank="1" sqref="I5:I33" xr:uid="{00000000-0002-0000-0D00-000001000000}">
      <formula1>"مطابق,غير مطابق"</formula1>
    </dataValidation>
    <dataValidation allowBlank="1" errorTitle="تنبيه إدخال خاطئ" error="الرجاء الاختيار من القائمة السهم (مطابق أو غير مطابق)" promptTitle="مطابقة البند" prompt="اختر الحالة من السهم" sqref="E5:F33 H5:H33" xr:uid="{DF00E7B3-084A-4E1B-9C14-4B10E553050D}"/>
  </dataValidations>
  <hyperlinks>
    <hyperlink ref="A2" location="'الرئيسية'!A1" display="🏠 الصفحة الرئيسية" xr:uid="{00000000-0004-0000-0D00-000000000000}"/>
  </hyperlinks>
  <pageMargins left="0.75" right="0.75" top="1" bottom="1" header="0.5" footer="0.5"/>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A8F3D-7F2B-4E61-9AA6-54CF016DF457}">
  <sheetPr codeName="Sheet30"/>
  <dimension ref="B1:K50"/>
  <sheetViews>
    <sheetView rightToLeft="1" zoomScale="50" zoomScaleNormal="50" workbookViewId="0">
      <selection activeCell="B1" sqref="B1:C2"/>
    </sheetView>
  </sheetViews>
  <sheetFormatPr defaultRowHeight="15" x14ac:dyDescent="0.25"/>
  <cols>
    <col min="1" max="1" width="34.28515625" style="477" customWidth="1"/>
    <col min="2" max="2" width="14" style="477" customWidth="1"/>
    <col min="3" max="3" width="15.28515625" style="477" bestFit="1" customWidth="1"/>
    <col min="4" max="4" width="50.7109375" style="477" bestFit="1" customWidth="1"/>
    <col min="5" max="5" width="36.28515625" style="477" hidden="1" customWidth="1"/>
    <col min="6" max="6" width="36.7109375" style="477" bestFit="1" customWidth="1"/>
    <col min="7" max="8" width="27.7109375" style="477" customWidth="1"/>
    <col min="9" max="9" width="9.140625" style="477" hidden="1" customWidth="1"/>
    <col min="10" max="12" width="0" style="477" hidden="1" customWidth="1"/>
    <col min="13" max="16384" width="9.140625" style="477"/>
  </cols>
  <sheetData>
    <row r="1" spans="2:11" s="1159" customFormat="1" ht="125.25" customHeight="1" x14ac:dyDescent="0.5">
      <c r="B1" s="1155" t="s">
        <v>34</v>
      </c>
      <c r="C1" s="1156"/>
      <c r="D1" s="1157" t="s">
        <v>735</v>
      </c>
      <c r="E1" s="1158"/>
      <c r="F1" s="1158"/>
      <c r="G1" s="1158"/>
      <c r="H1" s="1158"/>
      <c r="I1" s="1158"/>
      <c r="K1" s="1160"/>
    </row>
    <row r="2" spans="2:11" ht="43.5" customHeight="1" x14ac:dyDescent="0.25">
      <c r="B2" s="1161"/>
      <c r="C2" s="1162"/>
      <c r="D2" s="1157"/>
      <c r="E2" s="1158"/>
      <c r="F2" s="1158"/>
      <c r="G2" s="1158"/>
      <c r="H2" s="1158"/>
      <c r="I2" s="1158"/>
    </row>
    <row r="3" spans="2:11" s="1159" customFormat="1" ht="60" customHeight="1" x14ac:dyDescent="0.7">
      <c r="B3" s="1163" t="s">
        <v>734</v>
      </c>
      <c r="C3" s="1164" t="s">
        <v>133</v>
      </c>
      <c r="D3" s="1165" t="s">
        <v>134</v>
      </c>
      <c r="E3" s="1165" t="s">
        <v>135</v>
      </c>
      <c r="F3" s="1165" t="s">
        <v>733</v>
      </c>
      <c r="G3" s="1166" t="s">
        <v>138</v>
      </c>
      <c r="H3" s="1166" t="s">
        <v>140</v>
      </c>
      <c r="I3" s="1167"/>
      <c r="J3" s="1167"/>
      <c r="K3" s="1167"/>
    </row>
    <row r="4" spans="2:11" s="1160" customFormat="1" ht="50.25" customHeight="1" x14ac:dyDescent="0.7">
      <c r="B4" s="1163">
        <v>1</v>
      </c>
      <c r="C4" s="1168">
        <v>44231</v>
      </c>
      <c r="D4" s="1168" t="s">
        <v>142</v>
      </c>
      <c r="E4" s="1169">
        <v>1080</v>
      </c>
      <c r="F4" s="1170">
        <v>540</v>
      </c>
      <c r="G4" s="1169">
        <v>90</v>
      </c>
      <c r="H4" s="1169">
        <f>MAX(0,F4-G4)</f>
        <v>450</v>
      </c>
      <c r="I4" s="1171"/>
      <c r="J4" s="1172" t="s">
        <v>143</v>
      </c>
      <c r="K4" s="1172" t="s">
        <v>144</v>
      </c>
    </row>
    <row r="5" spans="2:11" s="1160" customFormat="1" ht="50.25" customHeight="1" x14ac:dyDescent="0.7">
      <c r="B5" s="1163">
        <v>2</v>
      </c>
      <c r="C5" s="1168">
        <v>44230</v>
      </c>
      <c r="D5" s="1168" t="s">
        <v>145</v>
      </c>
      <c r="E5" s="1169">
        <v>720</v>
      </c>
      <c r="F5" s="1170">
        <v>360</v>
      </c>
      <c r="G5" s="1169">
        <v>90</v>
      </c>
      <c r="H5" s="1169">
        <f t="shared" ref="H5:H50" si="0">MAX(0,F5-G5)</f>
        <v>270</v>
      </c>
      <c r="I5" s="1171"/>
      <c r="J5" s="1172" t="s">
        <v>136</v>
      </c>
      <c r="K5" s="1172">
        <v>0.5</v>
      </c>
    </row>
    <row r="6" spans="2:11" s="1160" customFormat="1" ht="50.25" customHeight="1" x14ac:dyDescent="0.7">
      <c r="B6" s="1163">
        <v>3</v>
      </c>
      <c r="C6" s="1168">
        <v>44229</v>
      </c>
      <c r="D6" s="1168" t="s">
        <v>146</v>
      </c>
      <c r="E6" s="1169">
        <v>480</v>
      </c>
      <c r="F6" s="1170">
        <v>240</v>
      </c>
      <c r="G6" s="1169">
        <v>690</v>
      </c>
      <c r="H6" s="1169">
        <f t="shared" si="0"/>
        <v>0</v>
      </c>
      <c r="I6" s="1171"/>
      <c r="J6" s="1172" t="s">
        <v>147</v>
      </c>
      <c r="K6" s="1172">
        <v>0.2</v>
      </c>
    </row>
    <row r="7" spans="2:11" s="1160" customFormat="1" ht="50.25" customHeight="1" x14ac:dyDescent="0.7">
      <c r="B7" s="1163">
        <v>4</v>
      </c>
      <c r="C7" s="1168">
        <v>44063</v>
      </c>
      <c r="D7" s="1168" t="s">
        <v>148</v>
      </c>
      <c r="E7" s="1169">
        <v>1020</v>
      </c>
      <c r="F7" s="1169">
        <v>510</v>
      </c>
      <c r="G7" s="1169">
        <v>45</v>
      </c>
      <c r="H7" s="1169">
        <f t="shared" si="0"/>
        <v>465</v>
      </c>
      <c r="I7" s="1171"/>
      <c r="J7" s="1172" t="s">
        <v>137</v>
      </c>
      <c r="K7" s="1172">
        <v>0.3</v>
      </c>
    </row>
    <row r="8" spans="2:11" s="1160" customFormat="1" ht="50.25" customHeight="1" x14ac:dyDescent="0.7">
      <c r="B8" s="1163">
        <v>5</v>
      </c>
      <c r="C8" s="1168">
        <v>44181</v>
      </c>
      <c r="D8" s="1168" t="s">
        <v>149</v>
      </c>
      <c r="E8" s="1169">
        <v>360</v>
      </c>
      <c r="F8" s="1169">
        <v>180</v>
      </c>
      <c r="G8" s="1169">
        <v>41</v>
      </c>
      <c r="H8" s="1169">
        <f t="shared" si="0"/>
        <v>139</v>
      </c>
      <c r="I8" s="1171"/>
      <c r="J8" s="1172"/>
      <c r="K8" s="1172"/>
    </row>
    <row r="9" spans="2:11" s="1160" customFormat="1" ht="50.25" customHeight="1" x14ac:dyDescent="0.7">
      <c r="B9" s="1163">
        <v>6</v>
      </c>
      <c r="C9" s="1168">
        <v>44100</v>
      </c>
      <c r="D9" s="1168" t="s">
        <v>150</v>
      </c>
      <c r="E9" s="1169">
        <v>90</v>
      </c>
      <c r="F9" s="1169">
        <v>45</v>
      </c>
      <c r="G9" s="1169">
        <v>48</v>
      </c>
      <c r="H9" s="1169">
        <f t="shared" si="0"/>
        <v>0</v>
      </c>
      <c r="I9" s="1171"/>
      <c r="J9" s="1172"/>
      <c r="K9" s="1172"/>
    </row>
    <row r="10" spans="2:11" s="1160" customFormat="1" ht="50.25" customHeight="1" x14ac:dyDescent="0.7">
      <c r="B10" s="1163">
        <v>7</v>
      </c>
      <c r="C10" s="1168">
        <v>44138</v>
      </c>
      <c r="D10" s="1168" t="s">
        <v>151</v>
      </c>
      <c r="E10" s="1169">
        <v>90</v>
      </c>
      <c r="F10" s="1169">
        <v>45</v>
      </c>
      <c r="G10" s="1169">
        <v>5</v>
      </c>
      <c r="H10" s="1169">
        <f t="shared" si="0"/>
        <v>40</v>
      </c>
      <c r="I10" s="1171"/>
      <c r="J10" s="1172"/>
      <c r="K10" s="1172"/>
    </row>
    <row r="11" spans="2:11" s="1160" customFormat="1" ht="50.25" customHeight="1" x14ac:dyDescent="0.7">
      <c r="B11" s="1163">
        <v>8</v>
      </c>
      <c r="C11" s="1168">
        <v>44348</v>
      </c>
      <c r="D11" s="1168" t="s">
        <v>152</v>
      </c>
      <c r="E11" s="1169">
        <v>50</v>
      </c>
      <c r="F11" s="1169">
        <v>25</v>
      </c>
      <c r="G11" s="1169">
        <v>0</v>
      </c>
      <c r="H11" s="1169">
        <f t="shared" si="0"/>
        <v>25</v>
      </c>
      <c r="I11" s="1171"/>
      <c r="J11" s="1172"/>
      <c r="K11" s="1172"/>
    </row>
    <row r="12" spans="2:11" s="1160" customFormat="1" ht="50.25" customHeight="1" x14ac:dyDescent="0.7">
      <c r="B12" s="1163">
        <v>9</v>
      </c>
      <c r="C12" s="1168">
        <v>44183</v>
      </c>
      <c r="D12" s="1168" t="s">
        <v>153</v>
      </c>
      <c r="E12" s="1169">
        <v>80</v>
      </c>
      <c r="F12" s="1169">
        <v>40</v>
      </c>
      <c r="G12" s="1169">
        <v>9</v>
      </c>
      <c r="H12" s="1169">
        <f t="shared" si="0"/>
        <v>31</v>
      </c>
      <c r="I12" s="1171"/>
      <c r="J12" s="1172"/>
      <c r="K12" s="1172"/>
    </row>
    <row r="13" spans="2:11" s="1160" customFormat="1" ht="50.25" customHeight="1" x14ac:dyDescent="0.7">
      <c r="B13" s="1163">
        <v>10</v>
      </c>
      <c r="C13" s="1168">
        <v>44233</v>
      </c>
      <c r="D13" s="1168" t="s">
        <v>154</v>
      </c>
      <c r="E13" s="1169">
        <v>210</v>
      </c>
      <c r="F13" s="1169">
        <v>148</v>
      </c>
      <c r="G13" s="1169">
        <v>90</v>
      </c>
      <c r="H13" s="1169">
        <f t="shared" si="0"/>
        <v>58</v>
      </c>
      <c r="I13" s="1171"/>
      <c r="J13" s="1172"/>
      <c r="K13" s="1172"/>
    </row>
    <row r="14" spans="2:11" s="1160" customFormat="1" ht="50.25" customHeight="1" x14ac:dyDescent="0.7">
      <c r="B14" s="1163">
        <v>11</v>
      </c>
      <c r="C14" s="1168">
        <v>48506</v>
      </c>
      <c r="D14" s="1168" t="s">
        <v>738</v>
      </c>
      <c r="E14" s="1169">
        <v>42000</v>
      </c>
      <c r="F14" s="1169">
        <v>100</v>
      </c>
      <c r="G14" s="1169">
        <v>0</v>
      </c>
      <c r="H14" s="1169">
        <f t="shared" si="0"/>
        <v>100</v>
      </c>
      <c r="I14" s="1171"/>
      <c r="J14" s="1172"/>
      <c r="K14" s="1172"/>
    </row>
    <row r="15" spans="2:11" s="1160" customFormat="1" ht="50.25" customHeight="1" x14ac:dyDescent="0.7">
      <c r="B15" s="1163">
        <v>12</v>
      </c>
      <c r="C15" s="1168">
        <v>44000</v>
      </c>
      <c r="D15" s="1168" t="s">
        <v>155</v>
      </c>
      <c r="E15" s="1169">
        <v>30</v>
      </c>
      <c r="F15" s="1169">
        <v>21000</v>
      </c>
      <c r="G15" s="1169">
        <v>5800</v>
      </c>
      <c r="H15" s="1169">
        <f t="shared" si="0"/>
        <v>15200</v>
      </c>
      <c r="I15" s="1171"/>
      <c r="J15" s="1172"/>
      <c r="K15" s="1172"/>
    </row>
    <row r="16" spans="2:11" s="1160" customFormat="1" ht="50.25" customHeight="1" x14ac:dyDescent="0.7">
      <c r="B16" s="1163">
        <v>13</v>
      </c>
      <c r="C16" s="1168">
        <v>44295</v>
      </c>
      <c r="D16" s="1168" t="s">
        <v>739</v>
      </c>
      <c r="E16" s="1169">
        <v>20</v>
      </c>
      <c r="F16" s="1169">
        <v>2000</v>
      </c>
      <c r="G16" s="1169">
        <v>11000</v>
      </c>
      <c r="H16" s="1169">
        <f t="shared" si="0"/>
        <v>0</v>
      </c>
      <c r="I16" s="1171"/>
      <c r="J16" s="1172"/>
      <c r="K16" s="1172"/>
    </row>
    <row r="17" spans="2:11" s="1160" customFormat="1" ht="50.25" customHeight="1" x14ac:dyDescent="0.7">
      <c r="B17" s="1163">
        <v>14</v>
      </c>
      <c r="C17" s="1168">
        <v>48560</v>
      </c>
      <c r="D17" s="1168" t="s">
        <v>740</v>
      </c>
      <c r="E17" s="1169">
        <v>20</v>
      </c>
      <c r="F17" s="1169">
        <v>2000</v>
      </c>
      <c r="G17" s="1169">
        <v>3500</v>
      </c>
      <c r="H17" s="1169">
        <f t="shared" si="0"/>
        <v>0</v>
      </c>
      <c r="I17" s="1171"/>
      <c r="J17" s="1172"/>
      <c r="K17" s="1172"/>
    </row>
    <row r="18" spans="2:11" s="1160" customFormat="1" ht="50.25" customHeight="1" x14ac:dyDescent="0.7">
      <c r="B18" s="1163">
        <v>15</v>
      </c>
      <c r="C18" s="1168">
        <v>44167</v>
      </c>
      <c r="D18" s="1168" t="s">
        <v>159</v>
      </c>
      <c r="E18" s="1169">
        <v>60</v>
      </c>
      <c r="F18" s="1169">
        <v>30</v>
      </c>
      <c r="G18" s="1169">
        <v>0</v>
      </c>
      <c r="H18" s="1169">
        <f t="shared" si="0"/>
        <v>30</v>
      </c>
      <c r="I18" s="1171"/>
      <c r="J18" s="1172"/>
      <c r="K18" s="1172"/>
    </row>
    <row r="19" spans="2:11" s="1160" customFormat="1" ht="50.25" customHeight="1" x14ac:dyDescent="0.7">
      <c r="B19" s="1163">
        <v>16</v>
      </c>
      <c r="C19" s="1168">
        <v>82018</v>
      </c>
      <c r="D19" s="1168" t="s">
        <v>741</v>
      </c>
      <c r="E19" s="1169">
        <v>90</v>
      </c>
      <c r="F19" s="1169">
        <v>7</v>
      </c>
      <c r="G19" s="1169">
        <v>7</v>
      </c>
      <c r="H19" s="1169">
        <f t="shared" si="0"/>
        <v>0</v>
      </c>
      <c r="I19" s="1171"/>
      <c r="J19" s="1172"/>
      <c r="K19" s="1172"/>
    </row>
    <row r="20" spans="2:11" s="1160" customFormat="1" ht="50.25" customHeight="1" x14ac:dyDescent="0.7">
      <c r="B20" s="1163">
        <v>17</v>
      </c>
      <c r="C20" s="1168">
        <v>82043</v>
      </c>
      <c r="D20" s="1168" t="s">
        <v>742</v>
      </c>
      <c r="E20" s="1169">
        <v>90</v>
      </c>
      <c r="F20" s="1169">
        <v>50</v>
      </c>
      <c r="G20" s="1169">
        <v>35</v>
      </c>
      <c r="H20" s="1169">
        <f t="shared" si="0"/>
        <v>15</v>
      </c>
      <c r="I20" s="1171"/>
      <c r="J20" s="1172"/>
      <c r="K20" s="1172"/>
    </row>
    <row r="21" spans="2:11" s="1160" customFormat="1" ht="50.25" customHeight="1" x14ac:dyDescent="0.7">
      <c r="B21" s="1163">
        <v>18</v>
      </c>
      <c r="C21" s="1168">
        <v>44157</v>
      </c>
      <c r="D21" s="1168" t="s">
        <v>743</v>
      </c>
      <c r="E21" s="1169">
        <v>300</v>
      </c>
      <c r="F21" s="1169">
        <v>20</v>
      </c>
      <c r="G21" s="1169">
        <v>16</v>
      </c>
      <c r="H21" s="1169">
        <f t="shared" si="0"/>
        <v>4</v>
      </c>
      <c r="I21" s="1171"/>
      <c r="J21" s="1172"/>
      <c r="K21" s="1172"/>
    </row>
    <row r="22" spans="2:11" s="1160" customFormat="1" ht="50.25" customHeight="1" x14ac:dyDescent="0.7">
      <c r="B22" s="1163">
        <v>19</v>
      </c>
      <c r="C22" s="1168">
        <v>44255</v>
      </c>
      <c r="D22" s="1168" t="s">
        <v>160</v>
      </c>
      <c r="E22" s="1169">
        <v>60</v>
      </c>
      <c r="F22" s="1169">
        <v>45</v>
      </c>
      <c r="G22" s="1169">
        <v>34</v>
      </c>
      <c r="H22" s="1169">
        <f t="shared" si="0"/>
        <v>11</v>
      </c>
      <c r="I22" s="1171"/>
      <c r="J22" s="1172"/>
      <c r="K22" s="1172"/>
    </row>
    <row r="23" spans="2:11" s="1160" customFormat="1" ht="50.25" customHeight="1" x14ac:dyDescent="0.7">
      <c r="B23" s="1163">
        <v>20</v>
      </c>
      <c r="C23" s="1168">
        <v>44158</v>
      </c>
      <c r="D23" s="1168" t="s">
        <v>744</v>
      </c>
      <c r="E23" s="1169">
        <v>360</v>
      </c>
      <c r="F23" s="1169">
        <v>45</v>
      </c>
      <c r="G23" s="1169">
        <v>25</v>
      </c>
      <c r="H23" s="1169">
        <f t="shared" si="0"/>
        <v>20</v>
      </c>
      <c r="I23" s="1171"/>
      <c r="J23" s="1172"/>
      <c r="K23" s="1172"/>
    </row>
    <row r="24" spans="2:11" s="1160" customFormat="1" ht="50.25" customHeight="1" x14ac:dyDescent="0.7">
      <c r="B24" s="1163">
        <v>21</v>
      </c>
      <c r="C24" s="1168">
        <v>44249</v>
      </c>
      <c r="D24" s="1168" t="s">
        <v>161</v>
      </c>
      <c r="E24" s="1169">
        <v>50</v>
      </c>
      <c r="F24" s="1169">
        <v>50</v>
      </c>
      <c r="G24" s="1169">
        <v>137</v>
      </c>
      <c r="H24" s="1169">
        <f t="shared" si="0"/>
        <v>0</v>
      </c>
      <c r="I24" s="1171"/>
      <c r="J24" s="1172"/>
      <c r="K24" s="1172"/>
    </row>
    <row r="25" spans="2:11" s="1160" customFormat="1" ht="50.25" customHeight="1" x14ac:dyDescent="0.7">
      <c r="B25" s="1163">
        <v>22</v>
      </c>
      <c r="C25" s="1168">
        <v>44256</v>
      </c>
      <c r="D25" s="1168" t="s">
        <v>162</v>
      </c>
      <c r="E25" s="1169">
        <v>100</v>
      </c>
      <c r="F25" s="1169">
        <v>30</v>
      </c>
      <c r="G25" s="1169">
        <v>16</v>
      </c>
      <c r="H25" s="1169">
        <f t="shared" si="0"/>
        <v>14</v>
      </c>
      <c r="I25" s="1171"/>
      <c r="J25" s="1172"/>
      <c r="K25" s="1172"/>
    </row>
    <row r="26" spans="2:11" s="1160" customFormat="1" ht="50.25" customHeight="1" x14ac:dyDescent="0.7">
      <c r="B26" s="1163">
        <v>23</v>
      </c>
      <c r="C26" s="1168">
        <v>82125</v>
      </c>
      <c r="D26" s="1168" t="s">
        <v>745</v>
      </c>
      <c r="E26" s="1169">
        <v>150</v>
      </c>
      <c r="F26" s="1169">
        <v>10</v>
      </c>
      <c r="G26" s="1169">
        <v>2</v>
      </c>
      <c r="H26" s="1169">
        <f t="shared" si="0"/>
        <v>8</v>
      </c>
      <c r="I26" s="1171"/>
      <c r="J26" s="1172"/>
      <c r="K26" s="1172"/>
    </row>
    <row r="27" spans="2:11" s="1160" customFormat="1" ht="50.25" customHeight="1" x14ac:dyDescent="0.7">
      <c r="B27" s="1163">
        <v>24</v>
      </c>
      <c r="C27" s="1168">
        <v>44266</v>
      </c>
      <c r="D27" s="1168" t="s">
        <v>746</v>
      </c>
      <c r="E27" s="1169">
        <v>150</v>
      </c>
      <c r="F27" s="1169">
        <v>50</v>
      </c>
      <c r="G27" s="1169">
        <v>460</v>
      </c>
      <c r="H27" s="1169">
        <f t="shared" si="0"/>
        <v>0</v>
      </c>
      <c r="I27" s="1171"/>
      <c r="J27" s="1172"/>
      <c r="K27" s="1172"/>
    </row>
    <row r="28" spans="2:11" s="1160" customFormat="1" ht="50.25" customHeight="1" x14ac:dyDescent="0.7">
      <c r="B28" s="1163">
        <v>25</v>
      </c>
      <c r="C28" s="1168">
        <v>82002</v>
      </c>
      <c r="D28" s="1168" t="s">
        <v>747</v>
      </c>
      <c r="E28" s="1169">
        <v>150</v>
      </c>
      <c r="F28" s="1169">
        <v>180</v>
      </c>
      <c r="G28" s="1169">
        <v>180</v>
      </c>
      <c r="H28" s="1169">
        <f t="shared" si="0"/>
        <v>0</v>
      </c>
      <c r="I28" s="1171"/>
      <c r="J28" s="1172"/>
      <c r="K28" s="1172"/>
    </row>
    <row r="29" spans="2:11" s="1160" customFormat="1" ht="50.25" customHeight="1" x14ac:dyDescent="0.7">
      <c r="B29" s="1163">
        <v>26</v>
      </c>
      <c r="C29" s="1168">
        <v>44304</v>
      </c>
      <c r="D29" s="1168" t="s">
        <v>748</v>
      </c>
      <c r="E29" s="1169">
        <v>30</v>
      </c>
      <c r="F29" s="1169">
        <v>15</v>
      </c>
      <c r="G29" s="1169">
        <v>0</v>
      </c>
      <c r="H29" s="1169">
        <f t="shared" si="0"/>
        <v>15</v>
      </c>
      <c r="I29" s="1171"/>
      <c r="J29" s="1172"/>
      <c r="K29" s="1172"/>
    </row>
    <row r="30" spans="2:11" ht="46.5" x14ac:dyDescent="0.7">
      <c r="B30" s="1163">
        <v>27</v>
      </c>
      <c r="C30" s="1168">
        <v>82081</v>
      </c>
      <c r="D30" s="1168" t="s">
        <v>749</v>
      </c>
      <c r="E30" s="1173"/>
      <c r="F30" s="1169">
        <v>10</v>
      </c>
      <c r="G30" s="1169">
        <v>18</v>
      </c>
      <c r="H30" s="1169">
        <f t="shared" si="0"/>
        <v>0</v>
      </c>
    </row>
    <row r="31" spans="2:11" ht="46.5" x14ac:dyDescent="0.7">
      <c r="B31" s="1163">
        <v>28</v>
      </c>
      <c r="C31" s="1168">
        <v>82008</v>
      </c>
      <c r="D31" s="1168" t="s">
        <v>750</v>
      </c>
      <c r="E31" s="1173"/>
      <c r="F31" s="1169">
        <v>25</v>
      </c>
      <c r="G31" s="1169">
        <v>23</v>
      </c>
      <c r="H31" s="1169">
        <f t="shared" si="0"/>
        <v>2</v>
      </c>
    </row>
    <row r="32" spans="2:11" ht="46.5" x14ac:dyDescent="0.7">
      <c r="B32" s="1163">
        <v>29</v>
      </c>
      <c r="C32" s="1168">
        <v>44344</v>
      </c>
      <c r="D32" s="1168" t="s">
        <v>751</v>
      </c>
      <c r="E32" s="1173"/>
      <c r="F32" s="1169">
        <v>3</v>
      </c>
      <c r="G32" s="1169">
        <v>2</v>
      </c>
      <c r="H32" s="1169">
        <f t="shared" si="0"/>
        <v>1</v>
      </c>
    </row>
    <row r="33" spans="2:8" ht="46.5" x14ac:dyDescent="0.7">
      <c r="B33" s="1163">
        <v>30</v>
      </c>
      <c r="C33" s="1168">
        <v>44298</v>
      </c>
      <c r="D33" s="1168" t="s">
        <v>752</v>
      </c>
      <c r="E33" s="1173"/>
      <c r="F33" s="1169">
        <v>10</v>
      </c>
      <c r="G33" s="1169">
        <v>0</v>
      </c>
      <c r="H33" s="1169">
        <f t="shared" si="0"/>
        <v>10</v>
      </c>
    </row>
    <row r="34" spans="2:8" ht="46.5" x14ac:dyDescent="0.7">
      <c r="B34" s="1163">
        <v>31</v>
      </c>
      <c r="C34" s="1168">
        <v>44263</v>
      </c>
      <c r="D34" s="1168" t="s">
        <v>753</v>
      </c>
      <c r="E34" s="1173"/>
      <c r="F34" s="1169">
        <v>100</v>
      </c>
      <c r="G34" s="1169">
        <v>0</v>
      </c>
      <c r="H34" s="1169">
        <f t="shared" si="0"/>
        <v>100</v>
      </c>
    </row>
    <row r="35" spans="2:8" ht="46.5" x14ac:dyDescent="0.7">
      <c r="B35" s="1163">
        <v>32</v>
      </c>
      <c r="C35" s="1168">
        <v>44347</v>
      </c>
      <c r="D35" s="1168" t="s">
        <v>754</v>
      </c>
      <c r="E35" s="1173"/>
      <c r="F35" s="1169">
        <v>10</v>
      </c>
      <c r="G35" s="1169">
        <v>10</v>
      </c>
      <c r="H35" s="1169">
        <f t="shared" si="0"/>
        <v>0</v>
      </c>
    </row>
    <row r="36" spans="2:8" ht="46.5" x14ac:dyDescent="0.7">
      <c r="B36" s="1163">
        <v>33</v>
      </c>
      <c r="C36" s="1168">
        <v>44305</v>
      </c>
      <c r="D36" s="1168" t="s">
        <v>755</v>
      </c>
      <c r="E36" s="1173"/>
      <c r="F36" s="1169">
        <v>8</v>
      </c>
      <c r="G36" s="1169">
        <v>8</v>
      </c>
      <c r="H36" s="1169">
        <f t="shared" si="0"/>
        <v>0</v>
      </c>
    </row>
    <row r="37" spans="2:8" ht="46.5" x14ac:dyDescent="0.7">
      <c r="B37" s="1163">
        <v>34</v>
      </c>
      <c r="C37" s="1174">
        <v>44347</v>
      </c>
      <c r="D37" s="1175" t="s">
        <v>756</v>
      </c>
      <c r="E37" s="1173"/>
      <c r="F37" s="1169">
        <v>10</v>
      </c>
      <c r="G37" s="1169">
        <v>10</v>
      </c>
      <c r="H37" s="1169">
        <f t="shared" si="0"/>
        <v>0</v>
      </c>
    </row>
    <row r="38" spans="2:8" ht="46.5" x14ac:dyDescent="0.7">
      <c r="B38" s="1163">
        <v>35</v>
      </c>
      <c r="C38" s="1168">
        <v>43048</v>
      </c>
      <c r="D38" s="1168" t="s">
        <v>757</v>
      </c>
      <c r="E38" s="1173"/>
      <c r="F38" s="1169">
        <v>50</v>
      </c>
      <c r="G38" s="1169">
        <v>0</v>
      </c>
      <c r="H38" s="1169">
        <f t="shared" si="0"/>
        <v>50</v>
      </c>
    </row>
    <row r="39" spans="2:8" ht="46.5" x14ac:dyDescent="0.7">
      <c r="B39" s="1163">
        <v>36</v>
      </c>
      <c r="C39" s="1168">
        <v>44331</v>
      </c>
      <c r="D39" s="1168" t="s">
        <v>758</v>
      </c>
      <c r="E39" s="1173"/>
      <c r="F39" s="1169">
        <v>3</v>
      </c>
      <c r="G39" s="1169">
        <v>3</v>
      </c>
      <c r="H39" s="1169">
        <f t="shared" si="0"/>
        <v>0</v>
      </c>
    </row>
    <row r="40" spans="2:8" ht="46.5" x14ac:dyDescent="0.7">
      <c r="B40" s="1163">
        <v>37</v>
      </c>
      <c r="C40" s="1168">
        <v>82058</v>
      </c>
      <c r="D40" s="1168" t="s">
        <v>759</v>
      </c>
      <c r="E40" s="1173"/>
      <c r="F40" s="1169">
        <v>1</v>
      </c>
      <c r="G40" s="1169">
        <v>1</v>
      </c>
      <c r="H40" s="1169">
        <f t="shared" si="0"/>
        <v>0</v>
      </c>
    </row>
    <row r="41" spans="2:8" ht="46.5" x14ac:dyDescent="0.7">
      <c r="B41" s="1163">
        <v>38</v>
      </c>
      <c r="C41" s="1168">
        <v>44224</v>
      </c>
      <c r="D41" s="1168" t="s">
        <v>156</v>
      </c>
      <c r="E41" s="1173"/>
      <c r="F41" s="1169">
        <v>15</v>
      </c>
      <c r="G41" s="1169">
        <v>13</v>
      </c>
      <c r="H41" s="1169">
        <f t="shared" si="0"/>
        <v>2</v>
      </c>
    </row>
    <row r="42" spans="2:8" ht="46.5" x14ac:dyDescent="0.7">
      <c r="B42" s="1163">
        <v>39</v>
      </c>
      <c r="C42" s="1168">
        <v>44225</v>
      </c>
      <c r="D42" s="1168" t="s">
        <v>157</v>
      </c>
      <c r="E42" s="1173"/>
      <c r="F42" s="1169">
        <v>10</v>
      </c>
      <c r="G42" s="1169">
        <v>11</v>
      </c>
      <c r="H42" s="1169">
        <f t="shared" si="0"/>
        <v>0</v>
      </c>
    </row>
    <row r="43" spans="2:8" ht="46.5" x14ac:dyDescent="0.7">
      <c r="B43" s="1163">
        <v>40</v>
      </c>
      <c r="C43" s="1168">
        <v>44333</v>
      </c>
      <c r="D43" s="1168" t="s">
        <v>158</v>
      </c>
      <c r="E43" s="1173"/>
      <c r="F43" s="1169">
        <v>10</v>
      </c>
      <c r="G43" s="1169">
        <v>0</v>
      </c>
      <c r="H43" s="1169">
        <f t="shared" si="0"/>
        <v>10</v>
      </c>
    </row>
    <row r="44" spans="2:8" ht="46.5" x14ac:dyDescent="0.7">
      <c r="B44" s="1163">
        <v>41</v>
      </c>
      <c r="C44" s="1176">
        <v>40468</v>
      </c>
      <c r="D44" s="1177" t="s">
        <v>163</v>
      </c>
      <c r="E44" s="1173"/>
      <c r="F44" s="1169">
        <v>75</v>
      </c>
      <c r="G44" s="1169">
        <v>75</v>
      </c>
      <c r="H44" s="1169">
        <f t="shared" si="0"/>
        <v>0</v>
      </c>
    </row>
    <row r="45" spans="2:8" ht="46.5" x14ac:dyDescent="0.7">
      <c r="B45" s="1163">
        <v>42</v>
      </c>
      <c r="C45" s="1178">
        <v>40468</v>
      </c>
      <c r="D45" s="1179" t="s">
        <v>760</v>
      </c>
      <c r="E45" s="1173"/>
      <c r="F45" s="1169">
        <v>75</v>
      </c>
      <c r="G45" s="1169">
        <v>75</v>
      </c>
      <c r="H45" s="1169">
        <f t="shared" si="0"/>
        <v>0</v>
      </c>
    </row>
    <row r="46" spans="2:8" ht="46.5" x14ac:dyDescent="0.7">
      <c r="B46" s="1163">
        <v>43</v>
      </c>
      <c r="C46" s="1176">
        <v>40468</v>
      </c>
      <c r="D46" s="1177" t="s">
        <v>761</v>
      </c>
      <c r="E46" s="1173"/>
      <c r="F46" s="1169">
        <v>75</v>
      </c>
      <c r="G46" s="1169">
        <v>75</v>
      </c>
      <c r="H46" s="1169">
        <f t="shared" si="0"/>
        <v>0</v>
      </c>
    </row>
    <row r="47" spans="2:8" ht="46.5" x14ac:dyDescent="0.7">
      <c r="B47" s="1163">
        <v>44</v>
      </c>
      <c r="C47" s="1180">
        <v>44248</v>
      </c>
      <c r="D47" s="1177" t="s">
        <v>762</v>
      </c>
      <c r="E47" s="1173"/>
      <c r="F47" s="1169">
        <v>10</v>
      </c>
      <c r="G47" s="1169">
        <v>0</v>
      </c>
      <c r="H47" s="1169">
        <f t="shared" si="0"/>
        <v>10</v>
      </c>
    </row>
    <row r="48" spans="2:8" ht="46.5" x14ac:dyDescent="0.7">
      <c r="B48" s="1163">
        <v>45</v>
      </c>
      <c r="C48" s="1180">
        <v>82099</v>
      </c>
      <c r="D48" s="1177" t="s">
        <v>763</v>
      </c>
      <c r="E48" s="1173"/>
      <c r="F48" s="1169">
        <v>10</v>
      </c>
      <c r="G48" s="1169">
        <v>10</v>
      </c>
      <c r="H48" s="1169">
        <f t="shared" si="0"/>
        <v>0</v>
      </c>
    </row>
    <row r="49" spans="2:8" ht="46.5" x14ac:dyDescent="0.7">
      <c r="B49" s="1163">
        <v>46</v>
      </c>
      <c r="C49" s="1180">
        <v>44160</v>
      </c>
      <c r="D49" s="1177" t="s">
        <v>764</v>
      </c>
      <c r="E49" s="1173"/>
      <c r="F49" s="1169">
        <v>10</v>
      </c>
      <c r="G49" s="1169">
        <v>5</v>
      </c>
      <c r="H49" s="1169">
        <f t="shared" si="0"/>
        <v>5</v>
      </c>
    </row>
    <row r="50" spans="2:8" ht="46.5" x14ac:dyDescent="0.7">
      <c r="B50" s="1163">
        <v>47</v>
      </c>
      <c r="C50" s="1181">
        <v>44095</v>
      </c>
      <c r="D50" s="1168" t="s">
        <v>765</v>
      </c>
      <c r="E50" s="1173"/>
      <c r="F50" s="1169">
        <v>20</v>
      </c>
      <c r="G50" s="1169">
        <v>1</v>
      </c>
      <c r="H50" s="1169">
        <f t="shared" si="0"/>
        <v>19</v>
      </c>
    </row>
  </sheetData>
  <sheetProtection algorithmName="SHA-512" hashValue="mEH5+H+s0A25rd5ihSWsGl7PY0sVGj6yIvna1gAC8L8lxIMtoBPnqE98Ifum5dB8kuiGUZdbxuCMquc286YVgQ==" saltValue="FN3LGerFh4/v+W3dHsK2PQ==" spinCount="100000" sheet="1" objects="1" scenarios="1"/>
  <mergeCells count="2">
    <mergeCell ref="B1:C2"/>
    <mergeCell ref="D1:I2"/>
  </mergeCells>
  <conditionalFormatting sqref="H4:H50">
    <cfRule type="cellIs" dxfId="26" priority="1" operator="greaterThan">
      <formula>0</formula>
    </cfRule>
    <cfRule type="cellIs" dxfId="25" priority="2" operator="greaterThan">
      <formula>0</formula>
    </cfRule>
    <cfRule type="cellIs" dxfId="24" priority="3" operator="equal">
      <formula>0</formula>
    </cfRule>
  </conditionalFormatting>
  <hyperlinks>
    <hyperlink ref="B1" location="'الرئيسية'!A1" display="🏠 الصفحة الرئيسية" xr:uid="{25BD557B-3046-42F7-B1E0-AF49CC2A9A64}"/>
  </hyperlinks>
  <pageMargins left="0.25" right="0.25" top="0.75" bottom="0.75" header="0.3" footer="0.3"/>
  <pageSetup paperSize="9" scale="72" orientation="landscape" horizontalDpi="0" verticalDpi="0" r:id="rId1"/>
  <colBreaks count="1" manualBreakCount="1">
    <brk id="8" max="1048575" man="1"/>
  </colBreaks>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16</vt:i4>
      </vt:variant>
    </vt:vector>
  </HeadingPairs>
  <TitlesOfParts>
    <vt:vector size="89" baseType="lpstr">
      <vt:lpstr>تقرير عدم مطابقة</vt:lpstr>
      <vt:lpstr>ابواب طوارئ النيل</vt:lpstr>
      <vt:lpstr>التحليل السنوى النيل</vt:lpstr>
      <vt:lpstr>ابواب الطوارئ دلتا</vt:lpstr>
      <vt:lpstr>دواليب تاج</vt:lpstr>
      <vt:lpstr>دواليب النيل</vt:lpstr>
      <vt:lpstr>دواليب دلتا</vt:lpstr>
      <vt:lpstr>لوحة التحليل والملخص النيل</vt:lpstr>
      <vt:lpstr>طفايات الحريق النيل</vt:lpstr>
      <vt:lpstr>شبكة الانذار النيل</vt:lpstr>
      <vt:lpstr>شبكة الحريق والمضخات النيل</vt:lpstr>
      <vt:lpstr>صناديق الحريق النيل</vt:lpstr>
      <vt:lpstr>لوح توزيع الكهرباء النيل</vt:lpstr>
      <vt:lpstr>شبكة الغمر للمحولات النيل</vt:lpstr>
      <vt:lpstr>المخاطر الوشيكة النيل</vt:lpstr>
      <vt:lpstr>اصابات العمل النيل</vt:lpstr>
      <vt:lpstr>ارصدة الشئون الادارية النيل</vt:lpstr>
      <vt:lpstr>مهمات الوقاية الشخصية النيل</vt:lpstr>
      <vt:lpstr>الرئيسية النيل</vt:lpstr>
      <vt:lpstr>تقرير عدم مطابقة النيل</vt:lpstr>
      <vt:lpstr>MSDS النيل</vt:lpstr>
      <vt:lpstr>TBT النيل </vt:lpstr>
      <vt:lpstr>خطة اخلاء النيل</vt:lpstr>
      <vt:lpstr>خطة طوارئ النيل</vt:lpstr>
      <vt:lpstr>تقييم المخاطر النيل</vt:lpstr>
      <vt:lpstr>مهمات الوقاية الشخصية تاج</vt:lpstr>
      <vt:lpstr>ارصدة الشئون الادارية  تاج</vt:lpstr>
      <vt:lpstr>السجلات الحكومية النيل</vt:lpstr>
      <vt:lpstr>اصابات العمل تاج</vt:lpstr>
      <vt:lpstr>المخاطر الوشيكة تاج</vt:lpstr>
      <vt:lpstr>شبكة الغمر للمحولات تاج</vt:lpstr>
      <vt:lpstr>لوح توزيع الكهرباء تاج</vt:lpstr>
      <vt:lpstr>صناديق الحريق تاج</vt:lpstr>
      <vt:lpstr>شبكة الحريق والمضخات تاج</vt:lpstr>
      <vt:lpstr>شبكة الانذار تاج</vt:lpstr>
      <vt:lpstr>الاوناش العلوية تاج</vt:lpstr>
      <vt:lpstr>السلالم العمودية تاج</vt:lpstr>
      <vt:lpstr>طفايات الحريق تاج</vt:lpstr>
      <vt:lpstr>لوحة التحليل والملخص تاج</vt:lpstr>
      <vt:lpstr>ابواب الطوارئ تاج</vt:lpstr>
      <vt:lpstr>الرئيسية تاج </vt:lpstr>
      <vt:lpstr>خطة طوارئ تاج</vt:lpstr>
      <vt:lpstr>خطة اخلاء تاج</vt:lpstr>
      <vt:lpstr>TBT تاج</vt:lpstr>
      <vt:lpstr>MSDSتاج</vt:lpstr>
      <vt:lpstr>سجلات حكومية تاج</vt:lpstr>
      <vt:lpstr>تقرير عدم مطابقة تاج</vt:lpstr>
      <vt:lpstr>تقييم مخاطر تاج كابس</vt:lpstr>
      <vt:lpstr>القائمة الرئيسية </vt:lpstr>
      <vt:lpstr>لوحة التحليل السنوى تاج </vt:lpstr>
      <vt:lpstr>الرئيسية</vt:lpstr>
      <vt:lpstr>السجلات الحكومية </vt:lpstr>
      <vt:lpstr>MSDS</vt:lpstr>
      <vt:lpstr>TBT دلتا</vt:lpstr>
      <vt:lpstr>خطة اخلاء دلتا</vt:lpstr>
      <vt:lpstr>خطة طوارئ دلتا</vt:lpstr>
      <vt:lpstr>متابعه التسجيل الشهرى </vt:lpstr>
      <vt:lpstr>لوحة التحليل والملخص</vt:lpstr>
      <vt:lpstr>تحليل البيانات السنوية </vt:lpstr>
      <vt:lpstr>تقييم مخاطر دلتا </vt:lpstr>
      <vt:lpstr>طفايات الحريق</vt:lpstr>
      <vt:lpstr>السلالم العمودية</vt:lpstr>
      <vt:lpstr>الاوناش العلوية</vt:lpstr>
      <vt:lpstr>شبكة الانذار</vt:lpstr>
      <vt:lpstr>شبكة الحريق والمضخات</vt:lpstr>
      <vt:lpstr>صناديق الحريق</vt:lpstr>
      <vt:lpstr>الكلاركات</vt:lpstr>
      <vt:lpstr>لوح توزيع الكهرباء</vt:lpstr>
      <vt:lpstr>شبكة الغمر للمحولات</vt:lpstr>
      <vt:lpstr>المخاطر الوشيكة</vt:lpstr>
      <vt:lpstr>اصابات العمل</vt:lpstr>
      <vt:lpstr>مهمات الوقاية الشخصية</vt:lpstr>
      <vt:lpstr>ارصدة الشئون الادارية </vt:lpstr>
      <vt:lpstr>'دواليب النيل'!Print_Area</vt:lpstr>
      <vt:lpstr>'دواليب تاج'!Print_Area</vt:lpstr>
      <vt:lpstr>'دواليب دلتا'!Print_Area</vt:lpstr>
      <vt:lpstr>'شبكة الانذار'!Print_Area</vt:lpstr>
      <vt:lpstr>'شبكة الانذار تاج'!Print_Area</vt:lpstr>
      <vt:lpstr>'شبكة الغمر للمحولات'!Print_Area</vt:lpstr>
      <vt:lpstr>'شبكة الغمر للمحولات النيل'!Print_Area</vt:lpstr>
      <vt:lpstr>'شبكة الغمر للمحولات تاج'!Print_Area</vt:lpstr>
      <vt:lpstr>'لوح توزيع الكهرباء'!Print_Area</vt:lpstr>
      <vt:lpstr>'لوح توزيع الكهرباء النيل'!Print_Area</vt:lpstr>
      <vt:lpstr>'لوح توزيع الكهرباء تاج'!Print_Area</vt:lpstr>
      <vt:lpstr>'دواليب النيل'!Print_Titles</vt:lpstr>
      <vt:lpstr>'دواليب تاج'!Print_Titles</vt:lpstr>
      <vt:lpstr>'شبكة الانذار'!Print_Titles</vt:lpstr>
      <vt:lpstr>'لوح توزيع الكهرباء'!Print_Titles</vt:lpstr>
      <vt:lpstr>'لوح توزيع الكهرباء تاج'!Print_Titles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Hp</cp:lastModifiedBy>
  <cp:lastPrinted>2026-08-03T20:00:51Z</cp:lastPrinted>
  <dcterms:created xsi:type="dcterms:W3CDTF">2026-07-25T17:22:00Z</dcterms:created>
  <dcterms:modified xsi:type="dcterms:W3CDTF">2026-09-05T09:44:13Z</dcterms:modified>
</cp:coreProperties>
</file>