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ott\Desktop\"/>
    </mc:Choice>
  </mc:AlternateContent>
  <bookViews>
    <workbookView xWindow="0" yWindow="0" windowWidth="25200" windowHeight="119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2" l="1"/>
  <c r="M5" i="2"/>
  <c r="M3" i="2"/>
  <c r="L4" i="2"/>
  <c r="L5" i="2"/>
  <c r="L3" i="2"/>
  <c r="B18" i="2"/>
  <c r="F16" i="2"/>
  <c r="D16" i="2"/>
  <c r="B16" i="2"/>
  <c r="F15" i="2"/>
  <c r="D15" i="2"/>
  <c r="B15" i="2"/>
  <c r="F2" i="4" l="1"/>
  <c r="E3" i="4"/>
  <c r="C5" i="4"/>
  <c r="E5" i="4" s="1"/>
  <c r="C4" i="4"/>
  <c r="E4" i="4" s="1"/>
  <c r="C3" i="4"/>
  <c r="C2" i="4"/>
  <c r="E2" i="4" s="1"/>
  <c r="E6" i="4" s="1"/>
  <c r="H15" i="3"/>
  <c r="H3" i="3"/>
  <c r="H4" i="3"/>
  <c r="H5" i="3"/>
  <c r="H6" i="3"/>
  <c r="H7" i="3"/>
  <c r="H8" i="3"/>
  <c r="H9" i="3"/>
  <c r="H10" i="3"/>
  <c r="H11" i="3"/>
  <c r="H12" i="3"/>
  <c r="H13" i="3"/>
  <c r="H2" i="3"/>
  <c r="C14" i="3"/>
  <c r="C15" i="3"/>
  <c r="C16" i="3"/>
  <c r="C17" i="3"/>
  <c r="C18" i="3"/>
  <c r="C19" i="3"/>
  <c r="B15" i="3"/>
  <c r="B16" i="3"/>
  <c r="B17" i="3"/>
  <c r="B18" i="3"/>
  <c r="B19" i="3"/>
  <c r="B14" i="3"/>
  <c r="D25" i="3"/>
  <c r="D26" i="3"/>
  <c r="D24" i="3"/>
  <c r="C22" i="3"/>
  <c r="J25" i="1" l="1"/>
  <c r="J24" i="1"/>
  <c r="J23" i="1"/>
  <c r="J15" i="1"/>
  <c r="J16" i="1"/>
  <c r="J17" i="1"/>
  <c r="J18" i="1"/>
  <c r="J19" i="1"/>
  <c r="J20" i="1"/>
  <c r="J21" i="1"/>
  <c r="J22" i="1"/>
  <c r="J14" i="1"/>
  <c r="C16" i="1"/>
  <c r="C15" i="1"/>
  <c r="C14" i="1"/>
  <c r="B14" i="1"/>
  <c r="C4" i="1"/>
  <c r="C5" i="1"/>
  <c r="C6" i="1"/>
  <c r="C7" i="1"/>
  <c r="C8" i="1"/>
  <c r="C9" i="1"/>
  <c r="C10" i="1"/>
  <c r="C11" i="1"/>
  <c r="C12" i="1"/>
  <c r="C13" i="1"/>
  <c r="C3" i="1"/>
</calcChain>
</file>

<file path=xl/sharedStrings.xml><?xml version="1.0" encoding="utf-8"?>
<sst xmlns="http://schemas.openxmlformats.org/spreadsheetml/2006/main" count="140" uniqueCount="60">
  <si>
    <t>Refereed Publications</t>
  </si>
  <si>
    <t>Faculty members</t>
  </si>
  <si>
    <t>Total</t>
  </si>
  <si>
    <t>Stratum</t>
  </si>
  <si>
    <t>Number of faculty members in stratum</t>
  </si>
  <si>
    <t>Number of faculty members in sample</t>
  </si>
  <si>
    <t>Biological Sciences</t>
  </si>
  <si>
    <t>Physical Sciences</t>
  </si>
  <si>
    <t>Social Sciences</t>
  </si>
  <si>
    <t>Humanities</t>
  </si>
  <si>
    <t>Number of refereed publications</t>
  </si>
  <si>
    <t>Number of faculty members</t>
  </si>
  <si>
    <t>Biological</t>
  </si>
  <si>
    <t>Physical</t>
  </si>
  <si>
    <t>Social</t>
  </si>
  <si>
    <t>Large</t>
  </si>
  <si>
    <t>Medium</t>
  </si>
  <si>
    <t>Small</t>
  </si>
  <si>
    <t>Mean</t>
  </si>
  <si>
    <t>Standard Error</t>
  </si>
  <si>
    <t>Median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</si>
  <si>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</si>
  <si>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</si>
  <si>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</si>
  <si>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</si>
  <si>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</si>
  <si>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</si>
  <si>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</si>
  <si>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</si>
  <si>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</si>
  <si>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Nh</t>
  </si>
  <si>
    <t>Student</t>
  </si>
  <si>
    <t>Graduate?</t>
  </si>
  <si>
    <t>Ali</t>
  </si>
  <si>
    <t>Bucky</t>
  </si>
  <si>
    <t>Judith</t>
  </si>
  <si>
    <t>Hal</t>
  </si>
  <si>
    <t>Roy</t>
  </si>
  <si>
    <t>Gideon</t>
  </si>
  <si>
    <t>John</t>
  </si>
  <si>
    <t>Yusun</t>
  </si>
  <si>
    <t xml:space="preserve">prob each sample = </t>
  </si>
  <si>
    <t>sample proportion</t>
  </si>
  <si>
    <t>number</t>
  </si>
  <si>
    <t>mean</t>
  </si>
  <si>
    <t>R</t>
  </si>
  <si>
    <t>W</t>
  </si>
  <si>
    <t>Sample</t>
  </si>
  <si>
    <t>MEMBERS</t>
  </si>
  <si>
    <t>VALUE</t>
  </si>
  <si>
    <t>STATISTIC VALUE</t>
  </si>
  <si>
    <t># SAMPLES</t>
  </si>
  <si>
    <t>PROPORTION OF SAMPLES</t>
  </si>
  <si>
    <t>weight</t>
  </si>
  <si>
    <t>ybarstr =</t>
  </si>
  <si>
    <t xml:space="preserve">whi = </t>
  </si>
  <si>
    <t>stratum</t>
  </si>
  <si>
    <t>stratum size</t>
  </si>
  <si>
    <t>S</t>
  </si>
  <si>
    <t>S*N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</si>
</sst>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"/>
      <scheme val="minor"/>
    </font>
    <font>
      <b/>
      <sz val="12"/>
      <color theme="1"/>
      <name val="Calibri"/>
      <family val="1"/>
      <charset val="1"/>
      <scheme val="minor"/>
    </font>
    <font>
      <i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2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4" borderId="14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4" borderId="15" xfId="0" applyFont="1" applyFill="1" applyBorder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4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9" xfId="0" applyBorder="1"/>
    <xf numFmtId="0" fontId="0" fillId="0" borderId="11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workbookViewId="0">
      <selection activeCell="J26" sqref="J26"/>
    </sheetView>
  </sheetViews>
  <sheetFormatPr defaultRowHeight="15" x14ac:dyDescent="0.25"/>
  <cols>
    <col min="1" max="1" width="21.7109375" bestFit="1" customWidth="1"/>
    <col min="2" max="4" width="9.28515625" bestFit="1" customWidth="1"/>
    <col min="5" max="5" width="31.7109375" bestFit="1" customWidth="1"/>
    <col min="6" max="6" width="24.140625" customWidth="1"/>
    <col min="7" max="7" width="18.7109375" customWidth="1"/>
    <col min="8" max="8" width="9.42578125" bestFit="1" customWidth="1"/>
    <col min="9" max="9" width="11.5703125" bestFit="1" customWidth="1"/>
    <col min="10" max="12" width="9.28515625" bestFit="1" customWidth="1"/>
  </cols>
  <sheetData>
    <row r="2" spans="1:10" ht="47.25" x14ac:dyDescent="0.25">
      <c r="A2" s="1" t="s">
        <v>0</v>
      </c>
      <c r="B2" s="1" t="s">
        <v>1</v>
      </c>
      <c r="C2" t="s">
        <v>2</v>
      </c>
      <c r="E2" s="2" t="s">
        <v>3</v>
      </c>
      <c r="F2" s="2" t="s">
        <v>4</v>
      </c>
      <c r="G2" s="2" t="s">
        <v>5</v>
      </c>
    </row>
    <row r="3" spans="1:10" ht="15.75" x14ac:dyDescent="0.25">
      <c r="A3" s="1">
        <v>0</v>
      </c>
      <c r="B3" s="1">
        <v>28</v>
      </c>
      <c r="C3">
        <f>A3*B3</f>
        <v>0</v>
      </c>
      <c r="E3" s="1" t="s">
        <v>6</v>
      </c>
      <c r="F3" s="1">
        <v>102</v>
      </c>
      <c r="G3" s="1">
        <v>7</v>
      </c>
    </row>
    <row r="4" spans="1:10" ht="15.75" x14ac:dyDescent="0.25">
      <c r="A4" s="1">
        <v>1</v>
      </c>
      <c r="B4" s="1">
        <v>4</v>
      </c>
      <c r="C4">
        <f t="shared" ref="C4:C13" si="0">A4*B4</f>
        <v>4</v>
      </c>
      <c r="E4" s="1" t="s">
        <v>7</v>
      </c>
      <c r="F4" s="1">
        <v>310</v>
      </c>
      <c r="G4" s="1">
        <v>19</v>
      </c>
    </row>
    <row r="5" spans="1:10" ht="15.75" x14ac:dyDescent="0.25">
      <c r="A5" s="1">
        <v>2</v>
      </c>
      <c r="B5" s="1">
        <v>3</v>
      </c>
      <c r="C5">
        <f t="shared" si="0"/>
        <v>6</v>
      </c>
      <c r="E5" s="1" t="s">
        <v>8</v>
      </c>
      <c r="F5" s="1">
        <v>217</v>
      </c>
      <c r="G5" s="1">
        <v>13</v>
      </c>
    </row>
    <row r="6" spans="1:10" ht="15.75" x14ac:dyDescent="0.25">
      <c r="A6" s="1">
        <v>3</v>
      </c>
      <c r="B6" s="1">
        <v>4</v>
      </c>
      <c r="C6">
        <f t="shared" si="0"/>
        <v>12</v>
      </c>
      <c r="E6" s="1" t="s">
        <v>9</v>
      </c>
      <c r="F6" s="1">
        <v>178</v>
      </c>
      <c r="G6" s="1">
        <v>11</v>
      </c>
    </row>
    <row r="7" spans="1:10" ht="15.75" x14ac:dyDescent="0.25">
      <c r="A7" s="1">
        <v>4</v>
      </c>
      <c r="B7" s="1">
        <v>4</v>
      </c>
      <c r="C7">
        <f t="shared" si="0"/>
        <v>16</v>
      </c>
      <c r="E7" s="2" t="s">
        <v>2</v>
      </c>
      <c r="F7" s="2">
        <v>807</v>
      </c>
      <c r="G7" s="2">
        <v>50</v>
      </c>
    </row>
    <row r="8" spans="1:10" ht="15.75" x14ac:dyDescent="0.25">
      <c r="A8" s="1">
        <v>5</v>
      </c>
      <c r="B8" s="1">
        <v>2</v>
      </c>
      <c r="C8">
        <f t="shared" si="0"/>
        <v>10</v>
      </c>
    </row>
    <row r="9" spans="1:10" ht="15.75" x14ac:dyDescent="0.25">
      <c r="A9" s="1">
        <v>6</v>
      </c>
      <c r="B9" s="1">
        <v>1</v>
      </c>
      <c r="C9">
        <f t="shared" si="0"/>
        <v>6</v>
      </c>
    </row>
    <row r="10" spans="1:10" ht="15.75" x14ac:dyDescent="0.25">
      <c r="A10" s="1">
        <v>7</v>
      </c>
      <c r="B10" s="1">
        <v>0</v>
      </c>
      <c r="C10">
        <f t="shared" si="0"/>
        <v>0</v>
      </c>
    </row>
    <row r="11" spans="1:10" ht="15.75" x14ac:dyDescent="0.25">
      <c r="A11" s="1">
        <v>8</v>
      </c>
      <c r="B11" s="1">
        <v>2</v>
      </c>
      <c r="C11">
        <f t="shared" si="0"/>
        <v>16</v>
      </c>
    </row>
    <row r="12" spans="1:10" ht="15.75" x14ac:dyDescent="0.25">
      <c r="A12" s="1">
        <v>9</v>
      </c>
      <c r="B12" s="1">
        <v>1</v>
      </c>
      <c r="C12">
        <f t="shared" si="0"/>
        <v>9</v>
      </c>
      <c r="E12" s="3" t="s">
        <v>10</v>
      </c>
      <c r="F12" s="5" t="s">
        <v>11</v>
      </c>
      <c r="G12" s="6"/>
      <c r="H12" s="6"/>
      <c r="I12" s="7"/>
    </row>
    <row r="13" spans="1:10" ht="15.75" x14ac:dyDescent="0.25">
      <c r="A13" s="1">
        <v>10</v>
      </c>
      <c r="B13" s="1">
        <v>1</v>
      </c>
      <c r="C13">
        <f t="shared" si="0"/>
        <v>10</v>
      </c>
      <c r="E13" s="4"/>
      <c r="F13" s="1" t="s">
        <v>12</v>
      </c>
      <c r="G13" s="1" t="s">
        <v>13</v>
      </c>
      <c r="H13" s="1" t="s">
        <v>14</v>
      </c>
      <c r="I13" s="1" t="s">
        <v>9</v>
      </c>
      <c r="J13" s="8" t="s">
        <v>2</v>
      </c>
    </row>
    <row r="14" spans="1:10" ht="15.75" x14ac:dyDescent="0.25">
      <c r="B14">
        <f>SUM(B3:B13)</f>
        <v>50</v>
      </c>
      <c r="C14">
        <f>SUM(C3:C13)</f>
        <v>89</v>
      </c>
      <c r="E14" s="1">
        <v>0</v>
      </c>
      <c r="F14" s="1">
        <v>1</v>
      </c>
      <c r="G14" s="1">
        <v>10</v>
      </c>
      <c r="H14" s="1">
        <v>9</v>
      </c>
      <c r="I14" s="1">
        <v>8</v>
      </c>
      <c r="J14">
        <f>E14*(SUM(F14:I14))</f>
        <v>0</v>
      </c>
    </row>
    <row r="15" spans="1:10" ht="15.75" x14ac:dyDescent="0.25">
      <c r="C15">
        <f>C14/B14</f>
        <v>1.78</v>
      </c>
      <c r="E15" s="1">
        <v>1</v>
      </c>
      <c r="F15" s="1">
        <v>2</v>
      </c>
      <c r="G15" s="1">
        <v>2</v>
      </c>
      <c r="H15" s="1">
        <v>0</v>
      </c>
      <c r="I15" s="1">
        <v>2</v>
      </c>
      <c r="J15">
        <f t="shared" ref="J15:J22" si="1">E15*(SUM(F15:I15))</f>
        <v>6</v>
      </c>
    </row>
    <row r="16" spans="1:10" ht="15.75" x14ac:dyDescent="0.25">
      <c r="C16">
        <f>B3/B14</f>
        <v>0.56000000000000005</v>
      </c>
      <c r="E16" s="1">
        <v>2</v>
      </c>
      <c r="F16" s="1">
        <v>0</v>
      </c>
      <c r="G16" s="1">
        <v>0</v>
      </c>
      <c r="H16" s="1">
        <v>1</v>
      </c>
      <c r="I16" s="1">
        <v>0</v>
      </c>
      <c r="J16">
        <f t="shared" si="1"/>
        <v>2</v>
      </c>
    </row>
    <row r="17" spans="5:10" ht="15.75" x14ac:dyDescent="0.25">
      <c r="E17" s="1">
        <v>3</v>
      </c>
      <c r="F17" s="1">
        <v>1</v>
      </c>
      <c r="G17" s="1">
        <v>1</v>
      </c>
      <c r="H17" s="1">
        <v>0</v>
      </c>
      <c r="I17" s="1">
        <v>1</v>
      </c>
      <c r="J17">
        <f t="shared" si="1"/>
        <v>9</v>
      </c>
    </row>
    <row r="18" spans="5:10" ht="15.75" x14ac:dyDescent="0.25">
      <c r="E18" s="1">
        <v>4</v>
      </c>
      <c r="F18" s="1">
        <v>0</v>
      </c>
      <c r="G18" s="1">
        <v>2</v>
      </c>
      <c r="H18" s="1">
        <v>2</v>
      </c>
      <c r="I18" s="1">
        <v>0</v>
      </c>
      <c r="J18">
        <f t="shared" si="1"/>
        <v>16</v>
      </c>
    </row>
    <row r="19" spans="5:10" ht="15.75" x14ac:dyDescent="0.25">
      <c r="E19" s="1">
        <v>5</v>
      </c>
      <c r="F19" s="1">
        <v>2</v>
      </c>
      <c r="G19" s="1">
        <v>1</v>
      </c>
      <c r="H19" s="1">
        <v>0</v>
      </c>
      <c r="I19" s="1">
        <v>0</v>
      </c>
      <c r="J19">
        <f t="shared" si="1"/>
        <v>15</v>
      </c>
    </row>
    <row r="20" spans="5:10" ht="15.75" x14ac:dyDescent="0.25">
      <c r="E20" s="1">
        <v>6</v>
      </c>
      <c r="F20" s="1">
        <v>0</v>
      </c>
      <c r="G20" s="1">
        <v>1</v>
      </c>
      <c r="H20" s="1">
        <v>1</v>
      </c>
      <c r="I20" s="1">
        <v>0</v>
      </c>
      <c r="J20">
        <f t="shared" si="1"/>
        <v>12</v>
      </c>
    </row>
    <row r="21" spans="5:10" ht="15.75" x14ac:dyDescent="0.25">
      <c r="E21" s="1">
        <v>7</v>
      </c>
      <c r="F21" s="1">
        <v>1</v>
      </c>
      <c r="G21" s="1">
        <v>0</v>
      </c>
      <c r="H21" s="1">
        <v>0</v>
      </c>
      <c r="I21" s="1">
        <v>0</v>
      </c>
      <c r="J21">
        <f t="shared" si="1"/>
        <v>7</v>
      </c>
    </row>
    <row r="22" spans="5:10" ht="15.75" x14ac:dyDescent="0.25">
      <c r="E22" s="1">
        <v>8</v>
      </c>
      <c r="F22" s="1">
        <v>0</v>
      </c>
      <c r="G22" s="1">
        <v>2</v>
      </c>
      <c r="H22" s="1">
        <v>0</v>
      </c>
      <c r="I22" s="1">
        <v>0</v>
      </c>
      <c r="J22">
        <f t="shared" si="1"/>
        <v>16</v>
      </c>
    </row>
    <row r="23" spans="5:10" ht="15.75" x14ac:dyDescent="0.25">
      <c r="I23" s="8">
        <v>50</v>
      </c>
      <c r="J23">
        <f>SUM(J14:J22)</f>
        <v>83</v>
      </c>
    </row>
    <row r="24" spans="5:10" x14ac:dyDescent="0.25">
      <c r="J24">
        <f>J23/I23</f>
        <v>1.66</v>
      </c>
    </row>
    <row r="25" spans="5:10" x14ac:dyDescent="0.25">
      <c r="J25">
        <f>28/50</f>
        <v>0.56000000000000005</v>
      </c>
    </row>
  </sheetData>
  <mergeCells count="2">
    <mergeCell ref="E12:E13"/>
    <mergeCell ref="F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M6" sqref="M6"/>
    </sheetView>
  </sheetViews>
  <sheetFormatPr defaultRowHeight="15" x14ac:dyDescent="0.25"/>
  <cols>
    <col min="1" max="1" width="18.140625" bestFit="1" customWidth="1"/>
    <col min="2" max="2" width="9.28515625" bestFit="1" customWidth="1"/>
    <col min="3" max="3" width="18.140625" bestFit="1" customWidth="1"/>
    <col min="4" max="4" width="9.28515625" bestFit="1" customWidth="1"/>
    <col min="5" max="5" width="18.140625" bestFit="1" customWidth="1"/>
    <col min="6" max="6" width="9.28515625" bestFit="1" customWidth="1"/>
    <col min="10" max="10" width="11.7109375" bestFit="1" customWidth="1"/>
  </cols>
  <sheetData>
    <row r="1" spans="1:13" x14ac:dyDescent="0.25">
      <c r="A1" s="13" t="s">
        <v>15</v>
      </c>
      <c r="B1" s="14"/>
      <c r="C1" s="13" t="s">
        <v>16</v>
      </c>
      <c r="D1" s="14"/>
      <c r="E1" s="13" t="s">
        <v>17</v>
      </c>
      <c r="F1" s="14"/>
    </row>
    <row r="2" spans="1:13" x14ac:dyDescent="0.25">
      <c r="A2" s="9" t="s">
        <v>30</v>
      </c>
      <c r="B2" s="10">
        <v>120</v>
      </c>
      <c r="C2" s="9" t="s">
        <v>30</v>
      </c>
      <c r="D2" s="10">
        <v>130</v>
      </c>
      <c r="E2" s="9" t="s">
        <v>30</v>
      </c>
      <c r="F2" s="10">
        <v>533</v>
      </c>
      <c r="I2" t="s">
        <v>56</v>
      </c>
      <c r="J2" t="s">
        <v>57</v>
      </c>
      <c r="K2" t="s">
        <v>58</v>
      </c>
      <c r="L2" t="s">
        <v>59</v>
      </c>
    </row>
    <row r="3" spans="1:13" x14ac:dyDescent="0.25">
      <c r="A3" s="9" t="s">
        <v>18</v>
      </c>
      <c r="B3" s="10">
        <v>12374.8</v>
      </c>
      <c r="C3" s="9" t="s">
        <v>18</v>
      </c>
      <c r="D3" s="10">
        <v>4315.7</v>
      </c>
      <c r="E3" s="9" t="s">
        <v>18</v>
      </c>
      <c r="F3" s="10">
        <v>334.9</v>
      </c>
      <c r="I3">
        <v>1</v>
      </c>
      <c r="J3">
        <v>120</v>
      </c>
      <c r="K3">
        <v>4776.5</v>
      </c>
      <c r="L3">
        <f>J3*K3</f>
        <v>573180</v>
      </c>
      <c r="M3">
        <f>60*(L3/SUM($L$3:$L$5))</f>
        <v>48.55751941373137</v>
      </c>
    </row>
    <row r="4" spans="1:13" x14ac:dyDescent="0.25">
      <c r="A4" s="9" t="s">
        <v>19</v>
      </c>
      <c r="B4" s="10">
        <v>1068.0999999999999</v>
      </c>
      <c r="C4" s="9" t="s">
        <v>19</v>
      </c>
      <c r="D4" s="10">
        <v>173.7</v>
      </c>
      <c r="E4" s="9" t="s">
        <v>19</v>
      </c>
      <c r="F4" s="10">
        <v>14.3</v>
      </c>
      <c r="I4">
        <v>2</v>
      </c>
      <c r="J4">
        <v>130</v>
      </c>
      <c r="K4">
        <v>777</v>
      </c>
      <c r="L4">
        <f t="shared" ref="L4:L5" si="0">J4*K4</f>
        <v>101010</v>
      </c>
      <c r="M4">
        <f t="shared" ref="M4:M5" si="1">60*(L4/SUM($L$3:$L$5))</f>
        <v>8.5571636065127983</v>
      </c>
    </row>
    <row r="5" spans="1:13" x14ac:dyDescent="0.25">
      <c r="A5" s="9" t="s">
        <v>20</v>
      </c>
      <c r="B5" s="10">
        <v>12188.9</v>
      </c>
      <c r="C5" s="9" t="s">
        <v>20</v>
      </c>
      <c r="D5" s="10">
        <v>4260.1000000000004</v>
      </c>
      <c r="E5" s="9" t="s">
        <v>20</v>
      </c>
      <c r="F5" s="10">
        <v>338.6</v>
      </c>
      <c r="I5">
        <v>3</v>
      </c>
      <c r="J5">
        <v>533</v>
      </c>
      <c r="K5">
        <v>63.9</v>
      </c>
      <c r="L5">
        <f t="shared" si="0"/>
        <v>34058.699999999997</v>
      </c>
      <c r="M5">
        <f t="shared" si="1"/>
        <v>2.88531697975584</v>
      </c>
    </row>
    <row r="6" spans="1:13" x14ac:dyDescent="0.25">
      <c r="A6" s="9" t="s">
        <v>21</v>
      </c>
      <c r="B6" s="10">
        <v>4776.5</v>
      </c>
      <c r="C6" s="9" t="s">
        <v>21</v>
      </c>
      <c r="D6" s="10">
        <v>777</v>
      </c>
      <c r="E6" s="9" t="s">
        <v>21</v>
      </c>
      <c r="F6" s="10">
        <v>63.9</v>
      </c>
    </row>
    <row r="7" spans="1:13" x14ac:dyDescent="0.25">
      <c r="A7" s="9" t="s">
        <v>22</v>
      </c>
      <c r="B7" s="10">
        <v>22815320</v>
      </c>
      <c r="C7" s="9" t="s">
        <v>22</v>
      </c>
      <c r="D7" s="10">
        <v>603671</v>
      </c>
      <c r="E7" s="9" t="s">
        <v>22</v>
      </c>
      <c r="F7" s="10">
        <v>4078.9</v>
      </c>
    </row>
    <row r="8" spans="1:13" x14ac:dyDescent="0.25">
      <c r="A8" s="9" t="s">
        <v>23</v>
      </c>
      <c r="B8" s="10">
        <v>-0.6</v>
      </c>
      <c r="C8" s="9" t="s">
        <v>23</v>
      </c>
      <c r="D8" s="10">
        <v>1.4</v>
      </c>
      <c r="E8" s="9" t="s">
        <v>23</v>
      </c>
      <c r="F8" s="10">
        <v>-0.6</v>
      </c>
    </row>
    <row r="9" spans="1:13" x14ac:dyDescent="0.25">
      <c r="A9" s="9" t="s">
        <v>24</v>
      </c>
      <c r="B9" s="10">
        <v>0.3</v>
      </c>
      <c r="C9" s="9" t="s">
        <v>24</v>
      </c>
      <c r="D9" s="10">
        <v>0.7</v>
      </c>
      <c r="E9" s="9" t="s">
        <v>24</v>
      </c>
      <c r="F9" s="10">
        <v>0</v>
      </c>
    </row>
    <row r="10" spans="1:13" x14ac:dyDescent="0.25">
      <c r="A10" s="9" t="s">
        <v>25</v>
      </c>
      <c r="B10" s="10">
        <v>16450.2</v>
      </c>
      <c r="C10" s="9" t="s">
        <v>25</v>
      </c>
      <c r="D10" s="10">
        <v>3303.5</v>
      </c>
      <c r="E10" s="9" t="s">
        <v>25</v>
      </c>
      <c r="F10" s="10">
        <v>238.5</v>
      </c>
    </row>
    <row r="11" spans="1:13" x14ac:dyDescent="0.25">
      <c r="A11" s="9" t="s">
        <v>26</v>
      </c>
      <c r="B11" s="10">
        <v>5058.8999999999996</v>
      </c>
      <c r="C11" s="9" t="s">
        <v>26</v>
      </c>
      <c r="D11" s="10">
        <v>3081.4</v>
      </c>
      <c r="E11" s="9" t="s">
        <v>26</v>
      </c>
      <c r="F11" s="10">
        <v>211.3</v>
      </c>
    </row>
    <row r="12" spans="1:13" x14ac:dyDescent="0.25">
      <c r="A12" s="9" t="s">
        <v>27</v>
      </c>
      <c r="B12" s="10">
        <v>21509.200000000001</v>
      </c>
      <c r="C12" s="9" t="s">
        <v>27</v>
      </c>
      <c r="D12" s="10">
        <v>6384.9</v>
      </c>
      <c r="E12" s="9" t="s">
        <v>27</v>
      </c>
      <c r="F12" s="10">
        <v>449.8</v>
      </c>
    </row>
    <row r="13" spans="1:13" x14ac:dyDescent="0.25">
      <c r="A13" s="9" t="s">
        <v>28</v>
      </c>
      <c r="B13" s="10">
        <v>247495.6</v>
      </c>
      <c r="C13" s="9" t="s">
        <v>28</v>
      </c>
      <c r="D13" s="10">
        <v>86314.2</v>
      </c>
      <c r="E13" s="9" t="s">
        <v>28</v>
      </c>
      <c r="F13" s="10">
        <v>6698.6</v>
      </c>
    </row>
    <row r="14" spans="1:13" x14ac:dyDescent="0.25">
      <c r="A14" s="11" t="s">
        <v>29</v>
      </c>
      <c r="B14" s="12">
        <v>20</v>
      </c>
      <c r="C14" s="11" t="s">
        <v>29</v>
      </c>
      <c r="D14" s="12">
        <v>20</v>
      </c>
      <c r="E14" s="11" t="s">
        <v>29</v>
      </c>
      <c r="F14" s="12">
        <v>20</v>
      </c>
    </row>
    <row r="15" spans="1:13" x14ac:dyDescent="0.25">
      <c r="A15" s="35" t="s">
        <v>53</v>
      </c>
      <c r="B15">
        <f>783/B2</f>
        <v>6.5250000000000004</v>
      </c>
      <c r="D15">
        <f>783/D2</f>
        <v>6.023076923076923</v>
      </c>
      <c r="F15">
        <f>783/F2</f>
        <v>1.4690431519699811</v>
      </c>
    </row>
    <row r="16" spans="1:13" x14ac:dyDescent="0.25">
      <c r="A16" s="36" t="s">
        <v>55</v>
      </c>
      <c r="B16">
        <f>B2/B14</f>
        <v>6</v>
      </c>
      <c r="D16">
        <f>D2/D14</f>
        <v>6.5</v>
      </c>
      <c r="F16">
        <f>F2/F14</f>
        <v>26.65</v>
      </c>
    </row>
    <row r="18" spans="1:2" x14ac:dyDescent="0.25">
      <c r="A18" s="36" t="s">
        <v>54</v>
      </c>
      <c r="B18">
        <f>((B16*B3)+(D16*D3)+(F16*F3))/(B16+D16+F16)</f>
        <v>2841.0200510855684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H2" sqref="H2"/>
    </sheetView>
  </sheetViews>
  <sheetFormatPr defaultRowHeight="15" x14ac:dyDescent="0.25"/>
  <cols>
    <col min="1" max="1" width="9.28515625" bestFit="1" customWidth="1"/>
    <col min="2" max="2" width="10.85546875" customWidth="1"/>
    <col min="3" max="3" width="11.140625" bestFit="1" customWidth="1"/>
    <col min="10" max="10" width="11.28515625" customWidth="1"/>
  </cols>
  <sheetData>
    <row r="1" spans="1:11" ht="16.5" thickBot="1" x14ac:dyDescent="0.3">
      <c r="A1" s="15" t="s">
        <v>31</v>
      </c>
      <c r="B1" s="15" t="s">
        <v>3</v>
      </c>
      <c r="C1" s="15" t="s">
        <v>32</v>
      </c>
      <c r="F1" s="22"/>
    </row>
    <row r="2" spans="1:11" ht="31.5" thickTop="1" thickBot="1" x14ac:dyDescent="0.3">
      <c r="A2" s="16" t="s">
        <v>33</v>
      </c>
      <c r="B2" s="16">
        <v>1</v>
      </c>
      <c r="C2" s="16">
        <v>1</v>
      </c>
      <c r="F2" t="s">
        <v>33</v>
      </c>
      <c r="G2" t="s">
        <v>35</v>
      </c>
      <c r="H2">
        <f>(VLOOKUP($F2,$A$2:$C$9,3,FALSE)*6+VLOOKUP($G2,$A$2:$C$9,3,FALSE)*2)/8</f>
        <v>1</v>
      </c>
      <c r="J2" s="21" t="s">
        <v>42</v>
      </c>
      <c r="K2" t="s">
        <v>43</v>
      </c>
    </row>
    <row r="3" spans="1:11" ht="16.5" thickBot="1" x14ac:dyDescent="0.3">
      <c r="A3" s="17" t="s">
        <v>34</v>
      </c>
      <c r="B3" s="17">
        <v>1</v>
      </c>
      <c r="C3" s="17">
        <v>0</v>
      </c>
      <c r="F3" t="s">
        <v>34</v>
      </c>
      <c r="G3" t="s">
        <v>35</v>
      </c>
      <c r="H3">
        <f t="shared" ref="H3:H13" si="0">(VLOOKUP($F3,$A$2:$C$9,3,FALSE)*6+VLOOKUP($G3,$A$2:$C$9,3,FALSE)*2)/8</f>
        <v>0.25</v>
      </c>
      <c r="J3">
        <v>0</v>
      </c>
      <c r="K3">
        <v>2</v>
      </c>
    </row>
    <row r="4" spans="1:11" ht="16.5" thickBot="1" x14ac:dyDescent="0.3">
      <c r="A4" s="18" t="s">
        <v>35</v>
      </c>
      <c r="B4" s="18">
        <v>2</v>
      </c>
      <c r="C4" s="18">
        <v>1</v>
      </c>
      <c r="F4" t="s">
        <v>37</v>
      </c>
      <c r="G4" t="s">
        <v>35</v>
      </c>
      <c r="H4">
        <f t="shared" si="0"/>
        <v>1</v>
      </c>
      <c r="J4">
        <v>0.25</v>
      </c>
      <c r="K4">
        <v>2</v>
      </c>
    </row>
    <row r="5" spans="1:11" ht="16.5" thickBot="1" x14ac:dyDescent="0.3">
      <c r="A5" s="17" t="s">
        <v>36</v>
      </c>
      <c r="B5" s="17">
        <v>2</v>
      </c>
      <c r="C5" s="17">
        <v>0</v>
      </c>
      <c r="F5" t="s">
        <v>38</v>
      </c>
      <c r="G5" t="s">
        <v>35</v>
      </c>
      <c r="H5">
        <f t="shared" si="0"/>
        <v>0.25</v>
      </c>
      <c r="J5">
        <v>0.75</v>
      </c>
      <c r="K5">
        <v>4</v>
      </c>
    </row>
    <row r="6" spans="1:11" ht="16.5" thickBot="1" x14ac:dyDescent="0.3">
      <c r="A6" s="18" t="s">
        <v>37</v>
      </c>
      <c r="B6" s="18">
        <v>1</v>
      </c>
      <c r="C6" s="18">
        <v>1</v>
      </c>
      <c r="F6" t="s">
        <v>39</v>
      </c>
      <c r="G6" t="s">
        <v>35</v>
      </c>
      <c r="H6">
        <f t="shared" si="0"/>
        <v>1</v>
      </c>
      <c r="J6">
        <v>1</v>
      </c>
      <c r="K6">
        <v>4</v>
      </c>
    </row>
    <row r="7" spans="1:11" ht="16.5" thickBot="1" x14ac:dyDescent="0.3">
      <c r="A7" s="17" t="s">
        <v>38</v>
      </c>
      <c r="B7" s="17">
        <v>1</v>
      </c>
      <c r="C7" s="17">
        <v>0</v>
      </c>
      <c r="F7" t="s">
        <v>40</v>
      </c>
      <c r="G7" t="s">
        <v>35</v>
      </c>
      <c r="H7">
        <f t="shared" si="0"/>
        <v>1</v>
      </c>
    </row>
    <row r="8" spans="1:11" ht="16.5" thickBot="1" x14ac:dyDescent="0.3">
      <c r="A8" s="18" t="s">
        <v>39</v>
      </c>
      <c r="B8" s="18">
        <v>1</v>
      </c>
      <c r="C8" s="18">
        <v>1</v>
      </c>
      <c r="F8" t="s">
        <v>33</v>
      </c>
      <c r="G8" t="s">
        <v>36</v>
      </c>
      <c r="H8">
        <f t="shared" si="0"/>
        <v>0.75</v>
      </c>
    </row>
    <row r="9" spans="1:11" ht="16.5" thickBot="1" x14ac:dyDescent="0.3">
      <c r="A9" s="19" t="s">
        <v>40</v>
      </c>
      <c r="B9" s="19">
        <v>1</v>
      </c>
      <c r="C9" s="19">
        <v>1</v>
      </c>
      <c r="F9" t="s">
        <v>34</v>
      </c>
      <c r="G9" t="s">
        <v>36</v>
      </c>
      <c r="H9">
        <f t="shared" si="0"/>
        <v>0</v>
      </c>
    </row>
    <row r="10" spans="1:11" x14ac:dyDescent="0.25">
      <c r="F10" t="s">
        <v>37</v>
      </c>
      <c r="G10" t="s">
        <v>36</v>
      </c>
      <c r="H10">
        <f t="shared" si="0"/>
        <v>0.75</v>
      </c>
    </row>
    <row r="11" spans="1:11" x14ac:dyDescent="0.25">
      <c r="F11" t="s">
        <v>38</v>
      </c>
      <c r="G11" t="s">
        <v>36</v>
      </c>
      <c r="H11">
        <f t="shared" si="0"/>
        <v>0</v>
      </c>
    </row>
    <row r="12" spans="1:11" x14ac:dyDescent="0.25">
      <c r="F12" t="s">
        <v>39</v>
      </c>
      <c r="G12" t="s">
        <v>36</v>
      </c>
      <c r="H12">
        <f t="shared" si="0"/>
        <v>0.75</v>
      </c>
    </row>
    <row r="13" spans="1:11" x14ac:dyDescent="0.25">
      <c r="B13" t="s">
        <v>35</v>
      </c>
      <c r="C13" t="s">
        <v>36</v>
      </c>
      <c r="F13" t="s">
        <v>40</v>
      </c>
      <c r="G13" t="s">
        <v>36</v>
      </c>
      <c r="H13">
        <f t="shared" si="0"/>
        <v>0.75</v>
      </c>
    </row>
    <row r="14" spans="1:11" x14ac:dyDescent="0.25">
      <c r="A14" t="s">
        <v>33</v>
      </c>
      <c r="B14" s="20">
        <f>(VLOOKUP($A14,$A$2:$C$9,3,FALSE)*6+VLOOKUP(B$13,$A$2:$C$9,3,FALSE)*2)/8</f>
        <v>1</v>
      </c>
      <c r="C14" s="20">
        <f>(VLOOKUP($A14,$A$2:$C$9,3,FALSE)*6+VLOOKUP(C$13,$A$2:$C$9,3,FALSE)*2)/8</f>
        <v>0.75</v>
      </c>
      <c r="D14" s="20"/>
    </row>
    <row r="15" spans="1:11" x14ac:dyDescent="0.25">
      <c r="A15" t="s">
        <v>34</v>
      </c>
      <c r="B15" s="20">
        <f t="shared" ref="B15:C19" si="1">(VLOOKUP($A15,$A$2:$C$9,3,FALSE)*6+VLOOKUP(B$13,$A$2:$C$9,3,FALSE)*2)/8</f>
        <v>0.25</v>
      </c>
      <c r="C15" s="20">
        <f t="shared" si="1"/>
        <v>0</v>
      </c>
      <c r="D15" s="20"/>
      <c r="G15" t="s">
        <v>44</v>
      </c>
      <c r="H15">
        <f>AVERAGE(H2:H13)</f>
        <v>0.625</v>
      </c>
    </row>
    <row r="16" spans="1:11" x14ac:dyDescent="0.25">
      <c r="A16" t="s">
        <v>37</v>
      </c>
      <c r="B16" s="20">
        <f t="shared" si="1"/>
        <v>1</v>
      </c>
      <c r="C16" s="20">
        <f t="shared" si="1"/>
        <v>0.75</v>
      </c>
      <c r="D16" s="20"/>
    </row>
    <row r="17" spans="1:4" x14ac:dyDescent="0.25">
      <c r="A17" t="s">
        <v>38</v>
      </c>
      <c r="B17" s="20">
        <f t="shared" si="1"/>
        <v>0.25</v>
      </c>
      <c r="C17" s="20">
        <f t="shared" si="1"/>
        <v>0</v>
      </c>
      <c r="D17" s="20"/>
    </row>
    <row r="18" spans="1:4" x14ac:dyDescent="0.25">
      <c r="A18" t="s">
        <v>39</v>
      </c>
      <c r="B18" s="20">
        <f t="shared" si="1"/>
        <v>1</v>
      </c>
      <c r="C18" s="20">
        <f t="shared" si="1"/>
        <v>0.75</v>
      </c>
      <c r="D18" s="20"/>
    </row>
    <row r="19" spans="1:4" x14ac:dyDescent="0.25">
      <c r="A19" t="s">
        <v>40</v>
      </c>
      <c r="B19" s="20">
        <f t="shared" si="1"/>
        <v>1</v>
      </c>
      <c r="C19" s="20">
        <f t="shared" si="1"/>
        <v>0.75</v>
      </c>
      <c r="D19" s="20"/>
    </row>
    <row r="20" spans="1:4" x14ac:dyDescent="0.25">
      <c r="B20" s="20"/>
      <c r="C20" s="20"/>
      <c r="D20" s="20"/>
    </row>
    <row r="22" spans="1:4" x14ac:dyDescent="0.25">
      <c r="A22" t="s">
        <v>41</v>
      </c>
      <c r="C22">
        <f>(1/6)*0.5</f>
        <v>8.3333333333333329E-2</v>
      </c>
    </row>
    <row r="23" spans="1:4" ht="27" customHeight="1" x14ac:dyDescent="0.25">
      <c r="B23" s="21" t="s">
        <v>42</v>
      </c>
      <c r="C23" t="s">
        <v>43</v>
      </c>
    </row>
    <row r="24" spans="1:4" x14ac:dyDescent="0.25">
      <c r="B24">
        <v>0</v>
      </c>
      <c r="C24">
        <v>2</v>
      </c>
      <c r="D24">
        <f>C24/12</f>
        <v>0.16666666666666666</v>
      </c>
    </row>
    <row r="25" spans="1:4" x14ac:dyDescent="0.25">
      <c r="B25">
        <v>0.5</v>
      </c>
      <c r="C25">
        <v>6</v>
      </c>
      <c r="D25">
        <f t="shared" ref="D25:D26" si="2">C25/12</f>
        <v>0.5</v>
      </c>
    </row>
    <row r="26" spans="1:4" x14ac:dyDescent="0.25">
      <c r="B26">
        <v>1</v>
      </c>
      <c r="C26">
        <v>4</v>
      </c>
      <c r="D26">
        <f t="shared" si="2"/>
        <v>0.33333333333333331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G24" sqref="G24"/>
    </sheetView>
  </sheetViews>
  <sheetFormatPr defaultRowHeight="15" x14ac:dyDescent="0.25"/>
  <cols>
    <col min="6" max="6" width="9.5703125" customWidth="1"/>
    <col min="8" max="8" width="13.5703125" customWidth="1"/>
  </cols>
  <sheetData>
    <row r="2" spans="1:8" x14ac:dyDescent="0.25">
      <c r="A2" t="s">
        <v>45</v>
      </c>
      <c r="B2" t="s">
        <v>46</v>
      </c>
      <c r="C2">
        <f>4/9</f>
        <v>0.44444444444444442</v>
      </c>
      <c r="D2">
        <v>0.6</v>
      </c>
      <c r="E2">
        <f>C2*D2</f>
        <v>0.26666666666666666</v>
      </c>
      <c r="F2">
        <f>0.5</f>
        <v>0.5</v>
      </c>
    </row>
    <row r="3" spans="1:8" x14ac:dyDescent="0.25">
      <c r="A3" t="s">
        <v>45</v>
      </c>
      <c r="B3" t="s">
        <v>45</v>
      </c>
      <c r="C3">
        <f>5/9</f>
        <v>0.55555555555555558</v>
      </c>
      <c r="D3">
        <v>0.6</v>
      </c>
      <c r="E3">
        <f t="shared" ref="E3:E5" si="0">C3*D3</f>
        <v>0.33333333333333331</v>
      </c>
      <c r="F3">
        <v>1</v>
      </c>
    </row>
    <row r="4" spans="1:8" x14ac:dyDescent="0.25">
      <c r="A4" t="s">
        <v>46</v>
      </c>
      <c r="B4" t="s">
        <v>46</v>
      </c>
      <c r="C4">
        <f>3/9</f>
        <v>0.33333333333333331</v>
      </c>
      <c r="D4">
        <v>0.4</v>
      </c>
      <c r="E4">
        <f t="shared" si="0"/>
        <v>0.13333333333333333</v>
      </c>
      <c r="F4">
        <v>0</v>
      </c>
    </row>
    <row r="5" spans="1:8" x14ac:dyDescent="0.25">
      <c r="A5" t="s">
        <v>46</v>
      </c>
      <c r="B5" t="s">
        <v>45</v>
      </c>
      <c r="C5">
        <f>6/9</f>
        <v>0.66666666666666663</v>
      </c>
      <c r="D5">
        <v>0.4</v>
      </c>
      <c r="E5">
        <f t="shared" si="0"/>
        <v>0.26666666666666666</v>
      </c>
      <c r="F5">
        <v>0.5</v>
      </c>
    </row>
    <row r="6" spans="1:8" x14ac:dyDescent="0.25">
      <c r="E6">
        <f>SUM(E2:E5)</f>
        <v>1</v>
      </c>
    </row>
    <row r="8" spans="1:8" ht="30" x14ac:dyDescent="0.25">
      <c r="A8" s="23" t="s">
        <v>47</v>
      </c>
      <c r="B8" s="24" t="s">
        <v>48</v>
      </c>
      <c r="C8" s="24"/>
      <c r="D8" s="25" t="s">
        <v>49</v>
      </c>
      <c r="F8" s="32" t="s">
        <v>50</v>
      </c>
      <c r="G8" s="33" t="s">
        <v>51</v>
      </c>
      <c r="H8" s="34" t="s">
        <v>52</v>
      </c>
    </row>
    <row r="9" spans="1:8" x14ac:dyDescent="0.25">
      <c r="A9" s="26">
        <v>1</v>
      </c>
      <c r="B9" s="27" t="s">
        <v>45</v>
      </c>
      <c r="C9" s="27" t="s">
        <v>45</v>
      </c>
      <c r="D9" s="28">
        <v>1</v>
      </c>
      <c r="F9" s="26">
        <v>0</v>
      </c>
      <c r="G9" s="27">
        <v>1</v>
      </c>
      <c r="H9" s="28">
        <v>0.2</v>
      </c>
    </row>
    <row r="10" spans="1:8" x14ac:dyDescent="0.25">
      <c r="A10" s="26">
        <v>2</v>
      </c>
      <c r="B10" s="27" t="s">
        <v>46</v>
      </c>
      <c r="C10" s="27" t="s">
        <v>46</v>
      </c>
      <c r="D10" s="28">
        <v>0</v>
      </c>
      <c r="F10" s="26">
        <v>0.5</v>
      </c>
      <c r="G10" s="27">
        <v>2</v>
      </c>
      <c r="H10" s="28">
        <v>0.4</v>
      </c>
    </row>
    <row r="11" spans="1:8" x14ac:dyDescent="0.25">
      <c r="A11" s="26">
        <v>3</v>
      </c>
      <c r="B11" s="27" t="s">
        <v>46</v>
      </c>
      <c r="C11" s="27" t="s">
        <v>45</v>
      </c>
      <c r="D11" s="28">
        <v>0.5</v>
      </c>
      <c r="F11" s="29">
        <v>1</v>
      </c>
      <c r="G11" s="30">
        <v>2</v>
      </c>
      <c r="H11" s="31">
        <v>0.4</v>
      </c>
    </row>
    <row r="12" spans="1:8" x14ac:dyDescent="0.25">
      <c r="A12" s="26">
        <v>4</v>
      </c>
      <c r="B12" s="27" t="s">
        <v>45</v>
      </c>
      <c r="C12" s="27" t="s">
        <v>45</v>
      </c>
      <c r="D12" s="28">
        <v>1</v>
      </c>
    </row>
    <row r="13" spans="1:8" x14ac:dyDescent="0.25">
      <c r="A13" s="29">
        <v>5</v>
      </c>
      <c r="B13" s="30" t="s">
        <v>46</v>
      </c>
      <c r="C13" s="30" t="s">
        <v>45</v>
      </c>
      <c r="D13" s="31">
        <v>0.5</v>
      </c>
    </row>
  </sheetData>
  <mergeCells count="1"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</dc:creator>
  <cp:lastModifiedBy>Abbott</cp:lastModifiedBy>
  <dcterms:created xsi:type="dcterms:W3CDTF">2017-06-17T17:51:39Z</dcterms:created>
  <dcterms:modified xsi:type="dcterms:W3CDTF">2017-06-17T20:58:44Z</dcterms:modified>
</cp:coreProperties>
</file>