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m21008\Documents\GitHub\gbl_matlab_tools\LIS\"/>
    </mc:Choice>
  </mc:AlternateContent>
  <xr:revisionPtr revIDLastSave="0" documentId="13_ncr:1_{D72DEA53-8494-4C1E-B929-1CDDC4497C66}" xr6:coauthVersionLast="47" xr6:coauthVersionMax="47" xr10:uidLastSave="{00000000-0000-0000-0000-000000000000}"/>
  <bookViews>
    <workbookView xWindow="-23850" yWindow="3825" windowWidth="15720" windowHeight="12975" activeTab="2" xr2:uid="{0F163F4F-8F83-43D9-9C17-79718F8F2FE4}"/>
  </bookViews>
  <sheets>
    <sheet name="Aug" sheetId="1" r:id="rId1"/>
    <sheet name="Sheet3" sheetId="3" r:id="rId2"/>
    <sheet name="O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2" l="1"/>
  <c r="E20" i="2"/>
  <c r="H20" i="2"/>
  <c r="I20" i="2"/>
  <c r="J20" i="2"/>
  <c r="K20" i="2"/>
  <c r="D21" i="2"/>
  <c r="E21" i="2"/>
  <c r="H21" i="2"/>
  <c r="I21" i="2"/>
  <c r="J21" i="2"/>
  <c r="K21" i="2"/>
  <c r="D22" i="2"/>
  <c r="E22" i="2"/>
  <c r="H22" i="2"/>
  <c r="I22" i="2"/>
  <c r="J22" i="2"/>
  <c r="K22" i="2"/>
  <c r="D24" i="2"/>
  <c r="E24" i="2"/>
  <c r="H24" i="2"/>
  <c r="I24" i="2"/>
  <c r="J24" i="2"/>
  <c r="K24" i="2"/>
  <c r="D25" i="2"/>
  <c r="E25" i="2"/>
  <c r="H25" i="2"/>
  <c r="I25" i="2"/>
  <c r="J25" i="2"/>
  <c r="K25" i="2"/>
  <c r="C25" i="2"/>
  <c r="C24" i="2"/>
  <c r="C22" i="2"/>
  <c r="C21" i="2"/>
  <c r="C20" i="2"/>
  <c r="D18" i="2"/>
  <c r="E18" i="2"/>
  <c r="H18" i="2"/>
  <c r="I18" i="2"/>
  <c r="J18" i="2"/>
  <c r="K18" i="2"/>
  <c r="C18" i="2"/>
  <c r="D24" i="1"/>
  <c r="E24" i="1"/>
  <c r="F24" i="1"/>
  <c r="G24" i="1"/>
  <c r="H24" i="1"/>
  <c r="I24" i="1"/>
  <c r="J24" i="1"/>
  <c r="D25" i="1"/>
  <c r="E25" i="1"/>
  <c r="F25" i="1"/>
  <c r="G25" i="1"/>
  <c r="H25" i="1"/>
  <c r="I25" i="1"/>
  <c r="J25" i="1"/>
  <c r="C25" i="1"/>
  <c r="C24" i="1"/>
  <c r="A11" i="3"/>
  <c r="A10" i="3"/>
  <c r="D20" i="1"/>
  <c r="E20" i="1"/>
  <c r="F20" i="1"/>
  <c r="G20" i="1"/>
  <c r="H20" i="1"/>
  <c r="I20" i="1"/>
  <c r="J20" i="1"/>
  <c r="D21" i="1"/>
  <c r="E21" i="1"/>
  <c r="F21" i="1"/>
  <c r="G21" i="1"/>
  <c r="H21" i="1"/>
  <c r="I21" i="1"/>
  <c r="J21" i="1"/>
  <c r="D22" i="1"/>
  <c r="E22" i="1"/>
  <c r="F22" i="1"/>
  <c r="G22" i="1"/>
  <c r="H22" i="1"/>
  <c r="I22" i="1"/>
  <c r="J22" i="1"/>
  <c r="C22" i="1"/>
  <c r="C21" i="1"/>
  <c r="D17" i="1"/>
  <c r="E17" i="1"/>
  <c r="F17" i="1"/>
  <c r="G17" i="1"/>
  <c r="H17" i="1"/>
  <c r="I17" i="1"/>
  <c r="J17" i="1"/>
  <c r="D18" i="1"/>
  <c r="E18" i="1"/>
  <c r="F18" i="1"/>
  <c r="G18" i="1"/>
  <c r="H18" i="1"/>
  <c r="I18" i="1"/>
  <c r="J18" i="1"/>
  <c r="C18" i="1"/>
  <c r="D17" i="2"/>
  <c r="E17" i="2"/>
  <c r="H17" i="2"/>
  <c r="I17" i="2"/>
  <c r="J17" i="2"/>
  <c r="K17" i="2"/>
  <c r="C17" i="2"/>
  <c r="C17" i="1"/>
  <c r="C20" i="1" l="1"/>
</calcChain>
</file>

<file path=xl/sharedStrings.xml><?xml version="1.0" encoding="utf-8"?>
<sst xmlns="http://schemas.openxmlformats.org/spreadsheetml/2006/main" count="64" uniqueCount="48">
  <si>
    <t>F_CH4_30</t>
  </si>
  <si>
    <t>F_N2O_30</t>
  </si>
  <si>
    <t>F_CH4_inst</t>
  </si>
  <si>
    <t>F_N2O_inst</t>
  </si>
  <si>
    <t>'MID4-cast01'</t>
  </si>
  <si>
    <t>'EXCR-cast01'</t>
  </si>
  <si>
    <t>'MID4-cast03'</t>
  </si>
  <si>
    <t>'MID4-cast05'</t>
  </si>
  <si>
    <t>'MID4-cast07'</t>
  </si>
  <si>
    <t>'MID4-cast09'</t>
  </si>
  <si>
    <t>'MID4-cast11'</t>
  </si>
  <si>
    <t>'MID4-cast13'</t>
  </si>
  <si>
    <t>'EXR1-cast01'</t>
  </si>
  <si>
    <t>'EXCR-cast02'</t>
  </si>
  <si>
    <t>'MID3-cast01'</t>
  </si>
  <si>
    <t>'MID4-cast14'</t>
  </si>
  <si>
    <t>'MID5-cast01'</t>
  </si>
  <si>
    <t>'WLIS-cast02'</t>
  </si>
  <si>
    <t>'WLI6-cast01'</t>
  </si>
  <si>
    <t>station</t>
  </si>
  <si>
    <t>F_CH4_monthly</t>
  </si>
  <si>
    <t>F_N2O_monthly</t>
  </si>
  <si>
    <t>Delta N2O</t>
  </si>
  <si>
    <t>Delta CH4</t>
  </si>
  <si>
    <t>AUG</t>
  </si>
  <si>
    <t>MID4-avg</t>
  </si>
  <si>
    <t>avg_by_stn</t>
  </si>
  <si>
    <t>stdev_by_stn</t>
  </si>
  <si>
    <t>median_by_stn</t>
  </si>
  <si>
    <t>MID4-cast01</t>
  </si>
  <si>
    <t>EXRX-cast01</t>
  </si>
  <si>
    <t>MID4-cast03</t>
  </si>
  <si>
    <t>MID4-cast05</t>
  </si>
  <si>
    <t>MID4-cast07</t>
  </si>
  <si>
    <t>MID4-cast09</t>
  </si>
  <si>
    <t>MID4-cast11</t>
  </si>
  <si>
    <t>MID4-cast13</t>
  </si>
  <si>
    <t>EXCR1-cast01</t>
  </si>
  <si>
    <t>EXRX-cast02</t>
  </si>
  <si>
    <t>MID3-cast01</t>
  </si>
  <si>
    <t>MID4-cast14</t>
  </si>
  <si>
    <t>MID5-cast01</t>
  </si>
  <si>
    <t>WLIS-cast02</t>
  </si>
  <si>
    <t>WLI6-cast01</t>
  </si>
  <si>
    <t>EXCR-avg</t>
  </si>
  <si>
    <t>quartile 1</t>
  </si>
  <si>
    <t>quartile 3</t>
  </si>
  <si>
    <t>EXRX-avg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</si>
</sst>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63636"/>
      <name val="Segoe UI"/>
      <family val="2"/>
    </font>
    <font>
      <sz val="17.600000000000001"/>
      <color rgb="FF1E1E1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2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2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/>
    <xf numFmtId="2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5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vertical="top" wrapText="1" indent="1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67BA-80DA-49BC-95DB-425762E164BE}">
  <dimension ref="A1:J25"/>
  <sheetViews>
    <sheetView workbookViewId="0">
      <selection activeCell="B20" sqref="B20:B25"/>
    </sheetView>
  </sheetViews>
  <sheetFormatPr defaultRowHeight="15" x14ac:dyDescent="0.25"/>
  <cols>
    <col min="2" max="2" width="15.140625" customWidth="1"/>
    <col min="3" max="3" width="12.140625" style="1" customWidth="1"/>
    <col min="4" max="4" width="11.7109375" style="1" customWidth="1"/>
    <col min="5" max="5" width="11.28515625" style="1" customWidth="1"/>
    <col min="6" max="6" width="12.7109375" style="1" customWidth="1"/>
    <col min="7" max="7" width="15.140625" style="2" customWidth="1"/>
    <col min="8" max="8" width="15.7109375" style="2" customWidth="1"/>
    <col min="9" max="9" width="10.5703125" style="2" customWidth="1"/>
    <col min="10" max="10" width="10.42578125" style="2" customWidth="1"/>
    <col min="12" max="12" width="15.42578125" customWidth="1"/>
    <col min="13" max="13" width="13.5703125" customWidth="1"/>
  </cols>
  <sheetData>
    <row r="1" spans="1:10" x14ac:dyDescent="0.25">
      <c r="A1" t="s">
        <v>24</v>
      </c>
      <c r="B1" t="s">
        <v>19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21</v>
      </c>
      <c r="I1" s="1" t="s">
        <v>23</v>
      </c>
      <c r="J1" s="1" t="s">
        <v>22</v>
      </c>
    </row>
    <row r="2" spans="1:10" x14ac:dyDescent="0.25">
      <c r="B2" t="s">
        <v>4</v>
      </c>
      <c r="C2" s="1">
        <v>44.961313882124799</v>
      </c>
      <c r="D2" s="1">
        <v>1.2323053675954101</v>
      </c>
      <c r="E2" s="1">
        <v>16.2020604563806</v>
      </c>
      <c r="F2" s="1">
        <v>0.44525920399916002</v>
      </c>
      <c r="G2" s="2">
        <v>74.467500000000001</v>
      </c>
      <c r="H2" s="2">
        <v>2.0465</v>
      </c>
      <c r="I2" s="2">
        <v>2022</v>
      </c>
      <c r="J2" s="2">
        <v>17.503799999999998</v>
      </c>
    </row>
    <row r="3" spans="1:10" s="9" customFormat="1" x14ac:dyDescent="0.25">
      <c r="B3" s="9" t="s">
        <v>5</v>
      </c>
      <c r="C3" s="10">
        <v>118.538817236352</v>
      </c>
      <c r="D3" s="10">
        <v>1.8746554562105</v>
      </c>
      <c r="E3" s="10">
        <v>6.47370779127011</v>
      </c>
      <c r="F3" s="10">
        <v>0.102666698382876</v>
      </c>
      <c r="G3" s="11">
        <v>192.8218</v>
      </c>
      <c r="H3" s="11">
        <v>3.0579999999999998</v>
      </c>
      <c r="I3" s="11">
        <v>5253</v>
      </c>
      <c r="J3" s="11">
        <v>26.062000000000001</v>
      </c>
    </row>
    <row r="4" spans="1:10" x14ac:dyDescent="0.25">
      <c r="B4" t="s">
        <v>6</v>
      </c>
      <c r="C4" s="1">
        <v>52.272598777468801</v>
      </c>
      <c r="D4" s="1">
        <v>1.65377406722117</v>
      </c>
      <c r="E4" s="1">
        <v>13.472236203819</v>
      </c>
      <c r="F4" s="1">
        <v>0.42735012781471698</v>
      </c>
      <c r="G4" s="2">
        <v>85.065899999999999</v>
      </c>
      <c r="H4" s="2">
        <v>2.6983999999999999</v>
      </c>
      <c r="I4" s="2">
        <v>2302</v>
      </c>
      <c r="J4" s="2">
        <v>23.112500000000001</v>
      </c>
    </row>
    <row r="5" spans="1:10" x14ac:dyDescent="0.25">
      <c r="B5" t="s">
        <v>7</v>
      </c>
      <c r="C5" s="1">
        <v>60.168496023925499</v>
      </c>
      <c r="D5" s="1">
        <v>1.71995212602133</v>
      </c>
      <c r="E5" s="1">
        <v>17.7066374254618</v>
      </c>
      <c r="F5" s="1">
        <v>0.50734902214506905</v>
      </c>
      <c r="G5" s="2">
        <v>98.1892</v>
      </c>
      <c r="H5" s="2">
        <v>2.8134000000000001</v>
      </c>
      <c r="I5" s="2">
        <v>2655</v>
      </c>
      <c r="J5" s="2">
        <v>24.1723</v>
      </c>
    </row>
    <row r="6" spans="1:10" x14ac:dyDescent="0.25">
      <c r="B6" t="s">
        <v>8</v>
      </c>
      <c r="C6" s="1">
        <v>50.149666401579502</v>
      </c>
      <c r="D6" s="1">
        <v>1.16893210477627</v>
      </c>
      <c r="E6" s="1">
        <v>56.151506184878301</v>
      </c>
      <c r="F6" s="1">
        <v>1.3118907761818499</v>
      </c>
      <c r="G6" s="2">
        <v>81.688299999999998</v>
      </c>
      <c r="H6" s="2">
        <v>1.9085000000000001</v>
      </c>
      <c r="I6" s="2">
        <v>2218</v>
      </c>
      <c r="J6" s="2">
        <v>16.337800000000001</v>
      </c>
    </row>
    <row r="7" spans="1:10" x14ac:dyDescent="0.25">
      <c r="B7" t="s">
        <v>9</v>
      </c>
      <c r="C7" s="1">
        <v>49.580491410830099</v>
      </c>
      <c r="D7" s="1">
        <v>1.43075305534042</v>
      </c>
      <c r="E7" s="1">
        <v>22.5615602588421</v>
      </c>
      <c r="F7" s="1">
        <v>0.65250882055427495</v>
      </c>
      <c r="G7" s="2">
        <v>81.618499999999997</v>
      </c>
      <c r="H7" s="2">
        <v>2.3605</v>
      </c>
      <c r="I7" s="2">
        <v>2217</v>
      </c>
      <c r="J7" s="2">
        <v>20.220300000000002</v>
      </c>
    </row>
    <row r="8" spans="1:10" x14ac:dyDescent="0.25">
      <c r="B8" t="s">
        <v>10</v>
      </c>
      <c r="C8" s="1">
        <v>53.758022546245897</v>
      </c>
      <c r="D8" s="1">
        <v>1.20971524019883</v>
      </c>
      <c r="E8" s="1">
        <v>32.9734105112462</v>
      </c>
      <c r="F8" s="1">
        <v>0.74356795720590796</v>
      </c>
      <c r="G8" s="2">
        <v>88.771900000000002</v>
      </c>
      <c r="H8" s="2">
        <v>2.0019</v>
      </c>
      <c r="I8" s="2">
        <v>2414</v>
      </c>
      <c r="J8" s="2">
        <v>17.126899999999999</v>
      </c>
    </row>
    <row r="9" spans="1:10" x14ac:dyDescent="0.25">
      <c r="B9" t="s">
        <v>11</v>
      </c>
      <c r="C9" s="1">
        <v>54.296381921480503</v>
      </c>
      <c r="D9" s="1">
        <v>1.5512778341287601</v>
      </c>
      <c r="E9" s="1">
        <v>15.170926316043801</v>
      </c>
      <c r="F9" s="1">
        <v>0.43430578408815601</v>
      </c>
      <c r="G9" s="2">
        <v>89.499899999999997</v>
      </c>
      <c r="H9" s="2">
        <v>2.5621999999999998</v>
      </c>
      <c r="I9" s="2">
        <v>2433</v>
      </c>
      <c r="J9" s="2">
        <v>21.894400000000001</v>
      </c>
    </row>
    <row r="10" spans="1:10" s="3" customFormat="1" x14ac:dyDescent="0.25">
      <c r="B10" s="3" t="s">
        <v>12</v>
      </c>
      <c r="C10" s="4">
        <v>321.04867505579102</v>
      </c>
      <c r="D10" s="4">
        <v>4.0731023952341303</v>
      </c>
      <c r="E10" s="4">
        <v>50.012985413127701</v>
      </c>
      <c r="F10" s="4">
        <v>0.63570642554033996</v>
      </c>
      <c r="G10" s="5">
        <v>543.58349999999996</v>
      </c>
      <c r="H10" s="5">
        <v>6.9093999999999998</v>
      </c>
      <c r="I10" s="5">
        <v>14786</v>
      </c>
      <c r="J10" s="5">
        <v>58.810400000000001</v>
      </c>
    </row>
    <row r="11" spans="1:10" s="9" customFormat="1" x14ac:dyDescent="0.25">
      <c r="B11" s="9" t="s">
        <v>13</v>
      </c>
      <c r="C11" s="10">
        <v>195.17469729338501</v>
      </c>
      <c r="D11" s="10">
        <v>2.5355701012612699</v>
      </c>
      <c r="E11" s="10">
        <v>20.397155903650901</v>
      </c>
      <c r="F11" s="10">
        <v>0.26549515260353101</v>
      </c>
      <c r="G11" s="11">
        <v>327.62990000000002</v>
      </c>
      <c r="H11" s="11">
        <v>4.2645</v>
      </c>
      <c r="I11" s="11">
        <v>8925</v>
      </c>
      <c r="J11" s="11">
        <v>36.331400000000002</v>
      </c>
    </row>
    <row r="12" spans="1:10" s="3" customFormat="1" x14ac:dyDescent="0.25">
      <c r="B12" s="3" t="s">
        <v>14</v>
      </c>
      <c r="C12" s="4">
        <v>88.253812783716796</v>
      </c>
      <c r="D12" s="4">
        <v>1.6070583174670801</v>
      </c>
      <c r="E12" s="4">
        <v>41.257839263610002</v>
      </c>
      <c r="F12" s="4">
        <v>0.75262646211627404</v>
      </c>
      <c r="G12" s="5">
        <v>149.38159999999999</v>
      </c>
      <c r="H12" s="5">
        <v>2.7250000000000001</v>
      </c>
      <c r="I12" s="5">
        <v>4066</v>
      </c>
      <c r="J12" s="5">
        <v>23.2852</v>
      </c>
    </row>
    <row r="13" spans="1:10" s="6" customFormat="1" x14ac:dyDescent="0.25">
      <c r="B13" s="6" t="s">
        <v>15</v>
      </c>
      <c r="C13" s="7">
        <v>58.085880794101598</v>
      </c>
      <c r="D13" s="7">
        <v>1.26911144168309</v>
      </c>
      <c r="E13" s="7">
        <v>22.265056031348799</v>
      </c>
      <c r="F13" s="7">
        <v>0.487361527775033</v>
      </c>
      <c r="G13" s="8">
        <v>97.577200000000005</v>
      </c>
      <c r="H13" s="8">
        <v>2.1358999999999999</v>
      </c>
      <c r="I13" s="8">
        <v>2656</v>
      </c>
      <c r="J13" s="8">
        <v>18.2516</v>
      </c>
    </row>
    <row r="14" spans="1:10" s="3" customFormat="1" x14ac:dyDescent="0.25">
      <c r="B14" s="3" t="s">
        <v>16</v>
      </c>
      <c r="C14" s="4">
        <v>42.764374731335998</v>
      </c>
      <c r="D14" s="4">
        <v>1.14820216647491</v>
      </c>
      <c r="E14" s="4">
        <v>27.900815193193498</v>
      </c>
      <c r="F14" s="4">
        <v>0.75049670721436401</v>
      </c>
      <c r="G14" s="5">
        <v>71.000200000000007</v>
      </c>
      <c r="H14" s="5">
        <v>1.9097999999999999</v>
      </c>
      <c r="I14" s="5">
        <v>1931</v>
      </c>
      <c r="J14" s="5">
        <v>16.334700000000002</v>
      </c>
    </row>
    <row r="15" spans="1:10" s="3" customFormat="1" x14ac:dyDescent="0.25">
      <c r="B15" s="3" t="s">
        <v>17</v>
      </c>
      <c r="C15" s="4">
        <v>44.972230324545798</v>
      </c>
      <c r="D15" s="4">
        <v>0.88690681667680005</v>
      </c>
      <c r="E15" s="4">
        <v>29.182886197860999</v>
      </c>
      <c r="F15" s="4">
        <v>0.57656608046637503</v>
      </c>
      <c r="G15" s="5">
        <v>74.262699999999995</v>
      </c>
      <c r="H15" s="5">
        <v>1.4672000000000001</v>
      </c>
      <c r="I15" s="5">
        <v>2022</v>
      </c>
      <c r="J15" s="5">
        <v>12.5564</v>
      </c>
    </row>
    <row r="16" spans="1:10" s="3" customFormat="1" x14ac:dyDescent="0.25">
      <c r="B16" s="3" t="s">
        <v>18</v>
      </c>
      <c r="C16" s="4">
        <v>36.443388628658802</v>
      </c>
      <c r="D16" s="4">
        <v>0.97767288351435599</v>
      </c>
      <c r="E16" s="4">
        <v>10.6956545029691</v>
      </c>
      <c r="F16" s="4">
        <v>0.28742099859500903</v>
      </c>
      <c r="G16" s="5">
        <v>61.716500000000003</v>
      </c>
      <c r="H16" s="5">
        <v>1.6585000000000001</v>
      </c>
      <c r="I16" s="5">
        <v>1681</v>
      </c>
      <c r="J16" s="5">
        <v>14.206099999999999</v>
      </c>
    </row>
    <row r="17" spans="2:10" s="3" customFormat="1" x14ac:dyDescent="0.25">
      <c r="B17" s="3" t="s">
        <v>25</v>
      </c>
      <c r="C17" s="4">
        <f>AVERAGE(C2,C4:C9,C13)</f>
        <v>52.909106469719589</v>
      </c>
      <c r="D17" s="4">
        <f t="shared" ref="D17:J17" si="0">AVERAGE(D2,D4:D9,D13)</f>
        <v>1.4044776546206601</v>
      </c>
      <c r="E17" s="4">
        <f t="shared" si="0"/>
        <v>24.562924173502569</v>
      </c>
      <c r="F17" s="4">
        <f t="shared" si="0"/>
        <v>0.62619915247052105</v>
      </c>
      <c r="G17" s="4">
        <f t="shared" si="0"/>
        <v>87.109800000000007</v>
      </c>
      <c r="H17" s="4">
        <f t="shared" si="0"/>
        <v>2.3159125</v>
      </c>
      <c r="I17" s="4">
        <f t="shared" si="0"/>
        <v>2364.625</v>
      </c>
      <c r="J17" s="4">
        <f t="shared" si="0"/>
        <v>19.827449999999999</v>
      </c>
    </row>
    <row r="18" spans="2:10" s="3" customFormat="1" x14ac:dyDescent="0.25">
      <c r="B18" s="3" t="s">
        <v>44</v>
      </c>
      <c r="C18" s="4">
        <f>AVERAGE(C3,C11)</f>
        <v>156.85675726486852</v>
      </c>
      <c r="D18" s="4">
        <f t="shared" ref="D18:J18" si="1">AVERAGE(D3,D11)</f>
        <v>2.2051127787358848</v>
      </c>
      <c r="E18" s="4">
        <f t="shared" si="1"/>
        <v>13.435431847460507</v>
      </c>
      <c r="F18" s="4">
        <f t="shared" si="1"/>
        <v>0.18408092549320351</v>
      </c>
      <c r="G18" s="4">
        <f t="shared" si="1"/>
        <v>260.22585000000004</v>
      </c>
      <c r="H18" s="4">
        <f t="shared" si="1"/>
        <v>3.6612499999999999</v>
      </c>
      <c r="I18" s="4">
        <f t="shared" si="1"/>
        <v>7089</v>
      </c>
      <c r="J18" s="4">
        <f t="shared" si="1"/>
        <v>31.1967</v>
      </c>
    </row>
    <row r="19" spans="2:10" s="3" customFormat="1" x14ac:dyDescent="0.25">
      <c r="C19" s="4"/>
      <c r="D19" s="4"/>
      <c r="E19" s="4"/>
      <c r="F19" s="4"/>
      <c r="G19" s="4"/>
      <c r="H19" s="4"/>
      <c r="I19" s="4"/>
      <c r="J19" s="4"/>
    </row>
    <row r="20" spans="2:10" x14ac:dyDescent="0.25">
      <c r="B20" t="s">
        <v>26</v>
      </c>
      <c r="C20" s="1">
        <f>AVERAGE(C10,C12,C14:C18)</f>
        <v>106.17833503694808</v>
      </c>
      <c r="D20" s="1">
        <f t="shared" ref="D20:J20" si="2">AVERAGE(D10,D12,D14:D18)</f>
        <v>1.757504716103403</v>
      </c>
      <c r="E20" s="1">
        <f t="shared" si="2"/>
        <v>28.149790941674912</v>
      </c>
      <c r="F20" s="1">
        <f t="shared" si="2"/>
        <v>0.54472810741372668</v>
      </c>
      <c r="G20" s="1">
        <f t="shared" si="2"/>
        <v>178.18287857142855</v>
      </c>
      <c r="H20" s="1">
        <f t="shared" si="2"/>
        <v>2.9495803571428572</v>
      </c>
      <c r="I20" s="1">
        <f t="shared" si="2"/>
        <v>4848.5178571428569</v>
      </c>
      <c r="J20" s="1">
        <f t="shared" si="2"/>
        <v>25.173849999999998</v>
      </c>
    </row>
    <row r="21" spans="2:10" x14ac:dyDescent="0.25">
      <c r="B21" s="6" t="s">
        <v>27</v>
      </c>
      <c r="C21" s="1">
        <f>STDEV(C10,C12,C14:C18)</f>
        <v>103.70386128760511</v>
      </c>
      <c r="D21" s="1">
        <f t="shared" ref="D21:J21" si="3">STDEV(D10,D12,D14:D18)</f>
        <v>1.1140717960795872</v>
      </c>
      <c r="E21" s="1">
        <f t="shared" si="3"/>
        <v>14.05331712696035</v>
      </c>
      <c r="F21" s="1">
        <f t="shared" si="3"/>
        <v>0.22277193970055933</v>
      </c>
      <c r="G21" s="1">
        <f t="shared" si="3"/>
        <v>175.70070670823978</v>
      </c>
      <c r="H21" s="1">
        <f t="shared" si="3"/>
        <v>1.8966681214459276</v>
      </c>
      <c r="I21" s="1">
        <f t="shared" si="3"/>
        <v>4779.9869684862961</v>
      </c>
      <c r="J21" s="1">
        <f t="shared" si="3"/>
        <v>16.111410899809488</v>
      </c>
    </row>
    <row r="22" spans="2:10" x14ac:dyDescent="0.25">
      <c r="B22" s="6" t="s">
        <v>28</v>
      </c>
      <c r="C22" s="1">
        <f>MEDIAN(C10,C12,C14:C18)</f>
        <v>52.909106469719589</v>
      </c>
      <c r="D22" s="1">
        <f t="shared" ref="D22:J22" si="4">MEDIAN(D10,D12,D14:D18)</f>
        <v>1.4044776546206601</v>
      </c>
      <c r="E22" s="1">
        <f t="shared" si="4"/>
        <v>27.900815193193498</v>
      </c>
      <c r="F22" s="1">
        <f t="shared" si="4"/>
        <v>0.62619915247052105</v>
      </c>
      <c r="G22" s="1">
        <f t="shared" si="4"/>
        <v>87.109800000000007</v>
      </c>
      <c r="H22" s="1">
        <f t="shared" si="4"/>
        <v>2.3159125</v>
      </c>
      <c r="I22" s="1">
        <f t="shared" si="4"/>
        <v>2364.625</v>
      </c>
      <c r="J22" s="1">
        <f t="shared" si="4"/>
        <v>19.827449999999999</v>
      </c>
    </row>
    <row r="23" spans="2:10" x14ac:dyDescent="0.25">
      <c r="G23" s="1"/>
      <c r="H23" s="1"/>
      <c r="I23" s="1"/>
      <c r="J23" s="1"/>
    </row>
    <row r="24" spans="2:10" x14ac:dyDescent="0.25">
      <c r="B24" t="s">
        <v>45</v>
      </c>
      <c r="C24" s="1">
        <f>_xlfn.QUARTILE.INC((C10,C12,C14:C18),1)</f>
        <v>43.868302527940898</v>
      </c>
      <c r="D24" s="1">
        <f>_xlfn.QUARTILE.INC((D10,D12,D14:D18),1)</f>
        <v>1.0629375249946329</v>
      </c>
      <c r="E24" s="1">
        <f>_xlfn.QUARTILE.INC((E10,E12,E14:E18),1)</f>
        <v>18.999178010481536</v>
      </c>
      <c r="F24" s="1">
        <f>_xlfn.QUARTILE.INC((F10,F12,F14:F18),1)</f>
        <v>0.43199353953069203</v>
      </c>
      <c r="G24" s="1">
        <f>_xlfn.QUARTILE.INC((G10,G12,G14:G18),1)</f>
        <v>72.631450000000001</v>
      </c>
      <c r="H24" s="1">
        <f>_xlfn.QUARTILE.INC((H10,H12,H14:H18),1)</f>
        <v>1.7841499999999999</v>
      </c>
      <c r="I24" s="1">
        <f>_xlfn.QUARTILE.INC((I10,I12,I14:I18),1)</f>
        <v>1976.5</v>
      </c>
      <c r="J24" s="1">
        <f>_xlfn.QUARTILE.INC((J10,J12,J14:J18),1)</f>
        <v>15.2704</v>
      </c>
    </row>
    <row r="25" spans="2:10" x14ac:dyDescent="0.25">
      <c r="B25" t="s">
        <v>46</v>
      </c>
      <c r="C25" s="1">
        <f>_xlfn.QUARTILE.INC((C10,C12,C14:C18),3)</f>
        <v>122.55528502429266</v>
      </c>
      <c r="D25" s="1">
        <f>_xlfn.QUARTILE.INC((D10,D12,D14:D18),3)</f>
        <v>1.9060855481014825</v>
      </c>
      <c r="E25" s="1">
        <f>_xlfn.QUARTILE.INC((E10,E12,E14:E18),3)</f>
        <v>35.220362730735502</v>
      </c>
      <c r="F25" s="1">
        <f>_xlfn.QUARTILE.INC((F10,F12,F14:F18),3)</f>
        <v>0.69310156637735199</v>
      </c>
      <c r="G25" s="1">
        <f>_xlfn.QUARTILE.INC((G10,G12,G14:G18),3)</f>
        <v>204.80372500000001</v>
      </c>
      <c r="H25" s="1">
        <f>_xlfn.QUARTILE.INC((H10,H12,H14:H18),3)</f>
        <v>3.1931250000000002</v>
      </c>
      <c r="I25" s="1">
        <f>_xlfn.QUARTILE.INC((I10,I12,I14:I18),3)</f>
        <v>5577.5</v>
      </c>
      <c r="J25" s="1">
        <f>_xlfn.QUARTILE.INC((J10,J12,J14:J18),3)</f>
        <v>27.240949999999998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1F9A6-36DE-4233-A2D8-18D5010D7AFF}">
  <dimension ref="A1:C11"/>
  <sheetViews>
    <sheetView workbookViewId="0">
      <selection activeCell="A8" sqref="A8"/>
    </sheetView>
  </sheetViews>
  <sheetFormatPr defaultRowHeight="15" x14ac:dyDescent="0.25"/>
  <sheetData>
    <row r="1" spans="1:3" ht="26.25" thickBot="1" x14ac:dyDescent="0.3">
      <c r="A1" s="12">
        <v>1</v>
      </c>
      <c r="B1" s="13"/>
      <c r="C1" s="13"/>
    </row>
    <row r="2" spans="1:3" ht="26.25" thickBot="1" x14ac:dyDescent="0.3">
      <c r="A2" s="12">
        <v>2</v>
      </c>
      <c r="B2" s="13"/>
      <c r="C2" s="13"/>
    </row>
    <row r="3" spans="1:3" ht="26.25" thickBot="1" x14ac:dyDescent="0.3">
      <c r="A3" s="12">
        <v>4</v>
      </c>
      <c r="B3" s="13"/>
      <c r="C3" s="13"/>
    </row>
    <row r="4" spans="1:3" ht="26.25" thickBot="1" x14ac:dyDescent="0.3">
      <c r="A4" s="12">
        <v>7</v>
      </c>
      <c r="B4" s="13"/>
      <c r="C4" s="13"/>
    </row>
    <row r="5" spans="1:3" ht="26.25" thickBot="1" x14ac:dyDescent="0.3">
      <c r="A5" s="12">
        <v>8</v>
      </c>
      <c r="B5" s="13"/>
      <c r="C5" s="13"/>
    </row>
    <row r="6" spans="1:3" ht="26.25" thickBot="1" x14ac:dyDescent="0.3">
      <c r="A6" s="12">
        <v>9</v>
      </c>
      <c r="B6" s="13"/>
      <c r="C6" s="13"/>
    </row>
    <row r="7" spans="1:3" ht="26.25" thickBot="1" x14ac:dyDescent="0.3">
      <c r="A7" s="12">
        <v>10</v>
      </c>
      <c r="B7" s="13"/>
      <c r="C7" s="13"/>
    </row>
    <row r="8" spans="1:3" ht="26.25" thickBot="1" x14ac:dyDescent="0.3">
      <c r="A8" s="12">
        <v>12</v>
      </c>
      <c r="B8" s="14"/>
      <c r="C8" s="14"/>
    </row>
    <row r="10" spans="1:3" x14ac:dyDescent="0.25">
      <c r="A10">
        <f>_xlfn.QUARTILE.INC(A1:A8,1)</f>
        <v>3.5</v>
      </c>
    </row>
    <row r="11" spans="1:3" x14ac:dyDescent="0.25">
      <c r="A11">
        <f>_xlfn.QUARTILE.EXC(A1:A8,1)</f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166B-2CD0-46DE-8644-B2B3CF07BEF7}">
  <dimension ref="A1:K25"/>
  <sheetViews>
    <sheetView tabSelected="1" workbookViewId="0">
      <selection activeCell="J24" sqref="J24"/>
    </sheetView>
  </sheetViews>
  <sheetFormatPr defaultRowHeight="15" x14ac:dyDescent="0.25"/>
  <cols>
    <col min="2" max="2" width="15.140625" customWidth="1"/>
    <col min="3" max="3" width="12.140625" style="1" customWidth="1"/>
    <col min="4" max="4" width="11.7109375" style="1" customWidth="1"/>
    <col min="5" max="5" width="11.28515625" style="1" customWidth="1"/>
    <col min="6" max="6" width="12.7109375" style="1" customWidth="1"/>
    <col min="7" max="7" width="9.140625" style="2"/>
    <col min="8" max="8" width="15.140625" style="2" customWidth="1"/>
    <col min="9" max="9" width="15.7109375" style="2" customWidth="1"/>
    <col min="10" max="10" width="10.5703125" style="2" customWidth="1"/>
    <col min="11" max="11" width="10.42578125" style="2" customWidth="1"/>
    <col min="13" max="13" width="15.42578125" customWidth="1"/>
    <col min="14" max="16" width="13.5703125" customWidth="1"/>
  </cols>
  <sheetData>
    <row r="1" spans="1:11" x14ac:dyDescent="0.25">
      <c r="A1" t="s">
        <v>24</v>
      </c>
      <c r="B1" t="s">
        <v>19</v>
      </c>
      <c r="C1" s="1" t="s">
        <v>0</v>
      </c>
      <c r="D1" s="1" t="s">
        <v>1</v>
      </c>
      <c r="E1" s="1" t="s">
        <v>2</v>
      </c>
      <c r="F1" s="1" t="s">
        <v>3</v>
      </c>
      <c r="H1" s="1" t="s">
        <v>20</v>
      </c>
      <c r="I1" s="1" t="s">
        <v>21</v>
      </c>
      <c r="J1" s="1" t="s">
        <v>23</v>
      </c>
      <c r="K1" s="1" t="s">
        <v>22</v>
      </c>
    </row>
    <row r="2" spans="1:11" s="6" customFormat="1" x14ac:dyDescent="0.25">
      <c r="B2" s="7" t="s">
        <v>29</v>
      </c>
      <c r="C2" s="7">
        <v>61.664517229686801</v>
      </c>
      <c r="D2" s="7">
        <v>1.78425916842474</v>
      </c>
      <c r="E2" s="7">
        <v>125.967193996082</v>
      </c>
      <c r="F2" s="7"/>
      <c r="G2" s="8"/>
      <c r="H2" s="8">
        <v>87.936800000000005</v>
      </c>
      <c r="I2" s="8">
        <v>1.2456</v>
      </c>
      <c r="J2" s="8">
        <v>1833.8000000000002</v>
      </c>
      <c r="K2" s="8">
        <v>7.7451999999999996</v>
      </c>
    </row>
    <row r="3" spans="1:11" s="9" customFormat="1" x14ac:dyDescent="0.25">
      <c r="B3" s="10" t="s">
        <v>30</v>
      </c>
      <c r="C3" s="10">
        <v>179.46054842345899</v>
      </c>
      <c r="D3" s="10">
        <v>7.6391086105021797</v>
      </c>
      <c r="E3" s="10">
        <v>460.81899598166501</v>
      </c>
      <c r="F3" s="10"/>
      <c r="G3" s="11"/>
      <c r="H3" s="11">
        <v>254.64789999999999</v>
      </c>
      <c r="I3" s="11">
        <v>4.2214</v>
      </c>
      <c r="J3" s="11">
        <v>5295</v>
      </c>
      <c r="K3" s="11">
        <v>26.201799999999999</v>
      </c>
    </row>
    <row r="4" spans="1:11" x14ac:dyDescent="0.25">
      <c r="B4" s="1" t="s">
        <v>31</v>
      </c>
      <c r="C4" s="1">
        <v>60.491523208011301</v>
      </c>
      <c r="D4" s="1">
        <v>3.2316561554675198</v>
      </c>
      <c r="E4" s="1">
        <v>120.375417817561</v>
      </c>
      <c r="H4" s="2">
        <v>87.212199999999996</v>
      </c>
      <c r="I4" s="2">
        <v>2.3412999999999999</v>
      </c>
      <c r="J4" s="2">
        <v>1815.6000000000001</v>
      </c>
      <c r="K4" s="2">
        <v>14.5616</v>
      </c>
    </row>
    <row r="5" spans="1:11" x14ac:dyDescent="0.25">
      <c r="B5" s="1" t="s">
        <v>32</v>
      </c>
      <c r="C5" s="1">
        <v>52.735746675842798</v>
      </c>
      <c r="D5" s="1">
        <v>3.8111939181732701</v>
      </c>
      <c r="E5" s="1">
        <v>115.898669241623</v>
      </c>
      <c r="H5" s="2">
        <v>76.669899999999998</v>
      </c>
      <c r="I5" s="2">
        <v>2.5211999999999999</v>
      </c>
      <c r="J5" s="2">
        <v>1595.6</v>
      </c>
      <c r="K5" s="2">
        <v>15.7476</v>
      </c>
    </row>
    <row r="6" spans="1:11" x14ac:dyDescent="0.25">
      <c r="B6" s="1" t="s">
        <v>33</v>
      </c>
      <c r="C6" s="1">
        <v>56.051372582595299</v>
      </c>
      <c r="D6" s="1">
        <v>1.24998031256777</v>
      </c>
      <c r="E6" s="1">
        <v>62.304279451169698</v>
      </c>
      <c r="H6" s="2">
        <v>81.016599999999997</v>
      </c>
      <c r="I6" s="2">
        <v>1.6254</v>
      </c>
      <c r="J6" s="2">
        <v>1688.1999999999998</v>
      </c>
      <c r="K6" s="2">
        <v>10.1114</v>
      </c>
    </row>
    <row r="7" spans="1:11" x14ac:dyDescent="0.25">
      <c r="B7" s="1" t="s">
        <v>34</v>
      </c>
      <c r="C7" s="1">
        <v>73.692285157667499</v>
      </c>
      <c r="D7" s="1">
        <v>0.99294632865224397</v>
      </c>
      <c r="E7" s="1">
        <v>50.202568661460603</v>
      </c>
      <c r="H7" s="2">
        <v>107.2238</v>
      </c>
      <c r="I7" s="2">
        <v>2.1208</v>
      </c>
      <c r="J7" s="2">
        <v>2232.9</v>
      </c>
      <c r="K7" s="2">
        <v>13.184900000000001</v>
      </c>
    </row>
    <row r="8" spans="1:11" x14ac:dyDescent="0.25">
      <c r="B8" s="1" t="s">
        <v>35</v>
      </c>
      <c r="C8" s="1">
        <v>54.779518111568699</v>
      </c>
      <c r="D8" s="1">
        <v>0.28869665404984102</v>
      </c>
      <c r="E8" s="1">
        <v>16.7711728362512</v>
      </c>
      <c r="H8" s="2">
        <v>80.687399999999997</v>
      </c>
      <c r="I8" s="2">
        <v>1.3889</v>
      </c>
      <c r="J8" s="2">
        <v>1681.8</v>
      </c>
      <c r="K8" s="2">
        <v>8.6355000000000004</v>
      </c>
    </row>
    <row r="9" spans="1:11" s="3" customFormat="1" x14ac:dyDescent="0.25">
      <c r="B9" s="4" t="s">
        <v>36</v>
      </c>
      <c r="C9" s="4">
        <v>62.138221833398099</v>
      </c>
      <c r="D9" s="4">
        <v>2.8785619239198601</v>
      </c>
      <c r="E9" s="4">
        <v>87.156445160357094</v>
      </c>
      <c r="F9" s="4"/>
      <c r="G9" s="5"/>
      <c r="H9" s="5">
        <v>91.430300000000003</v>
      </c>
      <c r="I9" s="5">
        <v>3.0196999999999998</v>
      </c>
      <c r="J9" s="5">
        <v>1906.4</v>
      </c>
      <c r="K9" s="5">
        <v>18.762</v>
      </c>
    </row>
    <row r="10" spans="1:11" s="3" customFormat="1" x14ac:dyDescent="0.25">
      <c r="B10" s="4" t="s">
        <v>37</v>
      </c>
      <c r="C10" s="4">
        <v>236.783395863035</v>
      </c>
      <c r="D10" s="4">
        <v>7.7148661976988304</v>
      </c>
      <c r="E10" s="4">
        <v>311.22608556969902</v>
      </c>
      <c r="F10" s="4"/>
      <c r="G10" s="5"/>
      <c r="H10" s="5">
        <v>347.03280000000001</v>
      </c>
      <c r="I10" s="5">
        <v>8.6024999999999991</v>
      </c>
      <c r="J10" s="5">
        <v>7194.2000000000007</v>
      </c>
      <c r="K10" s="5">
        <v>53.235300000000002</v>
      </c>
    </row>
    <row r="11" spans="1:11" s="9" customFormat="1" x14ac:dyDescent="0.25">
      <c r="B11" s="10" t="s">
        <v>38</v>
      </c>
      <c r="C11" s="10">
        <v>206.24011094714101</v>
      </c>
      <c r="D11" s="10">
        <v>6.5225709723521099</v>
      </c>
      <c r="E11" s="10">
        <v>291.38040055744699</v>
      </c>
      <c r="F11" s="10"/>
      <c r="G11" s="11"/>
      <c r="H11" s="11">
        <v>298.54919999999998</v>
      </c>
      <c r="I11" s="11">
        <v>6.6829999999999998</v>
      </c>
      <c r="J11" s="11">
        <v>6200.9</v>
      </c>
      <c r="K11" s="11">
        <v>41.419499999999999</v>
      </c>
    </row>
    <row r="12" spans="1:11" s="3" customFormat="1" x14ac:dyDescent="0.25">
      <c r="B12" s="4" t="s">
        <v>39</v>
      </c>
      <c r="C12" s="4">
        <v>155.823654155371</v>
      </c>
      <c r="D12" s="4">
        <v>2.0219450528413998</v>
      </c>
      <c r="E12" s="4">
        <v>116.52255454638301</v>
      </c>
      <c r="F12" s="4"/>
      <c r="G12" s="5"/>
      <c r="H12" s="5">
        <v>225.44030000000001</v>
      </c>
      <c r="I12" s="5">
        <v>3.9119000000000002</v>
      </c>
      <c r="J12" s="5">
        <v>4689.0999999999995</v>
      </c>
      <c r="K12" s="5">
        <v>24.277799999999999</v>
      </c>
    </row>
    <row r="13" spans="1:11" s="6" customFormat="1" x14ac:dyDescent="0.25">
      <c r="B13" s="7" t="s">
        <v>40</v>
      </c>
      <c r="C13" s="7">
        <v>84.416167386409498</v>
      </c>
      <c r="D13" s="7">
        <v>0.62334012924334203</v>
      </c>
      <c r="E13" s="7">
        <v>25.421957367927298</v>
      </c>
      <c r="F13" s="7"/>
      <c r="G13" s="8"/>
      <c r="H13" s="8">
        <v>121.1652</v>
      </c>
      <c r="I13" s="8">
        <v>2.9708999999999999</v>
      </c>
      <c r="J13" s="8">
        <v>2523.6</v>
      </c>
      <c r="K13" s="8">
        <v>18.453700000000001</v>
      </c>
    </row>
    <row r="14" spans="1:11" s="3" customFormat="1" x14ac:dyDescent="0.25">
      <c r="B14" s="4" t="s">
        <v>41</v>
      </c>
      <c r="C14" s="4">
        <v>53.040561045279702</v>
      </c>
      <c r="D14" s="4">
        <v>0.45896030474713301</v>
      </c>
      <c r="E14" s="4">
        <v>14.616159206867399</v>
      </c>
      <c r="F14" s="4"/>
      <c r="G14" s="5"/>
      <c r="H14" s="5">
        <v>75.452699999999993</v>
      </c>
      <c r="I14" s="5">
        <v>2.3693</v>
      </c>
      <c r="J14" s="5">
        <v>1573.1999999999998</v>
      </c>
      <c r="K14" s="5">
        <v>14.7369</v>
      </c>
    </row>
    <row r="15" spans="1:11" s="3" customFormat="1" x14ac:dyDescent="0.25">
      <c r="B15" s="4" t="s">
        <v>42</v>
      </c>
      <c r="C15" s="4">
        <v>33.002864450293899</v>
      </c>
      <c r="D15" s="4">
        <v>1.9057507201016901</v>
      </c>
      <c r="E15" s="4">
        <v>44.881516182812</v>
      </c>
      <c r="F15" s="4"/>
      <c r="G15" s="5"/>
      <c r="H15" s="5">
        <v>48.388599999999997</v>
      </c>
      <c r="I15" s="5">
        <v>2.0547</v>
      </c>
      <c r="J15" s="5">
        <v>1010.3</v>
      </c>
      <c r="K15" s="5">
        <v>12.8248</v>
      </c>
    </row>
    <row r="16" spans="1:11" s="3" customFormat="1" x14ac:dyDescent="0.25">
      <c r="B16" s="4" t="s">
        <v>43</v>
      </c>
      <c r="C16" s="4">
        <v>34.511503797404004</v>
      </c>
      <c r="D16" s="4">
        <v>1.5576426395251</v>
      </c>
      <c r="E16" s="4">
        <v>34.727879289029097</v>
      </c>
      <c r="F16" s="4"/>
      <c r="G16" s="5"/>
      <c r="H16" s="4">
        <v>49.965200000000003</v>
      </c>
      <c r="I16" s="4">
        <v>2.2410999999999999</v>
      </c>
      <c r="J16" s="5">
        <v>1042.8</v>
      </c>
      <c r="K16" s="5">
        <v>13.971299999999999</v>
      </c>
    </row>
    <row r="17" spans="2:11" s="3" customFormat="1" x14ac:dyDescent="0.25">
      <c r="B17" s="3" t="s">
        <v>25</v>
      </c>
      <c r="C17" s="4">
        <f>AVERAGE(C2,C4:C8,C13)</f>
        <v>63.404447193111693</v>
      </c>
      <c r="D17" s="4">
        <f t="shared" ref="D17:K17" si="0">AVERAGE(D2,D4:D8,D13)</f>
        <v>1.7117246666541042</v>
      </c>
      <c r="E17" s="4">
        <f t="shared" si="0"/>
        <v>73.848751338867828</v>
      </c>
      <c r="F17" s="4"/>
      <c r="G17" s="5"/>
      <c r="H17" s="4">
        <f t="shared" si="0"/>
        <v>91.701699999999988</v>
      </c>
      <c r="I17" s="4">
        <f t="shared" si="0"/>
        <v>2.0305857142857144</v>
      </c>
      <c r="J17" s="4">
        <f t="shared" si="0"/>
        <v>1910.2142857142858</v>
      </c>
      <c r="K17" s="4">
        <f t="shared" si="0"/>
        <v>12.634271428571427</v>
      </c>
    </row>
    <row r="18" spans="2:11" s="3" customFormat="1" x14ac:dyDescent="0.25">
      <c r="B18" s="3" t="s">
        <v>47</v>
      </c>
      <c r="C18" s="4">
        <f>AVERAGE(C3,C11)</f>
        <v>192.85032968529998</v>
      </c>
      <c r="D18" s="4">
        <f t="shared" ref="D18:K18" si="1">AVERAGE(D3,D11)</f>
        <v>7.0808397914271453</v>
      </c>
      <c r="E18" s="4">
        <f t="shared" si="1"/>
        <v>376.09969826955603</v>
      </c>
      <c r="F18" s="4"/>
      <c r="G18" s="5"/>
      <c r="H18" s="4">
        <f t="shared" si="1"/>
        <v>276.59854999999999</v>
      </c>
      <c r="I18" s="4">
        <f t="shared" si="1"/>
        <v>5.4521999999999995</v>
      </c>
      <c r="J18" s="4">
        <f t="shared" si="1"/>
        <v>5747.95</v>
      </c>
      <c r="K18" s="4">
        <f t="shared" si="1"/>
        <v>33.810649999999995</v>
      </c>
    </row>
    <row r="19" spans="2:11" x14ac:dyDescent="0.25">
      <c r="B19" s="6"/>
    </row>
    <row r="20" spans="2:11" x14ac:dyDescent="0.25">
      <c r="B20" t="s">
        <v>26</v>
      </c>
      <c r="C20" s="1">
        <f>AVERAGE(C9:C10,C12,C14:C18)</f>
        <v>103.94437225289917</v>
      </c>
      <c r="D20" s="1">
        <f t="shared" ref="D20:K20" si="2">AVERAGE(D9:D10,D12,D14:D18)</f>
        <v>3.1662864121144074</v>
      </c>
      <c r="E20" s="1">
        <f t="shared" si="2"/>
        <v>132.38488619544646</v>
      </c>
      <c r="H20" s="1">
        <f t="shared" si="2"/>
        <v>150.75126874999998</v>
      </c>
      <c r="I20" s="1">
        <f t="shared" si="2"/>
        <v>3.7102482142857136</v>
      </c>
      <c r="J20" s="1">
        <f t="shared" si="2"/>
        <v>3134.2705357142859</v>
      </c>
      <c r="K20" s="1">
        <f t="shared" si="2"/>
        <v>23.031627678571425</v>
      </c>
    </row>
    <row r="21" spans="2:11" x14ac:dyDescent="0.25">
      <c r="B21" s="6" t="s">
        <v>27</v>
      </c>
      <c r="C21" s="1">
        <f>STDEV(C9:C10,C12,C14:C18)</f>
        <v>79.352733173614055</v>
      </c>
      <c r="D21" s="1">
        <f t="shared" ref="D21:K21" si="3">STDEV(D9:D10,D12,D14:D18)</f>
        <v>2.6999380493920055</v>
      </c>
      <c r="E21" s="1">
        <f t="shared" si="3"/>
        <v>135.31338892875689</v>
      </c>
      <c r="H21" s="1">
        <f t="shared" si="3"/>
        <v>115.42101817967169</v>
      </c>
      <c r="I21" s="1">
        <f t="shared" si="3"/>
        <v>2.2992137920285014</v>
      </c>
      <c r="J21" s="1">
        <f t="shared" si="3"/>
        <v>2392.2572446323938</v>
      </c>
      <c r="K21" s="1">
        <f t="shared" si="3"/>
        <v>14.199638843639738</v>
      </c>
    </row>
    <row r="22" spans="2:11" x14ac:dyDescent="0.25">
      <c r="B22" s="6" t="s">
        <v>28</v>
      </c>
      <c r="C22" s="1">
        <f>MEDIAN(C9:C10,C12,C14:C18)</f>
        <v>62.771334513254899</v>
      </c>
      <c r="D22" s="1">
        <f t="shared" ref="D22:K22" si="4">MEDIAN(D9:D10,D12,D14:D18)</f>
        <v>1.963847886471545</v>
      </c>
      <c r="E22" s="1">
        <f t="shared" si="4"/>
        <v>80.502598249612461</v>
      </c>
      <c r="H22" s="1">
        <f t="shared" si="4"/>
        <v>91.566000000000003</v>
      </c>
      <c r="I22" s="1">
        <f t="shared" si="4"/>
        <v>2.6944999999999997</v>
      </c>
      <c r="J22" s="1">
        <f t="shared" si="4"/>
        <v>1908.3071428571429</v>
      </c>
      <c r="K22" s="1">
        <f t="shared" si="4"/>
        <v>16.74945</v>
      </c>
    </row>
    <row r="23" spans="2:11" x14ac:dyDescent="0.25">
      <c r="H23" s="1"/>
      <c r="I23" s="1"/>
      <c r="J23" s="1"/>
      <c r="K23" s="1"/>
    </row>
    <row r="24" spans="2:11" x14ac:dyDescent="0.25">
      <c r="B24" t="s">
        <v>45</v>
      </c>
      <c r="C24" s="1">
        <f>_xlfn.QUARTILE.INC((C9:C10,C12,C14:C18),1)</f>
        <v>48.408296733310777</v>
      </c>
      <c r="D24" s="1">
        <f>_xlfn.QUARTILE.INC((D9:D10,D12,D14:D18),1)</f>
        <v>1.6732041598718532</v>
      </c>
      <c r="E24" s="1">
        <f>_xlfn.QUARTILE.INC((E9:E10,E12,E14:E18),1)</f>
        <v>42.343106959366274</v>
      </c>
      <c r="H24" s="1">
        <f>_xlfn.QUARTILE.INC((H9:H10,H12,H14:H18),1)</f>
        <v>69.080825000000004</v>
      </c>
      <c r="I24" s="1">
        <f>_xlfn.QUARTILE.INC((I9:I10,I12,I14:I18),1)</f>
        <v>2.1944999999999997</v>
      </c>
      <c r="J24" s="1">
        <f>_xlfn.QUARTILE.INC((J9:J10,J12,J14:J18),1)</f>
        <v>1440.6</v>
      </c>
      <c r="K24" s="1">
        <f>_xlfn.QUARTILE.INC((K9:K10,K12,K14:K18),1)</f>
        <v>13.684674999999999</v>
      </c>
    </row>
    <row r="25" spans="2:11" x14ac:dyDescent="0.25">
      <c r="B25" t="s">
        <v>46</v>
      </c>
      <c r="C25" s="1">
        <f>_xlfn.QUARTILE.INC((C9:C10,C12,C14:C18),3)</f>
        <v>165.08032303785325</v>
      </c>
      <c r="D25" s="1">
        <f>_xlfn.QUARTILE.INC((D9:D10,D12,D14:D18),3)</f>
        <v>3.9291313907966812</v>
      </c>
      <c r="E25" s="1">
        <f>_xlfn.QUARTILE.INC((E9:E10,E12,E14:E18),3)</f>
        <v>165.19843730221203</v>
      </c>
      <c r="H25" s="1">
        <f>_xlfn.QUARTILE.INC((H9:H10,H12,H14:H18),3)</f>
        <v>238.2298625</v>
      </c>
      <c r="I25" s="1">
        <f>_xlfn.QUARTILE.INC((I9:I10,I12,I14:I18),3)</f>
        <v>4.2969749999999998</v>
      </c>
      <c r="J25" s="1">
        <f>_xlfn.QUARTILE.INC((J9:J10,J12,J14:J18),3)</f>
        <v>4953.8125</v>
      </c>
      <c r="K25" s="1">
        <f>_xlfn.QUARTILE.INC((K9:K10,K12,K14:K18),3)</f>
        <v>26.661012499999998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</vt:lpstr>
      <vt:lpstr>Sheet3</vt:lpstr>
      <vt:lpstr>Oct</vt:lpstr>
    </vt:vector>
  </TitlesOfParts>
  <Company>University of Connecticut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Cara</dc:creator>
  <cp:lastModifiedBy>Manning, Cara</cp:lastModifiedBy>
  <dcterms:created xsi:type="dcterms:W3CDTF">2024-05-12T17:38:15Z</dcterms:created>
  <dcterms:modified xsi:type="dcterms:W3CDTF">2024-05-13T03:07:12Z</dcterms:modified>
</cp:coreProperties>
</file>