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cm21008\Documents\GitHub\gbl_matlab_tools\merge_samples_with_btl\IEPAug2023\"/>
    </mc:Choice>
  </mc:AlternateContent>
  <xr:revisionPtr revIDLastSave="0" documentId="13_ncr:1_{6B197C79-D72D-4F56-B13B-0000C010D81F}" xr6:coauthVersionLast="47" xr6:coauthVersionMax="47" xr10:uidLastSave="{00000000-0000-0000-0000-000000000000}"/>
  <bookViews>
    <workbookView xWindow="3165" yWindow="945" windowWidth="21600" windowHeight="11295" firstSheet="2" activeTab="4" xr2:uid="{00000000-000D-0000-FFFF-FFFF00000000}"/>
  </bookViews>
  <sheets>
    <sheet name="summary" sheetId="8" r:id="rId1"/>
    <sheet name="all results" sheetId="1" r:id="rId2"/>
    <sheet name="standard data" sheetId="4" r:id="rId3"/>
    <sheet name="headspace data" sheetId="5" r:id="rId4"/>
    <sheet name="CH4 sample calc" sheetId="6" r:id="rId5"/>
    <sheet name="N2O sample calc" sheetId="7" r:id="rId6"/>
    <sheet name="CH1" sheetId="2" r:id="rId7"/>
    <sheet name="CH2" sheetId="3" r:id="rId8"/>
    <sheet name="TS import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6" l="1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N8" i="5"/>
  <c r="N7" i="5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" i="1"/>
  <c r="D56" i="1" l="1"/>
  <c r="E56" i="1"/>
  <c r="F56" i="1"/>
  <c r="D53" i="1"/>
  <c r="E53" i="1"/>
  <c r="F53" i="1"/>
  <c r="D54" i="1"/>
  <c r="E54" i="1"/>
  <c r="F54" i="1"/>
  <c r="D55" i="1"/>
  <c r="E55" i="1"/>
  <c r="F55" i="1"/>
  <c r="D52" i="1"/>
  <c r="E52" i="1"/>
  <c r="F5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C3" i="5" s="1"/>
  <c r="E17" i="1"/>
  <c r="D3" i="5" s="1"/>
  <c r="F17" i="1"/>
  <c r="E3" i="5" s="1"/>
  <c r="D18" i="1"/>
  <c r="C4" i="5" s="1"/>
  <c r="E18" i="1"/>
  <c r="D4" i="5" s="1"/>
  <c r="F18" i="1"/>
  <c r="E4" i="5" s="1"/>
  <c r="D19" i="1"/>
  <c r="C5" i="5" s="1"/>
  <c r="E19" i="1"/>
  <c r="D5" i="5" s="1"/>
  <c r="F19" i="1"/>
  <c r="E5" i="5" s="1"/>
  <c r="D20" i="1"/>
  <c r="C6" i="5" s="1"/>
  <c r="E20" i="1"/>
  <c r="D6" i="5" s="1"/>
  <c r="F20" i="1"/>
  <c r="E6" i="5" s="1"/>
  <c r="D21" i="1"/>
  <c r="C7" i="5" s="1"/>
  <c r="E21" i="1"/>
  <c r="D7" i="5" s="1"/>
  <c r="F21" i="1"/>
  <c r="E7" i="5" s="1"/>
  <c r="D22" i="1"/>
  <c r="C8" i="5" s="1"/>
  <c r="E22" i="1"/>
  <c r="D8" i="5" s="1"/>
  <c r="F22" i="1"/>
  <c r="E8" i="5" s="1"/>
  <c r="D23" i="1"/>
  <c r="C9" i="5" s="1"/>
  <c r="E23" i="1"/>
  <c r="D9" i="5" s="1"/>
  <c r="F23" i="1"/>
  <c r="E9" i="5" s="1"/>
  <c r="D24" i="1"/>
  <c r="C10" i="5" s="1"/>
  <c r="E24" i="1"/>
  <c r="D10" i="5" s="1"/>
  <c r="F24" i="1"/>
  <c r="E10" i="5" s="1"/>
  <c r="D25" i="1"/>
  <c r="C11" i="5" s="1"/>
  <c r="E25" i="1"/>
  <c r="D11" i="5" s="1"/>
  <c r="F25" i="1"/>
  <c r="E11" i="5" s="1"/>
  <c r="D26" i="1"/>
  <c r="C12" i="5" s="1"/>
  <c r="E26" i="1"/>
  <c r="D12" i="5" s="1"/>
  <c r="F26" i="1"/>
  <c r="E12" i="5" s="1"/>
  <c r="D27" i="1"/>
  <c r="C13" i="5" s="1"/>
  <c r="E27" i="1"/>
  <c r="D13" i="5" s="1"/>
  <c r="F27" i="1"/>
  <c r="E13" i="5" s="1"/>
  <c r="D28" i="1"/>
  <c r="C14" i="5" s="1"/>
  <c r="E28" i="1"/>
  <c r="D14" i="5" s="1"/>
  <c r="F28" i="1"/>
  <c r="E14" i="5" s="1"/>
  <c r="D29" i="1"/>
  <c r="C15" i="5" s="1"/>
  <c r="E29" i="1"/>
  <c r="D15" i="5" s="1"/>
  <c r="F29" i="1"/>
  <c r="E15" i="5" s="1"/>
  <c r="D30" i="1"/>
  <c r="C16" i="5" s="1"/>
  <c r="E30" i="1"/>
  <c r="D16" i="5" s="1"/>
  <c r="F30" i="1"/>
  <c r="E16" i="5" s="1"/>
  <c r="D31" i="1"/>
  <c r="C17" i="5" s="1"/>
  <c r="E31" i="1"/>
  <c r="D17" i="5" s="1"/>
  <c r="F31" i="1"/>
  <c r="E17" i="5" s="1"/>
  <c r="D32" i="1"/>
  <c r="C18" i="5" s="1"/>
  <c r="E32" i="1"/>
  <c r="D18" i="5" s="1"/>
  <c r="F32" i="1"/>
  <c r="E18" i="5" s="1"/>
  <c r="D33" i="1"/>
  <c r="C19" i="5" s="1"/>
  <c r="E33" i="1"/>
  <c r="D19" i="5" s="1"/>
  <c r="F33" i="1"/>
  <c r="E19" i="5" s="1"/>
  <c r="D34" i="1"/>
  <c r="C20" i="5" s="1"/>
  <c r="E34" i="1"/>
  <c r="D20" i="5" s="1"/>
  <c r="F34" i="1"/>
  <c r="E20" i="5" s="1"/>
  <c r="D35" i="1"/>
  <c r="C21" i="5" s="1"/>
  <c r="E35" i="1"/>
  <c r="D21" i="5" s="1"/>
  <c r="F35" i="1"/>
  <c r="E21" i="5" s="1"/>
  <c r="D36" i="1"/>
  <c r="C22" i="5" s="1"/>
  <c r="E36" i="1"/>
  <c r="D22" i="5" s="1"/>
  <c r="F36" i="1"/>
  <c r="E22" i="5" s="1"/>
  <c r="D37" i="1"/>
  <c r="C23" i="5" s="1"/>
  <c r="E37" i="1"/>
  <c r="D23" i="5" s="1"/>
  <c r="F37" i="1"/>
  <c r="E23" i="5" s="1"/>
  <c r="D38" i="1"/>
  <c r="C24" i="5" s="1"/>
  <c r="E38" i="1"/>
  <c r="D24" i="5" s="1"/>
  <c r="F38" i="1"/>
  <c r="E24" i="5" s="1"/>
  <c r="D39" i="1"/>
  <c r="C25" i="5" s="1"/>
  <c r="E39" i="1"/>
  <c r="D25" i="5" s="1"/>
  <c r="F39" i="1"/>
  <c r="E25" i="5" s="1"/>
  <c r="D40" i="1"/>
  <c r="C26" i="5" s="1"/>
  <c r="E40" i="1"/>
  <c r="D26" i="5" s="1"/>
  <c r="F40" i="1"/>
  <c r="E26" i="5" s="1"/>
  <c r="D41" i="1"/>
  <c r="C27" i="5" s="1"/>
  <c r="E41" i="1"/>
  <c r="D27" i="5" s="1"/>
  <c r="F41" i="1"/>
  <c r="E27" i="5" s="1"/>
  <c r="D42" i="1"/>
  <c r="C28" i="5" s="1"/>
  <c r="E42" i="1"/>
  <c r="D28" i="5" s="1"/>
  <c r="F42" i="1"/>
  <c r="E28" i="5" s="1"/>
  <c r="D43" i="1"/>
  <c r="C29" i="5" s="1"/>
  <c r="E43" i="1"/>
  <c r="D29" i="5" s="1"/>
  <c r="F43" i="1"/>
  <c r="E29" i="5" s="1"/>
  <c r="D44" i="1"/>
  <c r="C30" i="5" s="1"/>
  <c r="E44" i="1"/>
  <c r="D30" i="5" s="1"/>
  <c r="F44" i="1"/>
  <c r="E30" i="5" s="1"/>
  <c r="D45" i="1"/>
  <c r="C31" i="5" s="1"/>
  <c r="E45" i="1"/>
  <c r="D31" i="5" s="1"/>
  <c r="F45" i="1"/>
  <c r="E31" i="5" s="1"/>
  <c r="D46" i="1"/>
  <c r="C32" i="5" s="1"/>
  <c r="E46" i="1"/>
  <c r="D32" i="5" s="1"/>
  <c r="F46" i="1"/>
  <c r="E32" i="5" s="1"/>
  <c r="D47" i="1"/>
  <c r="C33" i="5" s="1"/>
  <c r="E47" i="1"/>
  <c r="D33" i="5" s="1"/>
  <c r="F47" i="1"/>
  <c r="E33" i="5" s="1"/>
  <c r="D48" i="1"/>
  <c r="C34" i="5" s="1"/>
  <c r="E48" i="1"/>
  <c r="D34" i="5" s="1"/>
  <c r="F48" i="1"/>
  <c r="E34" i="5" s="1"/>
  <c r="D49" i="1"/>
  <c r="E49" i="1"/>
  <c r="F49" i="1"/>
  <c r="D50" i="1"/>
  <c r="E50" i="1"/>
  <c r="F50" i="1"/>
  <c r="D51" i="1"/>
  <c r="E51" i="1"/>
  <c r="F51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N4" i="5"/>
  <c r="N5" i="5"/>
  <c r="N6" i="5"/>
  <c r="N3" i="5"/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B2" i="8"/>
  <c r="A2" i="8"/>
  <c r="O34" i="5" l="1"/>
  <c r="Q34" i="5"/>
  <c r="O4" i="5"/>
  <c r="Q4" i="5"/>
  <c r="O5" i="5"/>
  <c r="Q5" i="5"/>
  <c r="O6" i="5"/>
  <c r="Q6" i="5"/>
  <c r="O7" i="5"/>
  <c r="Q7" i="5"/>
  <c r="O8" i="5"/>
  <c r="Q8" i="5"/>
  <c r="O9" i="5"/>
  <c r="Q9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O22" i="5"/>
  <c r="Q22" i="5"/>
  <c r="O23" i="5"/>
  <c r="Q23" i="5"/>
  <c r="O24" i="5"/>
  <c r="Q24" i="5"/>
  <c r="O25" i="5"/>
  <c r="Q25" i="5"/>
  <c r="O26" i="5"/>
  <c r="Q26" i="5"/>
  <c r="O27" i="5"/>
  <c r="Q27" i="5"/>
  <c r="O28" i="5"/>
  <c r="Q28" i="5"/>
  <c r="O29" i="5"/>
  <c r="Q29" i="5"/>
  <c r="O30" i="5"/>
  <c r="Q30" i="5"/>
  <c r="O31" i="5"/>
  <c r="Q31" i="5"/>
  <c r="O32" i="5"/>
  <c r="Q32" i="5"/>
  <c r="O33" i="5"/>
  <c r="Q33" i="5"/>
  <c r="O3" i="5"/>
  <c r="C30" i="8"/>
  <c r="C31" i="8"/>
  <c r="C32" i="8"/>
  <c r="C3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2" i="8"/>
  <c r="M26" i="8"/>
  <c r="M27" i="8"/>
  <c r="M28" i="8"/>
  <c r="M29" i="8"/>
  <c r="M30" i="8"/>
  <c r="M31" i="8"/>
  <c r="M32" i="8"/>
  <c r="M33" i="8"/>
  <c r="P12" i="5" l="1"/>
  <c r="P34" i="5"/>
  <c r="P31" i="5"/>
  <c r="P28" i="5"/>
  <c r="P23" i="5"/>
  <c r="P20" i="5"/>
  <c r="P18" i="5"/>
  <c r="P17" i="5"/>
  <c r="P15" i="5"/>
  <c r="P9" i="5"/>
  <c r="P4" i="5"/>
  <c r="P26" i="5"/>
  <c r="P33" i="5"/>
  <c r="P25" i="5"/>
  <c r="P10" i="5"/>
  <c r="P7" i="5"/>
  <c r="P32" i="5"/>
  <c r="P30" i="5"/>
  <c r="P29" i="5"/>
  <c r="P27" i="5"/>
  <c r="P24" i="5"/>
  <c r="P22" i="5"/>
  <c r="P21" i="5"/>
  <c r="P19" i="5"/>
  <c r="P16" i="5"/>
  <c r="P14" i="5"/>
  <c r="P13" i="5"/>
  <c r="P11" i="5"/>
  <c r="P8" i="5"/>
  <c r="P6" i="5"/>
  <c r="P5" i="5"/>
  <c r="F2" i="1"/>
  <c r="D2" i="1"/>
  <c r="I30" i="7"/>
  <c r="J30" i="7"/>
  <c r="K30" i="7"/>
  <c r="M30" i="7"/>
  <c r="I31" i="7"/>
  <c r="J31" i="7"/>
  <c r="K31" i="7"/>
  <c r="M31" i="7"/>
  <c r="I32" i="7"/>
  <c r="J32" i="7"/>
  <c r="K32" i="7"/>
  <c r="M32" i="7"/>
  <c r="I33" i="7"/>
  <c r="J33" i="7"/>
  <c r="K33" i="7"/>
  <c r="M33" i="7"/>
  <c r="I34" i="7"/>
  <c r="J34" i="7"/>
  <c r="K34" i="7"/>
  <c r="M34" i="7"/>
  <c r="I35" i="7"/>
  <c r="J35" i="7"/>
  <c r="K35" i="7"/>
  <c r="M35" i="7"/>
  <c r="I36" i="7"/>
  <c r="J36" i="7"/>
  <c r="K36" i="7"/>
  <c r="M36" i="7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G29" i="6"/>
  <c r="AD29" i="6" s="1"/>
  <c r="O29" i="6"/>
  <c r="G30" i="6"/>
  <c r="AD30" i="6" s="1"/>
  <c r="M30" i="6"/>
  <c r="H31" i="7"/>
  <c r="AE31" i="7" s="1"/>
  <c r="N31" i="7"/>
  <c r="P31" i="7"/>
  <c r="M32" i="6"/>
  <c r="O32" i="6"/>
  <c r="M33" i="6"/>
  <c r="N34" i="7"/>
  <c r="N35" i="7"/>
  <c r="P35" i="7"/>
  <c r="M36" i="6"/>
  <c r="O36" i="6"/>
  <c r="H36" i="7" l="1"/>
  <c r="AE36" i="7" s="1"/>
  <c r="G35" i="6"/>
  <c r="AD35" i="6" s="1"/>
  <c r="G34" i="6"/>
  <c r="AD34" i="6" s="1"/>
  <c r="G33" i="6"/>
  <c r="AD33" i="6" s="1"/>
  <c r="G32" i="6"/>
  <c r="AD32" i="6" s="1"/>
  <c r="AB36" i="7"/>
  <c r="AB35" i="7"/>
  <c r="N33" i="6"/>
  <c r="N30" i="6"/>
  <c r="O35" i="6"/>
  <c r="H34" i="7"/>
  <c r="AE34" i="7" s="1"/>
  <c r="N33" i="7"/>
  <c r="AB34" i="7"/>
  <c r="N36" i="7"/>
  <c r="AB31" i="7"/>
  <c r="AB30" i="7"/>
  <c r="AA29" i="6"/>
  <c r="N29" i="6"/>
  <c r="M31" i="6"/>
  <c r="P30" i="7"/>
  <c r="AA35" i="6"/>
  <c r="AA30" i="6"/>
  <c r="P36" i="7"/>
  <c r="P33" i="7"/>
  <c r="N30" i="7"/>
  <c r="AB33" i="7"/>
  <c r="O34" i="6"/>
  <c r="P34" i="7"/>
  <c r="M34" i="6"/>
  <c r="AA34" i="6"/>
  <c r="P32" i="7"/>
  <c r="N32" i="7"/>
  <c r="AB32" i="7"/>
  <c r="G36" i="6"/>
  <c r="AD36" i="6" s="1"/>
  <c r="G31" i="6"/>
  <c r="AD31" i="6" s="1"/>
  <c r="H35" i="7"/>
  <c r="AE35" i="7" s="1"/>
  <c r="H32" i="7"/>
  <c r="AE32" i="7" s="1"/>
  <c r="H33" i="7"/>
  <c r="AE33" i="7" s="1"/>
  <c r="H30" i="7"/>
  <c r="AE30" i="7" s="1"/>
  <c r="AA36" i="6"/>
  <c r="AA31" i="6"/>
  <c r="M35" i="6"/>
  <c r="AA33" i="6"/>
  <c r="O30" i="6"/>
  <c r="O31" i="6"/>
  <c r="M29" i="6"/>
  <c r="O33" i="6"/>
  <c r="AA32" i="6"/>
  <c r="O33" i="7" l="1"/>
  <c r="O30" i="7"/>
  <c r="N36" i="6"/>
  <c r="O36" i="7"/>
  <c r="N32" i="6"/>
  <c r="O32" i="7"/>
  <c r="N35" i="6"/>
  <c r="O35" i="7"/>
  <c r="N31" i="6"/>
  <c r="O31" i="7"/>
  <c r="N34" i="6"/>
  <c r="O34" i="7"/>
  <c r="I27" i="7"/>
  <c r="J27" i="7"/>
  <c r="K27" i="7"/>
  <c r="M27" i="7"/>
  <c r="I28" i="7"/>
  <c r="J28" i="7"/>
  <c r="K28" i="7"/>
  <c r="M28" i="7"/>
  <c r="N28" i="7"/>
  <c r="O28" i="7"/>
  <c r="P28" i="7"/>
  <c r="I29" i="7"/>
  <c r="J29" i="7"/>
  <c r="K29" i="7"/>
  <c r="M29" i="7"/>
  <c r="N29" i="7"/>
  <c r="O29" i="7"/>
  <c r="P29" i="7"/>
  <c r="H25" i="8"/>
  <c r="I25" i="8"/>
  <c r="J25" i="8"/>
  <c r="M28" i="6"/>
  <c r="N28" i="6"/>
  <c r="O28" i="6"/>
  <c r="H27" i="7"/>
  <c r="AE27" i="7" s="1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P26" i="6"/>
  <c r="K23" i="8" s="1"/>
  <c r="M23" i="8"/>
  <c r="P27" i="6"/>
  <c r="K24" i="8" s="1"/>
  <c r="M24" i="8"/>
  <c r="M25" i="8"/>
  <c r="P29" i="6"/>
  <c r="K26" i="8" s="1"/>
  <c r="P30" i="6"/>
  <c r="K27" i="8" s="1"/>
  <c r="P31" i="6"/>
  <c r="K28" i="8" s="1"/>
  <c r="P32" i="6"/>
  <c r="K29" i="8" s="1"/>
  <c r="P33" i="6"/>
  <c r="K30" i="8" s="1"/>
  <c r="P34" i="6"/>
  <c r="K31" i="8" s="1"/>
  <c r="P35" i="6"/>
  <c r="K32" i="8" s="1"/>
  <c r="P36" i="6"/>
  <c r="K33" i="8" s="1"/>
  <c r="Q30" i="7"/>
  <c r="L27" i="8" s="1"/>
  <c r="Q31" i="7"/>
  <c r="L28" i="8" s="1"/>
  <c r="Q32" i="7"/>
  <c r="L29" i="8" s="1"/>
  <c r="Q33" i="7"/>
  <c r="L30" i="8" s="1"/>
  <c r="Q34" i="7"/>
  <c r="L31" i="8" s="1"/>
  <c r="Q35" i="7"/>
  <c r="L32" i="8" s="1"/>
  <c r="Q36" i="7"/>
  <c r="L33" i="8" s="1"/>
  <c r="Q27" i="7"/>
  <c r="Q28" i="7"/>
  <c r="L25" i="8" s="1"/>
  <c r="Q3" i="5"/>
  <c r="O5" i="6" s="1"/>
  <c r="O6" i="6"/>
  <c r="O7" i="6"/>
  <c r="P9" i="7"/>
  <c r="O10" i="6"/>
  <c r="O11" i="6"/>
  <c r="O12" i="6"/>
  <c r="P13" i="7"/>
  <c r="O14" i="6"/>
  <c r="O15" i="6"/>
  <c r="P16" i="7"/>
  <c r="O17" i="6"/>
  <c r="O18" i="6"/>
  <c r="P19" i="7"/>
  <c r="O20" i="6"/>
  <c r="O21" i="6"/>
  <c r="P22" i="7"/>
  <c r="O23" i="6"/>
  <c r="P24" i="7"/>
  <c r="P25" i="7"/>
  <c r="O26" i="6"/>
  <c r="O27" i="6"/>
  <c r="N6" i="7"/>
  <c r="M7" i="6"/>
  <c r="M8" i="6"/>
  <c r="N9" i="7"/>
  <c r="M10" i="6"/>
  <c r="M12" i="6"/>
  <c r="N14" i="7"/>
  <c r="N15" i="7"/>
  <c r="M17" i="6"/>
  <c r="N18" i="7"/>
  <c r="M19" i="6"/>
  <c r="N20" i="7"/>
  <c r="N21" i="7"/>
  <c r="M22" i="6"/>
  <c r="M23" i="6"/>
  <c r="M24" i="6"/>
  <c r="N26" i="7"/>
  <c r="I5" i="7"/>
  <c r="J5" i="7"/>
  <c r="K5" i="7"/>
  <c r="M5" i="7"/>
  <c r="I6" i="7"/>
  <c r="J6" i="7"/>
  <c r="K6" i="7"/>
  <c r="M6" i="7"/>
  <c r="I7" i="7"/>
  <c r="J7" i="7"/>
  <c r="K7" i="7"/>
  <c r="M7" i="7"/>
  <c r="I8" i="7"/>
  <c r="J8" i="7"/>
  <c r="K8" i="7"/>
  <c r="M8" i="7"/>
  <c r="I9" i="7"/>
  <c r="J9" i="7"/>
  <c r="K9" i="7"/>
  <c r="M9" i="7"/>
  <c r="I10" i="7"/>
  <c r="J10" i="7"/>
  <c r="K10" i="7"/>
  <c r="M10" i="7"/>
  <c r="I11" i="7"/>
  <c r="J11" i="7"/>
  <c r="K11" i="7"/>
  <c r="M11" i="7"/>
  <c r="I12" i="7"/>
  <c r="J12" i="7"/>
  <c r="K12" i="7"/>
  <c r="M12" i="7"/>
  <c r="I13" i="7"/>
  <c r="J13" i="7"/>
  <c r="K13" i="7"/>
  <c r="M13" i="7"/>
  <c r="I14" i="7"/>
  <c r="J14" i="7"/>
  <c r="K14" i="7"/>
  <c r="M14" i="7"/>
  <c r="I15" i="7"/>
  <c r="J15" i="7"/>
  <c r="K15" i="7"/>
  <c r="M15" i="7"/>
  <c r="I16" i="7"/>
  <c r="J16" i="7"/>
  <c r="K16" i="7"/>
  <c r="M16" i="7"/>
  <c r="I17" i="7"/>
  <c r="J17" i="7"/>
  <c r="K17" i="7"/>
  <c r="M17" i="7"/>
  <c r="I18" i="7"/>
  <c r="J18" i="7"/>
  <c r="K18" i="7"/>
  <c r="M18" i="7"/>
  <c r="I19" i="7"/>
  <c r="J19" i="7"/>
  <c r="K19" i="7"/>
  <c r="M19" i="7"/>
  <c r="I20" i="7"/>
  <c r="J20" i="7"/>
  <c r="K20" i="7"/>
  <c r="M20" i="7"/>
  <c r="I21" i="7"/>
  <c r="J21" i="7"/>
  <c r="K21" i="7"/>
  <c r="M21" i="7"/>
  <c r="I22" i="7"/>
  <c r="J22" i="7"/>
  <c r="K22" i="7"/>
  <c r="M22" i="7"/>
  <c r="I23" i="7"/>
  <c r="J23" i="7"/>
  <c r="K23" i="7"/>
  <c r="M23" i="7"/>
  <c r="I24" i="7"/>
  <c r="J24" i="7"/>
  <c r="K24" i="7"/>
  <c r="M24" i="7"/>
  <c r="I25" i="7"/>
  <c r="J25" i="7"/>
  <c r="K25" i="7"/>
  <c r="M25" i="7"/>
  <c r="I26" i="7"/>
  <c r="J26" i="7"/>
  <c r="K26" i="7"/>
  <c r="M26" i="7"/>
  <c r="L5" i="6"/>
  <c r="H24" i="8"/>
  <c r="I24" i="8"/>
  <c r="J24" i="8"/>
  <c r="H5" i="6"/>
  <c r="H2" i="8" s="1"/>
  <c r="I5" i="6"/>
  <c r="I2" i="8" s="1"/>
  <c r="J5" i="6"/>
  <c r="J2" i="8" s="1"/>
  <c r="H6" i="6"/>
  <c r="H3" i="8" s="1"/>
  <c r="I6" i="6"/>
  <c r="I3" i="8" s="1"/>
  <c r="J6" i="6"/>
  <c r="J3" i="8" s="1"/>
  <c r="H7" i="6"/>
  <c r="H4" i="8" s="1"/>
  <c r="I7" i="6"/>
  <c r="I4" i="8" s="1"/>
  <c r="J7" i="6"/>
  <c r="J4" i="8" s="1"/>
  <c r="H8" i="6"/>
  <c r="H5" i="8" s="1"/>
  <c r="I8" i="6"/>
  <c r="I5" i="8" s="1"/>
  <c r="J8" i="6"/>
  <c r="J5" i="8" s="1"/>
  <c r="H9" i="6"/>
  <c r="H6" i="8" s="1"/>
  <c r="I9" i="6"/>
  <c r="I6" i="8" s="1"/>
  <c r="J9" i="6"/>
  <c r="J6" i="8" s="1"/>
  <c r="H10" i="6"/>
  <c r="H7" i="8" s="1"/>
  <c r="I10" i="6"/>
  <c r="I7" i="8" s="1"/>
  <c r="J10" i="6"/>
  <c r="J7" i="8" s="1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P20" i="7" l="1"/>
  <c r="O22" i="6"/>
  <c r="O16" i="6"/>
  <c r="AB27" i="7"/>
  <c r="P7" i="7"/>
  <c r="M14" i="6"/>
  <c r="AB26" i="7"/>
  <c r="N24" i="7"/>
  <c r="AB18" i="7"/>
  <c r="O11" i="7"/>
  <c r="M11" i="6"/>
  <c r="O23" i="7"/>
  <c r="N11" i="7"/>
  <c r="AB13" i="7"/>
  <c r="P18" i="7"/>
  <c r="N27" i="6"/>
  <c r="N16" i="6"/>
  <c r="N17" i="7"/>
  <c r="P6" i="7"/>
  <c r="O14" i="7"/>
  <c r="P3" i="5"/>
  <c r="N5" i="6" s="1"/>
  <c r="N17" i="6"/>
  <c r="M16" i="6"/>
  <c r="N5" i="7"/>
  <c r="AB25" i="7"/>
  <c r="AB11" i="7"/>
  <c r="M26" i="6"/>
  <c r="O19" i="6"/>
  <c r="N13" i="6"/>
  <c r="N19" i="7"/>
  <c r="O24" i="7"/>
  <c r="O25" i="7"/>
  <c r="M20" i="6"/>
  <c r="P27" i="7"/>
  <c r="P15" i="7"/>
  <c r="O8" i="7"/>
  <c r="N23" i="7"/>
  <c r="AA7" i="6"/>
  <c r="AA23" i="6"/>
  <c r="M15" i="6"/>
  <c r="M27" i="6"/>
  <c r="M5" i="6"/>
  <c r="R32" i="7"/>
  <c r="AC32" i="7" s="1"/>
  <c r="F29" i="8" s="1"/>
  <c r="R31" i="7"/>
  <c r="AC31" i="7" s="1"/>
  <c r="F28" i="8" s="1"/>
  <c r="Q36" i="6"/>
  <c r="AB36" i="6" s="1"/>
  <c r="Q30" i="6"/>
  <c r="AB30" i="6" s="1"/>
  <c r="Q34" i="6"/>
  <c r="AB34" i="6" s="1"/>
  <c r="P28" i="6"/>
  <c r="Q35" i="6"/>
  <c r="AB35" i="6" s="1"/>
  <c r="R30" i="7"/>
  <c r="AC30" i="7" s="1"/>
  <c r="F27" i="8" s="1"/>
  <c r="Q29" i="7"/>
  <c r="L26" i="8" s="1"/>
  <c r="Q29" i="6"/>
  <c r="AB29" i="6" s="1"/>
  <c r="Q33" i="6"/>
  <c r="AB33" i="6" s="1"/>
  <c r="R36" i="7"/>
  <c r="AC36" i="7" s="1"/>
  <c r="F33" i="8" s="1"/>
  <c r="Q32" i="6"/>
  <c r="AB32" i="6" s="1"/>
  <c r="R34" i="7"/>
  <c r="AC34" i="7" s="1"/>
  <c r="F31" i="8" s="1"/>
  <c r="R35" i="7"/>
  <c r="AC35" i="7" s="1"/>
  <c r="F32" i="8" s="1"/>
  <c r="R33" i="7"/>
  <c r="AC33" i="7" s="1"/>
  <c r="F30" i="8" s="1"/>
  <c r="Q31" i="6"/>
  <c r="AB31" i="6" s="1"/>
  <c r="AB17" i="7"/>
  <c r="AA27" i="6"/>
  <c r="AA19" i="6"/>
  <c r="M18" i="6"/>
  <c r="M13" i="6"/>
  <c r="AA5" i="6"/>
  <c r="N12" i="6"/>
  <c r="N26" i="6"/>
  <c r="N12" i="7"/>
  <c r="N25" i="7"/>
  <c r="AB22" i="7"/>
  <c r="AB5" i="7"/>
  <c r="O22" i="7"/>
  <c r="O10" i="7"/>
  <c r="AA11" i="6"/>
  <c r="AB9" i="7"/>
  <c r="N16" i="7"/>
  <c r="O8" i="6"/>
  <c r="N27" i="7"/>
  <c r="N21" i="6"/>
  <c r="O9" i="6"/>
  <c r="N8" i="7"/>
  <c r="M25" i="6"/>
  <c r="AA15" i="6"/>
  <c r="AA9" i="6"/>
  <c r="N13" i="7"/>
  <c r="AB6" i="7"/>
  <c r="N15" i="6"/>
  <c r="M6" i="6"/>
  <c r="AA28" i="6"/>
  <c r="H28" i="7"/>
  <c r="AE28" i="7" s="1"/>
  <c r="H29" i="7"/>
  <c r="AE29" i="7" s="1"/>
  <c r="G28" i="6"/>
  <c r="AD28" i="6" s="1"/>
  <c r="R27" i="7"/>
  <c r="L24" i="8"/>
  <c r="R28" i="7"/>
  <c r="AB20" i="7"/>
  <c r="AB10" i="7"/>
  <c r="AB28" i="7"/>
  <c r="AB16" i="7"/>
  <c r="AB29" i="7"/>
  <c r="AB8" i="7"/>
  <c r="AB7" i="7"/>
  <c r="P21" i="7"/>
  <c r="P10" i="7"/>
  <c r="O25" i="6"/>
  <c r="M9" i="6"/>
  <c r="N7" i="7"/>
  <c r="M21" i="6"/>
  <c r="N10" i="7"/>
  <c r="N22" i="7"/>
  <c r="P26" i="7"/>
  <c r="O24" i="6"/>
  <c r="P17" i="7"/>
  <c r="P14" i="7"/>
  <c r="P11" i="7"/>
  <c r="P8" i="7"/>
  <c r="P5" i="7"/>
  <c r="P23" i="7"/>
  <c r="O13" i="6"/>
  <c r="P12" i="7"/>
  <c r="AB19" i="7"/>
  <c r="AB21" i="7"/>
  <c r="AB12" i="7"/>
  <c r="AB15" i="7"/>
  <c r="AB23" i="7"/>
  <c r="AB14" i="7"/>
  <c r="AB24" i="7"/>
  <c r="AA17" i="6"/>
  <c r="AA18" i="6"/>
  <c r="AA6" i="6"/>
  <c r="AA25" i="6"/>
  <c r="AA13" i="6"/>
  <c r="AA26" i="6"/>
  <c r="AA10" i="6"/>
  <c r="AA12" i="6"/>
  <c r="AA14" i="6"/>
  <c r="AA16" i="6"/>
  <c r="AA21" i="6"/>
  <c r="AA24" i="6"/>
  <c r="AA8" i="6"/>
  <c r="AA20" i="6"/>
  <c r="AA22" i="6"/>
  <c r="AC34" i="6" l="1"/>
  <c r="E31" i="8" s="1"/>
  <c r="D31" i="8"/>
  <c r="AC30" i="6"/>
  <c r="E27" i="8" s="1"/>
  <c r="D27" i="8"/>
  <c r="AC36" i="6"/>
  <c r="E33" i="8" s="1"/>
  <c r="D33" i="8"/>
  <c r="AC29" i="6"/>
  <c r="E26" i="8" s="1"/>
  <c r="D26" i="8"/>
  <c r="AC31" i="6"/>
  <c r="E28" i="8" s="1"/>
  <c r="D28" i="8"/>
  <c r="AC33" i="6"/>
  <c r="E30" i="8" s="1"/>
  <c r="D30" i="8"/>
  <c r="AC32" i="6"/>
  <c r="E29" i="8" s="1"/>
  <c r="D29" i="8"/>
  <c r="AC35" i="6"/>
  <c r="E32" i="8" s="1"/>
  <c r="D32" i="8"/>
  <c r="O12" i="7"/>
  <c r="O5" i="7"/>
  <c r="N11" i="6"/>
  <c r="N10" i="6"/>
  <c r="N23" i="6"/>
  <c r="O27" i="7"/>
  <c r="AC27" i="7" s="1"/>
  <c r="O13" i="7"/>
  <c r="N14" i="6"/>
  <c r="AC28" i="7"/>
  <c r="F25" i="8" s="1"/>
  <c r="N25" i="6"/>
  <c r="O16" i="7"/>
  <c r="O17" i="7"/>
  <c r="N24" i="6"/>
  <c r="O15" i="7"/>
  <c r="N8" i="6"/>
  <c r="O26" i="7"/>
  <c r="K25" i="8"/>
  <c r="Q28" i="6"/>
  <c r="R29" i="7"/>
  <c r="AC29" i="7" s="1"/>
  <c r="F26" i="8" s="1"/>
  <c r="AD34" i="7"/>
  <c r="G31" i="8" s="1"/>
  <c r="AD33" i="7"/>
  <c r="G30" i="8" s="1"/>
  <c r="AD35" i="7"/>
  <c r="G32" i="8" s="1"/>
  <c r="AD31" i="7"/>
  <c r="G28" i="8" s="1"/>
  <c r="AD30" i="7"/>
  <c r="G27" i="8" s="1"/>
  <c r="AD36" i="7"/>
  <c r="G33" i="8" s="1"/>
  <c r="AD32" i="7"/>
  <c r="G29" i="8" s="1"/>
  <c r="O19" i="7"/>
  <c r="N19" i="6"/>
  <c r="O21" i="7"/>
  <c r="O20" i="7"/>
  <c r="N20" i="6"/>
  <c r="N22" i="6"/>
  <c r="O6" i="7"/>
  <c r="N6" i="6"/>
  <c r="N18" i="6"/>
  <c r="O18" i="7"/>
  <c r="N9" i="6"/>
  <c r="O9" i="7"/>
  <c r="N7" i="6"/>
  <c r="O7" i="7"/>
  <c r="G27" i="6"/>
  <c r="AD27" i="6" s="1"/>
  <c r="AB28" i="6" l="1"/>
  <c r="AD28" i="7"/>
  <c r="G25" i="8" s="1"/>
  <c r="AD27" i="7"/>
  <c r="G24" i="8" s="1"/>
  <c r="F24" i="8"/>
  <c r="AD29" i="7"/>
  <c r="G26" i="8" s="1"/>
  <c r="G18" i="6"/>
  <c r="AD18" i="6" s="1"/>
  <c r="H18" i="7"/>
  <c r="AE18" i="7" s="1"/>
  <c r="G24" i="6"/>
  <c r="AD24" i="6" s="1"/>
  <c r="H24" i="7"/>
  <c r="AE24" i="7" s="1"/>
  <c r="H8" i="7"/>
  <c r="AE8" i="7" s="1"/>
  <c r="G8" i="6"/>
  <c r="AD8" i="6" s="1"/>
  <c r="G15" i="6"/>
  <c r="AD15" i="6" s="1"/>
  <c r="H15" i="7"/>
  <c r="AE15" i="7" s="1"/>
  <c r="G12" i="6"/>
  <c r="AD12" i="6" s="1"/>
  <c r="H12" i="7"/>
  <c r="AE12" i="7" s="1"/>
  <c r="H21" i="7"/>
  <c r="AE21" i="7" s="1"/>
  <c r="G21" i="6"/>
  <c r="AD21" i="6" s="1"/>
  <c r="H20" i="7"/>
  <c r="AE20" i="7" s="1"/>
  <c r="G20" i="6"/>
  <c r="AD20" i="6" s="1"/>
  <c r="G16" i="6"/>
  <c r="AD16" i="6" s="1"/>
  <c r="H16" i="7"/>
  <c r="AE16" i="7" s="1"/>
  <c r="H26" i="7"/>
  <c r="AE26" i="7" s="1"/>
  <c r="G26" i="6"/>
  <c r="AD26" i="6" s="1"/>
  <c r="H7" i="7"/>
  <c r="AE7" i="7" s="1"/>
  <c r="G7" i="6"/>
  <c r="AD7" i="6" s="1"/>
  <c r="H11" i="7"/>
  <c r="AE11" i="7" s="1"/>
  <c r="G11" i="6"/>
  <c r="AD11" i="6" s="1"/>
  <c r="G6" i="6"/>
  <c r="AD6" i="6" s="1"/>
  <c r="H6" i="7"/>
  <c r="AE6" i="7" s="1"/>
  <c r="G25" i="6"/>
  <c r="AD25" i="6" s="1"/>
  <c r="H25" i="7"/>
  <c r="AE25" i="7" s="1"/>
  <c r="G14" i="6"/>
  <c r="AD14" i="6" s="1"/>
  <c r="H14" i="7"/>
  <c r="AE14" i="7" s="1"/>
  <c r="H10" i="7"/>
  <c r="AE10" i="7" s="1"/>
  <c r="G10" i="6"/>
  <c r="AD10" i="6" s="1"/>
  <c r="G5" i="6"/>
  <c r="AD5" i="6" s="1"/>
  <c r="H5" i="7"/>
  <c r="AE5" i="7" s="1"/>
  <c r="G19" i="6"/>
  <c r="AD19" i="6" s="1"/>
  <c r="H19" i="7"/>
  <c r="AE19" i="7" s="1"/>
  <c r="H22" i="7"/>
  <c r="AE22" i="7" s="1"/>
  <c r="G22" i="6"/>
  <c r="AD22" i="6" s="1"/>
  <c r="H13" i="7"/>
  <c r="AE13" i="7" s="1"/>
  <c r="G13" i="6"/>
  <c r="AD13" i="6" s="1"/>
  <c r="H9" i="7"/>
  <c r="AE9" i="7" s="1"/>
  <c r="G9" i="6"/>
  <c r="AD9" i="6" s="1"/>
  <c r="H23" i="7"/>
  <c r="AE23" i="7" s="1"/>
  <c r="G23" i="6"/>
  <c r="AD23" i="6" s="1"/>
  <c r="H17" i="7"/>
  <c r="AE17" i="7" s="1"/>
  <c r="G17" i="6"/>
  <c r="AD17" i="6" s="1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I5" i="4"/>
  <c r="H5" i="4"/>
  <c r="D4" i="4"/>
  <c r="E4" i="4"/>
  <c r="C4" i="4"/>
  <c r="B4" i="4"/>
  <c r="A4" i="4"/>
  <c r="Q27" i="6"/>
  <c r="AB27" i="6" s="1"/>
  <c r="P5" i="6"/>
  <c r="Q5" i="7"/>
  <c r="P6" i="6"/>
  <c r="Q6" i="7"/>
  <c r="P7" i="6"/>
  <c r="Q7" i="7"/>
  <c r="P9" i="6"/>
  <c r="Q9" i="7"/>
  <c r="P10" i="6"/>
  <c r="Q10" i="7"/>
  <c r="P11" i="6"/>
  <c r="Q11" i="7"/>
  <c r="P13" i="6"/>
  <c r="Q13" i="7"/>
  <c r="P14" i="6"/>
  <c r="P15" i="6"/>
  <c r="Q15" i="7"/>
  <c r="P16" i="6"/>
  <c r="Q16" i="7"/>
  <c r="P17" i="6"/>
  <c r="Q17" i="7"/>
  <c r="P18" i="6"/>
  <c r="Q18" i="7"/>
  <c r="P19" i="6"/>
  <c r="P20" i="6"/>
  <c r="Q20" i="7"/>
  <c r="P21" i="6"/>
  <c r="Q21" i="7"/>
  <c r="P22" i="6"/>
  <c r="P23" i="6"/>
  <c r="P24" i="6"/>
  <c r="Q24" i="7"/>
  <c r="P25" i="6"/>
  <c r="Q26" i="6"/>
  <c r="AB26" i="6" s="1"/>
  <c r="E2" i="1"/>
  <c r="AC27" i="6" l="1"/>
  <c r="E24" i="8" s="1"/>
  <c r="D24" i="8"/>
  <c r="AC26" i="6"/>
  <c r="E23" i="8" s="1"/>
  <c r="D23" i="8"/>
  <c r="AC28" i="6"/>
  <c r="E25" i="8" s="1"/>
  <c r="D25" i="8"/>
  <c r="Q24" i="6"/>
  <c r="AB24" i="6" s="1"/>
  <c r="K21" i="8"/>
  <c r="Q7" i="6"/>
  <c r="AB7" i="6" s="1"/>
  <c r="K4" i="8"/>
  <c r="Q17" i="6"/>
  <c r="AB17" i="6" s="1"/>
  <c r="K14" i="8"/>
  <c r="Q6" i="6"/>
  <c r="AB6" i="6" s="1"/>
  <c r="K3" i="8"/>
  <c r="Q9" i="6"/>
  <c r="AB9" i="6" s="1"/>
  <c r="K6" i="8"/>
  <c r="Q16" i="6"/>
  <c r="AB16" i="6" s="1"/>
  <c r="K13" i="8"/>
  <c r="Q22" i="6"/>
  <c r="AB22" i="6" s="1"/>
  <c r="K19" i="8"/>
  <c r="Q14" i="6"/>
  <c r="AB14" i="6" s="1"/>
  <c r="K11" i="8"/>
  <c r="Q13" i="6"/>
  <c r="AB13" i="6" s="1"/>
  <c r="K10" i="8"/>
  <c r="Q5" i="6"/>
  <c r="AB5" i="6" s="1"/>
  <c r="K2" i="8"/>
  <c r="Q19" i="6"/>
  <c r="AB19" i="6" s="1"/>
  <c r="K16" i="8"/>
  <c r="Q11" i="6"/>
  <c r="AB11" i="6" s="1"/>
  <c r="K8" i="8"/>
  <c r="Q23" i="6"/>
  <c r="AB23" i="6" s="1"/>
  <c r="K20" i="8"/>
  <c r="Q15" i="6"/>
  <c r="AB15" i="6" s="1"/>
  <c r="K12" i="8"/>
  <c r="Q21" i="6"/>
  <c r="AB21" i="6" s="1"/>
  <c r="K18" i="8"/>
  <c r="Q20" i="6"/>
  <c r="AB20" i="6" s="1"/>
  <c r="K17" i="8"/>
  <c r="Q18" i="6"/>
  <c r="AB18" i="6" s="1"/>
  <c r="K15" i="8"/>
  <c r="Q25" i="6"/>
  <c r="AB25" i="6" s="1"/>
  <c r="K22" i="8"/>
  <c r="Q10" i="6"/>
  <c r="AB10" i="6" s="1"/>
  <c r="K7" i="8"/>
  <c r="R13" i="7"/>
  <c r="AC13" i="7" s="1"/>
  <c r="L10" i="8"/>
  <c r="R6" i="7"/>
  <c r="AC6" i="7" s="1"/>
  <c r="L3" i="8"/>
  <c r="R16" i="7"/>
  <c r="AC16" i="7" s="1"/>
  <c r="L13" i="8"/>
  <c r="R21" i="7"/>
  <c r="AC21" i="7" s="1"/>
  <c r="L18" i="8"/>
  <c r="R11" i="7"/>
  <c r="AC11" i="7" s="1"/>
  <c r="L8" i="8"/>
  <c r="R24" i="7"/>
  <c r="AC24" i="7" s="1"/>
  <c r="L21" i="8"/>
  <c r="R7" i="7"/>
  <c r="AC7" i="7" s="1"/>
  <c r="L4" i="8"/>
  <c r="R5" i="7"/>
  <c r="AC5" i="7" s="1"/>
  <c r="L2" i="8"/>
  <c r="R15" i="7"/>
  <c r="AC15" i="7" s="1"/>
  <c r="L12" i="8"/>
  <c r="R20" i="7"/>
  <c r="AC20" i="7" s="1"/>
  <c r="L17" i="8"/>
  <c r="R10" i="7"/>
  <c r="AC10" i="7" s="1"/>
  <c r="L7" i="8"/>
  <c r="R9" i="7"/>
  <c r="AC9" i="7" s="1"/>
  <c r="L6" i="8"/>
  <c r="R17" i="7"/>
  <c r="AC17" i="7" s="1"/>
  <c r="L14" i="8"/>
  <c r="R18" i="7"/>
  <c r="AC18" i="7" s="1"/>
  <c r="L15" i="8"/>
  <c r="Q12" i="7"/>
  <c r="Q23" i="7"/>
  <c r="Q8" i="7"/>
  <c r="Q22" i="7"/>
  <c r="Q25" i="7"/>
  <c r="Q26" i="7"/>
  <c r="Q14" i="7"/>
  <c r="Q19" i="7"/>
  <c r="P12" i="6"/>
  <c r="P8" i="6"/>
  <c r="AG6" i="6" l="1"/>
  <c r="AC23" i="6"/>
  <c r="E20" i="8" s="1"/>
  <c r="D20" i="8"/>
  <c r="AC9" i="6"/>
  <c r="E6" i="8" s="1"/>
  <c r="D6" i="8"/>
  <c r="AC24" i="6"/>
  <c r="E21" i="8" s="1"/>
  <c r="D21" i="8"/>
  <c r="AC13" i="6"/>
  <c r="E10" i="8" s="1"/>
  <c r="D10" i="8"/>
  <c r="AC6" i="6"/>
  <c r="E3" i="8" s="1"/>
  <c r="D3" i="8"/>
  <c r="AC20" i="6"/>
  <c r="E17" i="8" s="1"/>
  <c r="D17" i="8"/>
  <c r="AC18" i="6"/>
  <c r="E15" i="8" s="1"/>
  <c r="D15" i="8"/>
  <c r="AC11" i="6"/>
  <c r="E8" i="8" s="1"/>
  <c r="D8" i="8"/>
  <c r="AC25" i="6"/>
  <c r="E22" i="8" s="1"/>
  <c r="D22" i="8"/>
  <c r="AC19" i="6"/>
  <c r="E16" i="8" s="1"/>
  <c r="D16" i="8"/>
  <c r="AC17" i="6"/>
  <c r="E14" i="8" s="1"/>
  <c r="D14" i="8"/>
  <c r="AC14" i="6"/>
  <c r="E11" i="8" s="1"/>
  <c r="D11" i="8"/>
  <c r="AC22" i="6"/>
  <c r="E19" i="8" s="1"/>
  <c r="D19" i="8"/>
  <c r="AC10" i="6"/>
  <c r="E7" i="8" s="1"/>
  <c r="D7" i="8"/>
  <c r="AC21" i="6"/>
  <c r="E18" i="8" s="1"/>
  <c r="D18" i="8"/>
  <c r="AC15" i="6"/>
  <c r="E12" i="8" s="1"/>
  <c r="D12" i="8"/>
  <c r="AC16" i="6"/>
  <c r="E13" i="8" s="1"/>
  <c r="D13" i="8"/>
  <c r="AC7" i="6"/>
  <c r="E4" i="8" s="1"/>
  <c r="D4" i="8"/>
  <c r="AC5" i="6"/>
  <c r="E2" i="8" s="1"/>
  <c r="D2" i="8"/>
  <c r="Q8" i="6"/>
  <c r="AB8" i="6" s="1"/>
  <c r="AH6" i="6" s="1"/>
  <c r="K5" i="8"/>
  <c r="Q12" i="6"/>
  <c r="AB12" i="6" s="1"/>
  <c r="K9" i="8"/>
  <c r="R26" i="7"/>
  <c r="AC26" i="7" s="1"/>
  <c r="L23" i="8"/>
  <c r="R25" i="7"/>
  <c r="AC25" i="7" s="1"/>
  <c r="L22" i="8"/>
  <c r="AD17" i="7"/>
  <c r="G14" i="8" s="1"/>
  <c r="F14" i="8"/>
  <c r="AD18" i="7"/>
  <c r="G15" i="8" s="1"/>
  <c r="F15" i="8"/>
  <c r="AD7" i="7"/>
  <c r="G4" i="8" s="1"/>
  <c r="F4" i="8"/>
  <c r="R23" i="7"/>
  <c r="AC23" i="7" s="1"/>
  <c r="L20" i="8"/>
  <c r="R12" i="7"/>
  <c r="AC12" i="7" s="1"/>
  <c r="L9" i="8"/>
  <c r="R22" i="7"/>
  <c r="AC22" i="7" s="1"/>
  <c r="L19" i="8"/>
  <c r="AD9" i="7"/>
  <c r="G6" i="8" s="1"/>
  <c r="F6" i="8"/>
  <c r="AD21" i="7"/>
  <c r="G18" i="8" s="1"/>
  <c r="F18" i="8"/>
  <c r="AD6" i="7"/>
  <c r="F3" i="8"/>
  <c r="AD5" i="7"/>
  <c r="AI8" i="7" s="1"/>
  <c r="F2" i="8"/>
  <c r="AD24" i="7"/>
  <c r="G21" i="8" s="1"/>
  <c r="F21" i="8"/>
  <c r="R8" i="7"/>
  <c r="AC8" i="7" s="1"/>
  <c r="AJ8" i="7" s="1"/>
  <c r="L5" i="8"/>
  <c r="AD16" i="7"/>
  <c r="G13" i="8" s="1"/>
  <c r="F13" i="8"/>
  <c r="R19" i="7"/>
  <c r="AC19" i="7" s="1"/>
  <c r="L16" i="8"/>
  <c r="R14" i="7"/>
  <c r="AC14" i="7" s="1"/>
  <c r="L11" i="8"/>
  <c r="AD11" i="7"/>
  <c r="G8" i="8" s="1"/>
  <c r="F8" i="8"/>
  <c r="AD10" i="7"/>
  <c r="G7" i="8" s="1"/>
  <c r="F7" i="8"/>
  <c r="AD20" i="7"/>
  <c r="G17" i="8" s="1"/>
  <c r="F17" i="8"/>
  <c r="AD15" i="7"/>
  <c r="G12" i="8" s="1"/>
  <c r="F12" i="8"/>
  <c r="AD13" i="7"/>
  <c r="G10" i="8" s="1"/>
  <c r="F10" i="8"/>
  <c r="AC12" i="6" l="1"/>
  <c r="E9" i="8" s="1"/>
  <c r="D9" i="8"/>
  <c r="AC8" i="6"/>
  <c r="E5" i="8" s="1"/>
  <c r="D5" i="8"/>
  <c r="AD8" i="7"/>
  <c r="G5" i="8" s="1"/>
  <c r="F5" i="8"/>
  <c r="AD19" i="7"/>
  <c r="G16" i="8" s="1"/>
  <c r="F16" i="8"/>
  <c r="AD12" i="7"/>
  <c r="G9" i="8" s="1"/>
  <c r="F9" i="8"/>
  <c r="AD25" i="7"/>
  <c r="G22" i="8" s="1"/>
  <c r="F22" i="8"/>
  <c r="AD23" i="7"/>
  <c r="G20" i="8" s="1"/>
  <c r="F20" i="8"/>
  <c r="G2" i="8"/>
  <c r="G3" i="8"/>
  <c r="AD22" i="7"/>
  <c r="G19" i="8" s="1"/>
  <c r="F19" i="8"/>
  <c r="AD14" i="7"/>
  <c r="G11" i="8" s="1"/>
  <c r="F11" i="8"/>
  <c r="AD26" i="7"/>
  <c r="G23" i="8" s="1"/>
  <c r="F23" i="8"/>
</calcChain>
</file>

<file path=xl/sharedStrings.xml><?xml version="1.0" encoding="utf-8"?>
<sst xmlns="http://schemas.openxmlformats.org/spreadsheetml/2006/main" count="943" uniqueCount="383">
  <si>
    <t>Analysis date</t>
  </si>
  <si>
    <t>Sample ID</t>
  </si>
  <si>
    <t>Sample description</t>
  </si>
  <si>
    <t>CH4 nM</t>
  </si>
  <si>
    <t>CH4 nmol/kg</t>
  </si>
  <si>
    <t>N2O nM</t>
  </si>
  <si>
    <t>N2O nmol/kg</t>
  </si>
  <si>
    <t>T</t>
  </si>
  <si>
    <t>S</t>
  </si>
  <si>
    <t>Density</t>
  </si>
  <si>
    <t>CH4 peak area</t>
  </si>
  <si>
    <t>N2O peak area</t>
  </si>
  <si>
    <t>CO2 peak area</t>
  </si>
  <si>
    <t>Description</t>
  </si>
  <si>
    <t>CH4 FID</t>
  </si>
  <si>
    <t>CO2 FID</t>
  </si>
  <si>
    <t>N2O ECD</t>
  </si>
  <si>
    <t>std CH4 (ppm)</t>
  </si>
  <si>
    <t>std N2O (ppm)</t>
  </si>
  <si>
    <t>flow rate N2</t>
  </si>
  <si>
    <t>flow rate std</t>
  </si>
  <si>
    <t>CH4 ppm</t>
  </si>
  <si>
    <t>N2O ppm</t>
  </si>
  <si>
    <t>Notes</t>
  </si>
  <si>
    <t>in situ T</t>
  </si>
  <si>
    <t>in situ S</t>
  </si>
  <si>
    <t>in situ density</t>
  </si>
  <si>
    <t>weight empty</t>
  </si>
  <si>
    <t>weight full</t>
  </si>
  <si>
    <t>weight with hs</t>
  </si>
  <si>
    <t>weight after brine</t>
  </si>
  <si>
    <t>volume bottle</t>
  </si>
  <si>
    <t>volume water</t>
  </si>
  <si>
    <t>volume headspace</t>
  </si>
  <si>
    <t>T-equil</t>
  </si>
  <si>
    <t>T-fill</t>
  </si>
  <si>
    <t>Filled date</t>
  </si>
  <si>
    <t>Waiting time</t>
  </si>
  <si>
    <t>Shaking time</t>
  </si>
  <si>
    <t>(deg C)</t>
  </si>
  <si>
    <t>(PSS)</t>
  </si>
  <si>
    <t>(kg/m3)</t>
  </si>
  <si>
    <t>(g)</t>
  </si>
  <si>
    <t>(mL)</t>
  </si>
  <si>
    <t>(s)</t>
  </si>
  <si>
    <t>(hr)</t>
  </si>
  <si>
    <t>Calculations used to determine methane concentrations via headspace analysis</t>
  </si>
  <si>
    <t>Concentration (ppm)= intercept + area*slope</t>
  </si>
  <si>
    <r>
      <rPr>
        <b/>
        <sz val="12"/>
        <color rgb="FF000000"/>
        <rFont val="Calibri"/>
        <family val="2"/>
      </rPr>
      <t xml:space="preserve">Methane solubility equation from Wiesenburg and Guinasso (1979) </t>
    </r>
    <r>
      <rPr>
        <b/>
        <i/>
        <sz val="12"/>
        <color rgb="FF000000"/>
        <rFont val="Calibri"/>
        <family val="2"/>
      </rPr>
      <t>J. Chem. Eng. Data</t>
    </r>
    <r>
      <rPr>
        <b/>
        <sz val="12"/>
        <color rgb="FF000000"/>
        <rFont val="Calibri"/>
        <family val="2"/>
      </rPr>
      <t xml:space="preserve"> 24, 354-360.</t>
    </r>
  </si>
  <si>
    <t>Calibration parameters</t>
  </si>
  <si>
    <t xml:space="preserve">Calibration </t>
  </si>
  <si>
    <t>Sample Information</t>
  </si>
  <si>
    <t>Sample analysis</t>
  </si>
  <si>
    <t>Calculation input terms</t>
  </si>
  <si>
    <t>Sample concentration</t>
  </si>
  <si>
    <t>Standard Identification</t>
  </si>
  <si>
    <t>Concentration (ppm)</t>
  </si>
  <si>
    <t>Volume Injected (ml)</t>
  </si>
  <si>
    <t>Peak Area</t>
  </si>
  <si>
    <t>Slope</t>
  </si>
  <si>
    <t>Intercept</t>
  </si>
  <si>
    <t>In situ Temp</t>
  </si>
  <si>
    <t>Salinity</t>
  </si>
  <si>
    <t>In situ Density</t>
  </si>
  <si>
    <t>Headspace pressure (atm)</t>
  </si>
  <si>
    <t>Equilibration temperature (ºC)</t>
  </si>
  <si>
    <t>Total sample volume (mL)</t>
  </si>
  <si>
    <t>Water phase volume (mL)</t>
  </si>
  <si>
    <t>Headspace phase volume (mL)</t>
  </si>
  <si>
    <t>Sample Peak Area</t>
  </si>
  <si>
    <t>xCH4 headspace (ppb)</t>
  </si>
  <si>
    <t>x0</t>
  </si>
  <si>
    <t>A1</t>
  </si>
  <si>
    <t>A2</t>
  </si>
  <si>
    <t>A3</t>
  </si>
  <si>
    <t>A4</t>
  </si>
  <si>
    <t>B1</t>
  </si>
  <si>
    <t>B2</t>
  </si>
  <si>
    <t>B3</t>
  </si>
  <si>
    <t>R (gas constant)             L atm K-1 mol-1</t>
  </si>
  <si>
    <t>Equilibrium solubility C* (nmol /L atm)</t>
  </si>
  <si>
    <t>CH4 (nM)</t>
  </si>
  <si>
    <t>CH4 (nmol kg-1)</t>
  </si>
  <si>
    <t>Column L</t>
  </si>
  <si>
    <t>Laboratory temperature during equilibration (ºC)</t>
  </si>
  <si>
    <t>Column M</t>
  </si>
  <si>
    <t>Volume of  total seawater sample (ml)</t>
  </si>
  <si>
    <t>Column O</t>
  </si>
  <si>
    <t>Volume of headspace phase during equilibration (ml)</t>
  </si>
  <si>
    <t>Column P</t>
  </si>
  <si>
    <t>Peak area of sample</t>
  </si>
  <si>
    <t>Column Q</t>
  </si>
  <si>
    <t>Column R</t>
  </si>
  <si>
    <t>Column S to Y</t>
  </si>
  <si>
    <t>Column Z</t>
  </si>
  <si>
    <t>Ideal gas constant (L atm K-1 mol-1)</t>
  </si>
  <si>
    <t>Column AA</t>
  </si>
  <si>
    <t>Column AB</t>
  </si>
  <si>
    <t>Column AC</t>
  </si>
  <si>
    <t>Calculations used to determine nitrous oxide concentrations via headspace analysis</t>
  </si>
  <si>
    <t>Concentration (ppb)= intercept + area*slope (steepwise lineal)</t>
  </si>
  <si>
    <t>Nitrous oxide solubility equation from  Weiss and Price (1980) Mar. Chem. 8, 347–359</t>
  </si>
  <si>
    <t>Concentration (ppb)</t>
  </si>
  <si>
    <t>A</t>
  </si>
  <si>
    <t>B</t>
  </si>
  <si>
    <t>C</t>
  </si>
  <si>
    <t>xN2O headspace (ppb)</t>
  </si>
  <si>
    <t>Equilibrium solubility F (mol /L atm)</t>
  </si>
  <si>
    <t>N2O (nM)</t>
  </si>
  <si>
    <t>N2O (nmol kg-1)</t>
  </si>
  <si>
    <t>Column A</t>
  </si>
  <si>
    <t>Standard identification</t>
  </si>
  <si>
    <t>Column B</t>
  </si>
  <si>
    <t>Concentration of the standard in ppm</t>
  </si>
  <si>
    <t>Column C</t>
  </si>
  <si>
    <t>Volume of standard injected into the GC (ml)</t>
  </si>
  <si>
    <t>Column D</t>
  </si>
  <si>
    <t>Peak area of standard</t>
  </si>
  <si>
    <t>Column E</t>
  </si>
  <si>
    <t>Calibration slope</t>
  </si>
  <si>
    <t>Column F</t>
  </si>
  <si>
    <t>Calibration intercept</t>
  </si>
  <si>
    <t>Column G</t>
  </si>
  <si>
    <t>Sample identification code</t>
  </si>
  <si>
    <t>Column H</t>
  </si>
  <si>
    <t>In situ sample temperature (ºC)</t>
  </si>
  <si>
    <t>Column I</t>
  </si>
  <si>
    <t>In situ salinity</t>
  </si>
  <si>
    <t>Column J</t>
  </si>
  <si>
    <t>Density of seawater sample (kg m-3)</t>
  </si>
  <si>
    <t>Column K</t>
  </si>
  <si>
    <t>Laboratory Atmospheric Pressure (Atm)</t>
  </si>
  <si>
    <t>Column N</t>
  </si>
  <si>
    <t>Volume of seawater phase during equilibration (ml)</t>
  </si>
  <si>
    <t>N2O mixing ratio in headspace in equilibrium with water sample (ppb)</t>
  </si>
  <si>
    <t>N2O initial mixing ratio in the equilibrator gas (time=0) (ppb)</t>
  </si>
  <si>
    <t>Coefficients of  Nitrous oxide solubility equation from  Weiss and Price (1980) Mar. Chem. 8, 347–359. Table 2 (mol L-1 atm -1)</t>
  </si>
  <si>
    <t>Equilibrium solubility  equation from  Weiss and Price (1980) Mar. Chem. 8, 347–359. Equation 13 (mol L-1 atm -1)</t>
  </si>
  <si>
    <t>Nitrous oxide concentration (nanomolar)</t>
  </si>
  <si>
    <t>Nitrous oxide concentration (nanomole/kg)</t>
  </si>
  <si>
    <t>Date run</t>
  </si>
  <si>
    <t>O2-FIDm-Shin</t>
  </si>
  <si>
    <t>CH4-FIDm-Shin</t>
  </si>
  <si>
    <t>CO2-FIDm-Shin</t>
  </si>
  <si>
    <t>O2-ECD</t>
  </si>
  <si>
    <t>CO2-ECD</t>
  </si>
  <si>
    <t>N2O-ECD</t>
  </si>
  <si>
    <t>SF6-ECD</t>
  </si>
  <si>
    <t>N2</t>
  </si>
  <si>
    <t>144 std + 1000 N2</t>
  </si>
  <si>
    <t>200 std+ 600 N2</t>
  </si>
  <si>
    <t>200 std+200 N2</t>
  </si>
  <si>
    <t>20 headspace and 15 brine water</t>
  </si>
  <si>
    <t>18+1000</t>
  </si>
  <si>
    <t>200 sccm std</t>
  </si>
  <si>
    <t>36+1000</t>
  </si>
  <si>
    <t>72+1000</t>
  </si>
  <si>
    <t>144+1000</t>
  </si>
  <si>
    <t>200+600</t>
  </si>
  <si>
    <t>200+200</t>
  </si>
  <si>
    <t>2 TO 3 HR</t>
  </si>
  <si>
    <t>S56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</si>
  <si>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</si>
  <si>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</si>
  <si>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</si>
  <si>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</si>
  <si>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</si>
  <si>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</si>
  <si>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</si>
  <si>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</si>
  <si>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</si>
  <si>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</si>
  <si>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</si>
  <si>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</si>
  <si>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</si>
  <si>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</si>
  <si>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</si>
  <si>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</si>
  <si>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</si>
  <si>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</si>
  <si>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</si>
  <si>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</si>
  <si>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</si>
  <si>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</si>
  <si>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</si>
  <si>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</si>
  <si>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</si>
  <si>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</si>
  <si>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</si>
  <si>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</si>
  <si>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</si>
  <si>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</si>
  <si>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</si>
  <si>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</si>
  <si>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</si>
  <si>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</si>
  <si>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</si>
  <si>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</si>
  <si>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</si>
  <si>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</si>
  <si>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</si>
  <si>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</si>
  <si>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</si>
  <si>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</si>
  <si>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</si>
  <si>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</si>
  <si>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</si>
  <si>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</si>
  <si>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</si>
  <si>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</si>
  <si>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</si>
  <si>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147 Air</t>
  </si>
  <si>
    <t>S01</t>
  </si>
  <si>
    <t>S02</t>
  </si>
  <si>
    <t>S03</t>
  </si>
  <si>
    <t>S04</t>
  </si>
  <si>
    <t>S05</t>
  </si>
  <si>
    <t>20240122_Ch1_S01.CHR</t>
  </si>
  <si>
    <t>20240122_Ch1_S02.CHR</t>
  </si>
  <si>
    <t>20240122_Ch1_S03.CHR</t>
  </si>
  <si>
    <t>20240122_Ch1_S04.CHR</t>
  </si>
  <si>
    <t>20240122_Ch1_S05.CHR</t>
  </si>
  <si>
    <t>20240122_Ch1_S06.CHR</t>
  </si>
  <si>
    <t>20240122_Ch1_S07.CHR</t>
  </si>
  <si>
    <t>20240122_Ch1_S08.CHR</t>
  </si>
  <si>
    <t>20240122_Ch1_S09.CHR</t>
  </si>
  <si>
    <t>20240122_Ch1_S10.CHR</t>
  </si>
  <si>
    <t>20240122_Ch1_S11.CHR</t>
  </si>
  <si>
    <t>20240122_Ch1_S12.CHR</t>
  </si>
  <si>
    <t>20240122_Ch1_S13.CHR</t>
  </si>
  <si>
    <t>20240122_Ch1_S14.CHR</t>
  </si>
  <si>
    <t>20240122_Ch1_S15.CHR</t>
  </si>
  <si>
    <t>20240122_Ch1_S16.CHR</t>
  </si>
  <si>
    <t>20240122_Ch1_S17.CHR</t>
  </si>
  <si>
    <t>20240122_Ch1_S18.CHR</t>
  </si>
  <si>
    <t>20240122_Ch1_S19.CHR</t>
  </si>
  <si>
    <t>20240122_Ch1_S20.CHR</t>
  </si>
  <si>
    <t>20240122_Ch1_S21.CHR</t>
  </si>
  <si>
    <t>20240122_Ch1_S22.CHR</t>
  </si>
  <si>
    <t>20240122_Ch1_S23.CHR</t>
  </si>
  <si>
    <t>20240122_Ch1_S24.CHR</t>
  </si>
  <si>
    <t>20240122_Ch1_S25.CHR</t>
  </si>
  <si>
    <t>20240122_Ch1_S26.CHR</t>
  </si>
  <si>
    <t>20240122_Ch1_S27.CHR</t>
  </si>
  <si>
    <t>20240122_Ch1_S28.CHR</t>
  </si>
  <si>
    <t>20240122_Ch1_S29.CHR</t>
  </si>
  <si>
    <t>20240122_Ch1_S30.CHR</t>
  </si>
  <si>
    <t>20240122_Ch1_S31.CHR</t>
  </si>
  <si>
    <t>20240122_Ch1_S32.CHR</t>
  </si>
  <si>
    <t>20240122_Ch1_S33.CHR</t>
  </si>
  <si>
    <t>20240122_Ch1_S34.CHR</t>
  </si>
  <si>
    <t>20240122_Ch1_S35.CHR</t>
  </si>
  <si>
    <t>20240122_Ch1_S36.CHR</t>
  </si>
  <si>
    <t>20240122_Ch1_S37.CHR</t>
  </si>
  <si>
    <t>20240122_Ch1_S38.CHR</t>
  </si>
  <si>
    <t>20240122_Ch1_S39.CHR</t>
  </si>
  <si>
    <t>20240122_Ch1_S40.CHR</t>
  </si>
  <si>
    <t>20240122_Ch1_S41.CHR</t>
  </si>
  <si>
    <t>20240122_Ch1_S42.CHR</t>
  </si>
  <si>
    <t>20240122_Ch1_S43.CHR</t>
  </si>
  <si>
    <t>20240122_Ch1_S44.CHR</t>
  </si>
  <si>
    <t>20240122_Ch1_S45.CHR</t>
  </si>
  <si>
    <t>20240122_Ch1_S46.CHR</t>
  </si>
  <si>
    <t>20240122_Ch1_S47.CHR</t>
  </si>
  <si>
    <t>20240122_Ch1_S48.CHR</t>
  </si>
  <si>
    <t>20240122_Ch1_S49.CHR</t>
  </si>
  <si>
    <t>20240122_Ch1_S50.CHR</t>
  </si>
  <si>
    <t>20240122_Ch1_S51.CHR</t>
  </si>
  <si>
    <t>20240122_Ch1_S52.CHR</t>
  </si>
  <si>
    <t>20240122_Ch1_S53.CHR</t>
  </si>
  <si>
    <t>20240122_Ch1_S54.CHR</t>
  </si>
  <si>
    <t>20240122_Ch1_S55.CHR</t>
  </si>
  <si>
    <t>20240122_Ch2_S01.CHR</t>
  </si>
  <si>
    <t>20240122_Ch2_S02.CHR</t>
  </si>
  <si>
    <t>20240122_Ch2_S03.CHR</t>
  </si>
  <si>
    <t>20240122_Ch2_S04.CHR</t>
  </si>
  <si>
    <t>20240122_Ch2_S05.CHR</t>
  </si>
  <si>
    <t>20240122_Ch2_S06.CHR</t>
  </si>
  <si>
    <t>20240122_Ch2_S07.CHR</t>
  </si>
  <si>
    <t>20240122_Ch2_S08.CHR</t>
  </si>
  <si>
    <t>20240122_Ch2_S09.CHR</t>
  </si>
  <si>
    <t>20240122_Ch2_S10.CHR</t>
  </si>
  <si>
    <t>20240122_Ch2_S11.CHR</t>
  </si>
  <si>
    <t>20240122_Ch2_S12.CHR</t>
  </si>
  <si>
    <t>20240122_Ch2_S13.CHR</t>
  </si>
  <si>
    <t>20240122_Ch2_S14.CHR</t>
  </si>
  <si>
    <t>20240122_Ch2_S15.CHR</t>
  </si>
  <si>
    <t>20240122_Ch2_S16.CHR</t>
  </si>
  <si>
    <t>20240122_Ch2_S17.CHR</t>
  </si>
  <si>
    <t>20240122_Ch2_S18.CHR</t>
  </si>
  <si>
    <t>20240122_Ch2_S19.CHR</t>
  </si>
  <si>
    <t>20240122_Ch2_S20.CHR</t>
  </si>
  <si>
    <t>20240122_Ch2_S21.CHR</t>
  </si>
  <si>
    <t>20240122_Ch2_S22.CHR</t>
  </si>
  <si>
    <t>20240122_Ch2_S23.CHR</t>
  </si>
  <si>
    <t>20240122_Ch2_S24.CHR</t>
  </si>
  <si>
    <t>20240122_Ch2_S25.CHR</t>
  </si>
  <si>
    <t>20240122_Ch2_S26.CHR</t>
  </si>
  <si>
    <t>20240122_Ch2_S27.CHR</t>
  </si>
  <si>
    <t>20240122_Ch2_S28.CHR</t>
  </si>
  <si>
    <t>20240122_Ch2_S29.CHR</t>
  </si>
  <si>
    <t>20240122_Ch2_S30.CHR</t>
  </si>
  <si>
    <t>20240122_Ch2_S31.CHR</t>
  </si>
  <si>
    <t>20240122_Ch2_S32.CHR</t>
  </si>
  <si>
    <t>20240122_Ch2_S33.CHR</t>
  </si>
  <si>
    <t>20240122_Ch2_S34.CHR</t>
  </si>
  <si>
    <t>20240122_Ch2_S35.CHR</t>
  </si>
  <si>
    <t>20240122_Ch2_S36.CHR</t>
  </si>
  <si>
    <t>20240122_Ch2_S37.CHR</t>
  </si>
  <si>
    <t>20240122_Ch2_S38.CHR</t>
  </si>
  <si>
    <t>20240122_Ch2_S39.CHR</t>
  </si>
  <si>
    <t>20240122_Ch2_S40.CHR</t>
  </si>
  <si>
    <t>20240122_Ch2_S41.CHR</t>
  </si>
  <si>
    <t>20240122_Ch2_S42.CHR</t>
  </si>
  <si>
    <t>20240122_Ch2_S43.CHR</t>
  </si>
  <si>
    <t>20240122_Ch2_S44.CHR</t>
  </si>
  <si>
    <t>20240122_Ch2_S45.CHR</t>
  </si>
  <si>
    <t>20240122_Ch2_S46.CHR</t>
  </si>
  <si>
    <t>20240122_Ch2_S47.CHR</t>
  </si>
  <si>
    <t>20240122_Ch2_S48.CHR</t>
  </si>
  <si>
    <t>20240122_Ch2_S49.CHR</t>
  </si>
  <si>
    <t>20240122_Ch2_S50.CHR</t>
  </si>
  <si>
    <t>20240122_Ch2_S51.CHR</t>
  </si>
  <si>
    <t>20240122_Ch2_S52.CHR</t>
  </si>
  <si>
    <t>20240122_Ch2_S53.CHR</t>
  </si>
  <si>
    <t>20240122_Ch2_S54.CHR</t>
  </si>
  <si>
    <t>20240122_Ch2_S55.CHR</t>
  </si>
  <si>
    <t>IEPAug23-AirEq-Cold-Tfill5-D</t>
  </si>
  <si>
    <t>IEPAug23-AirEq-RoomTemp-Tfill20.95-A</t>
  </si>
  <si>
    <t>IEPAug23-AirEq-RoomTemp-Tfill20.95-B</t>
  </si>
  <si>
    <t>IEPAug23-AirEq-RoomTemp-Tfill20.95-C</t>
  </si>
  <si>
    <t>IEPAug23-AirEq-Cold-Tfill5-E</t>
  </si>
  <si>
    <t>IEPAug23-AirEq-Cold-Tfill5-F</t>
  </si>
  <si>
    <t>IEPAug23- SHBML12-Ni5-778</t>
  </si>
  <si>
    <t>IEPAug23-NML02-Ni4-756</t>
  </si>
  <si>
    <t>IEPAug23-NML02-Ni1-734</t>
  </si>
  <si>
    <t>IEPAug23-SHBML12-Ni6-781</t>
  </si>
  <si>
    <t>IEPAug23-NML02-Ni9-765</t>
  </si>
  <si>
    <t>IEPAug23-SHBML10-Ni6-681</t>
  </si>
  <si>
    <t>IEPAug23-SHBML12-Ni8-782</t>
  </si>
  <si>
    <t>IEPAug23-SHMBL11-Ni4-664</t>
  </si>
  <si>
    <t>IEPAug23-SHBML10-Ni5-679</t>
  </si>
  <si>
    <t>IEPAug23-SHBML11-Ni5-663</t>
  </si>
  <si>
    <t>IEPAug23-KML01-Ni4-336</t>
  </si>
  <si>
    <t>IEPAug23-SHBML13-Ni8-439</t>
  </si>
  <si>
    <t>IEPAug23-KML03-Ni8-350</t>
  </si>
  <si>
    <t>IEPAug23-KML05-Ni4-391</t>
  </si>
  <si>
    <t>IEPAug23-KML05-Ni5-394</t>
  </si>
  <si>
    <t>IEPAug23-KML01-Ni5-354</t>
  </si>
  <si>
    <t>IEPAug23-KML03-Ni3-362</t>
  </si>
  <si>
    <t>IEPAug23-KML09-Ni8-170</t>
  </si>
  <si>
    <t>IEPAug23-KML03-Ni1-351</t>
  </si>
  <si>
    <t>IEPAug23-KML03-Ni9-359</t>
  </si>
  <si>
    <t>IEPAug23-KML09-Ni1-279</t>
  </si>
  <si>
    <t>IEPAug23-KML04-Ni5-342</t>
  </si>
  <si>
    <t>IEPAug23-KML07-Ni10-314</t>
  </si>
  <si>
    <t>IEPAug23-KML08-Ni5-293</t>
  </si>
  <si>
    <t>IEPAug23-KML04-Ni8-369</t>
  </si>
  <si>
    <t>IEPAug23-KML07-Ni9-312</t>
  </si>
  <si>
    <t>avg room temp</t>
  </si>
  <si>
    <t>avg cold water</t>
  </si>
  <si>
    <t>IEPAug23</t>
  </si>
  <si>
    <t>Ni5</t>
  </si>
  <si>
    <t>NML02</t>
  </si>
  <si>
    <t>Ni4</t>
  </si>
  <si>
    <t>Ni1</t>
  </si>
  <si>
    <t>SHBML12</t>
  </si>
  <si>
    <t>Ni6</t>
  </si>
  <si>
    <t>Ni9</t>
  </si>
  <si>
    <t>SHBML10</t>
  </si>
  <si>
    <t>Ni8</t>
  </si>
  <si>
    <t>SHMBL11</t>
  </si>
  <si>
    <t>SHBML11</t>
  </si>
  <si>
    <t>KML03</t>
  </si>
  <si>
    <t>KML05</t>
  </si>
  <si>
    <t>KML01</t>
  </si>
  <si>
    <t>Ni3</t>
  </si>
  <si>
    <t>KML09</t>
  </si>
  <si>
    <t>SHBML13</t>
  </si>
  <si>
    <t>KML04</t>
  </si>
  <si>
    <t>KML07</t>
  </si>
  <si>
    <t>Ni10</t>
  </si>
  <si>
    <t>KML08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</si>
</sst>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0.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0"/>
      <color rgb="FF000000"/>
      <name val="Verdana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 wrapText="1"/>
    </xf>
    <xf numFmtId="2" fontId="7" fillId="0" borderId="0" xfId="0" applyNumberFormat="1" applyFont="1"/>
    <xf numFmtId="2" fontId="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2" fontId="4" fillId="0" borderId="0" xfId="0" applyNumberFormat="1" applyFont="1"/>
    <xf numFmtId="2" fontId="9" fillId="0" borderId="0" xfId="0" applyNumberFormat="1" applyFont="1" applyAlignment="1">
      <alignment horizontal="right" wrapText="1"/>
    </xf>
    <xf numFmtId="2" fontId="9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166" fontId="9" fillId="0" borderId="0" xfId="0" applyNumberFormat="1" applyFont="1"/>
    <xf numFmtId="168" fontId="7" fillId="0" borderId="0" xfId="0" applyNumberFormat="1" applyFont="1"/>
    <xf numFmtId="2" fontId="9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wrapText="1"/>
    </xf>
    <xf numFmtId="2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left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/>
    <xf numFmtId="0" fontId="0" fillId="6" borderId="0" xfId="0" applyFill="1"/>
    <xf numFmtId="2" fontId="0" fillId="0" borderId="0" xfId="0" applyNumberFormat="1" applyAlignment="1">
      <alignment horizontal="left"/>
    </xf>
    <xf numFmtId="168" fontId="9" fillId="6" borderId="0" xfId="0" applyNumberFormat="1" applyFont="1" applyFill="1"/>
    <xf numFmtId="168" fontId="7" fillId="6" borderId="0" xfId="0" applyNumberFormat="1" applyFont="1" applyFill="1"/>
    <xf numFmtId="16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left" vertical="center"/>
    </xf>
    <xf numFmtId="0" fontId="13" fillId="0" borderId="7" xfId="0" applyFont="1" applyBorder="1" applyAlignment="1">
      <alignment wrapText="1"/>
    </xf>
    <xf numFmtId="2" fontId="5" fillId="0" borderId="1" xfId="0" applyNumberFormat="1" applyFont="1" applyBorder="1" applyAlignment="1">
      <alignment horizontal="center"/>
    </xf>
    <xf numFmtId="2" fontId="8" fillId="0" borderId="3" xfId="0" applyNumberFormat="1" applyFont="1" applyBorder="1"/>
    <xf numFmtId="0" fontId="5" fillId="2" borderId="1" xfId="0" applyFont="1" applyFill="1" applyBorder="1" applyAlignment="1">
      <alignment horizontal="center"/>
    </xf>
    <xf numFmtId="0" fontId="8" fillId="0" borderId="2" xfId="0" applyFont="1" applyBorder="1"/>
    <xf numFmtId="0" fontId="6" fillId="3" borderId="1" xfId="0" applyFont="1" applyFill="1" applyBorder="1" applyAlignment="1">
      <alignment horizontal="center" wrapText="1"/>
    </xf>
    <xf numFmtId="0" fontId="8" fillId="0" borderId="3" xfId="0" applyFont="1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55048118985127"/>
                  <c:y val="0.2487543744531933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data'!$C$5:$C$22</c:f>
              <c:numCache>
                <c:formatCode>General</c:formatCode>
                <c:ptCount val="18"/>
                <c:pt idx="0">
                  <c:v>0.70109999999999995</c:v>
                </c:pt>
                <c:pt idx="1">
                  <c:v>1.8115000000000001</c:v>
                </c:pt>
                <c:pt idx="2">
                  <c:v>1.2448999999999999</c:v>
                </c:pt>
                <c:pt idx="3">
                  <c:v>3.4811000000000001</c:v>
                </c:pt>
                <c:pt idx="4">
                  <c:v>4.4904000000000002</c:v>
                </c:pt>
                <c:pt idx="5">
                  <c:v>3.7071999999999998</c:v>
                </c:pt>
                <c:pt idx="6">
                  <c:v>5.6463999999999999</c:v>
                </c:pt>
                <c:pt idx="7">
                  <c:v>5.6475</c:v>
                </c:pt>
                <c:pt idx="8">
                  <c:v>9.5119000000000007</c:v>
                </c:pt>
                <c:pt idx="9">
                  <c:v>10.341200000000001</c:v>
                </c:pt>
                <c:pt idx="10">
                  <c:v>17.306100000000001</c:v>
                </c:pt>
                <c:pt idx="11">
                  <c:v>16.654199999999999</c:v>
                </c:pt>
                <c:pt idx="12">
                  <c:v>33.589300000000001</c:v>
                </c:pt>
                <c:pt idx="13">
                  <c:v>34.391599999999997</c:v>
                </c:pt>
                <c:pt idx="14">
                  <c:v>65.505499999999998</c:v>
                </c:pt>
                <c:pt idx="15">
                  <c:v>66.808800000000005</c:v>
                </c:pt>
                <c:pt idx="16">
                  <c:v>132.547</c:v>
                </c:pt>
                <c:pt idx="17">
                  <c:v>132.9418</c:v>
                </c:pt>
              </c:numCache>
            </c:numRef>
          </c:xVal>
          <c:yVal>
            <c:numRef>
              <c:f>'standard data'!$H$5:$H$22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0.17929273084479372</c:v>
                </c:pt>
                <c:pt idx="4">
                  <c:v>0.17929273084479372</c:v>
                </c:pt>
                <c:pt idx="5">
                  <c:v>0.17929273084479372</c:v>
                </c:pt>
                <c:pt idx="6">
                  <c:v>0.35235521235521239</c:v>
                </c:pt>
                <c:pt idx="7">
                  <c:v>0.35235521235521239</c:v>
                </c:pt>
                <c:pt idx="8">
                  <c:v>0.68104477611940306</c:v>
                </c:pt>
                <c:pt idx="9">
                  <c:v>0.68104477611940306</c:v>
                </c:pt>
                <c:pt idx="10">
                  <c:v>1.2763636363636364</c:v>
                </c:pt>
                <c:pt idx="11">
                  <c:v>1.2763636363636364</c:v>
                </c:pt>
                <c:pt idx="12">
                  <c:v>2.5350000000000001</c:v>
                </c:pt>
                <c:pt idx="13">
                  <c:v>2.5350000000000001</c:v>
                </c:pt>
                <c:pt idx="14">
                  <c:v>5.07</c:v>
                </c:pt>
                <c:pt idx="15">
                  <c:v>5.07</c:v>
                </c:pt>
                <c:pt idx="16">
                  <c:v>10.14</c:v>
                </c:pt>
                <c:pt idx="17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E-47E1-B3E5-0B76DEA90BCC}"/>
            </c:ext>
          </c:extLst>
        </c:ser>
        <c:ser>
          <c:idx val="1"/>
          <c:order val="1"/>
          <c:tx>
            <c:v>CH4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432002484916327"/>
                  <c:y val="0.1083443789458997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data'!$C$5:$C$18</c:f>
              <c:numCache>
                <c:formatCode>General</c:formatCode>
                <c:ptCount val="14"/>
                <c:pt idx="0">
                  <c:v>0.70109999999999995</c:v>
                </c:pt>
                <c:pt idx="1">
                  <c:v>1.8115000000000001</c:v>
                </c:pt>
                <c:pt idx="2">
                  <c:v>1.2448999999999999</c:v>
                </c:pt>
                <c:pt idx="3">
                  <c:v>3.4811000000000001</c:v>
                </c:pt>
                <c:pt idx="4">
                  <c:v>4.4904000000000002</c:v>
                </c:pt>
                <c:pt idx="5">
                  <c:v>3.7071999999999998</c:v>
                </c:pt>
                <c:pt idx="6">
                  <c:v>5.6463999999999999</c:v>
                </c:pt>
                <c:pt idx="7">
                  <c:v>5.6475</c:v>
                </c:pt>
                <c:pt idx="8">
                  <c:v>9.5119000000000007</c:v>
                </c:pt>
                <c:pt idx="9">
                  <c:v>10.341200000000001</c:v>
                </c:pt>
                <c:pt idx="10">
                  <c:v>17.306100000000001</c:v>
                </c:pt>
                <c:pt idx="11">
                  <c:v>16.654199999999999</c:v>
                </c:pt>
                <c:pt idx="12">
                  <c:v>33.589300000000001</c:v>
                </c:pt>
                <c:pt idx="13">
                  <c:v>34.391599999999997</c:v>
                </c:pt>
              </c:numCache>
            </c:numRef>
          </c:xVal>
          <c:yVal>
            <c:numRef>
              <c:f>'standard data'!$H$5:$H$18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0.17929273084479372</c:v>
                </c:pt>
                <c:pt idx="4">
                  <c:v>0.17929273084479372</c:v>
                </c:pt>
                <c:pt idx="5">
                  <c:v>0.17929273084479372</c:v>
                </c:pt>
                <c:pt idx="6">
                  <c:v>0.35235521235521239</c:v>
                </c:pt>
                <c:pt idx="7">
                  <c:v>0.35235521235521239</c:v>
                </c:pt>
                <c:pt idx="8">
                  <c:v>0.68104477611940306</c:v>
                </c:pt>
                <c:pt idx="9">
                  <c:v>0.68104477611940306</c:v>
                </c:pt>
                <c:pt idx="10">
                  <c:v>1.2763636363636364</c:v>
                </c:pt>
                <c:pt idx="11">
                  <c:v>1.2763636363636364</c:v>
                </c:pt>
                <c:pt idx="12">
                  <c:v>2.5350000000000001</c:v>
                </c:pt>
                <c:pt idx="13">
                  <c:v>2.5350000000000001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E-47E1-B3E5-0B76DEA9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040069991251094"/>
                  <c:y val="0.1245833333333333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data'!$E$5:$E$22</c:f>
              <c:numCache>
                <c:formatCode>General</c:formatCode>
                <c:ptCount val="18"/>
                <c:pt idx="0">
                  <c:v>14.9208</c:v>
                </c:pt>
                <c:pt idx="1">
                  <c:v>12.3528</c:v>
                </c:pt>
                <c:pt idx="2">
                  <c:v>14.710699999999999</c:v>
                </c:pt>
                <c:pt idx="3">
                  <c:v>113.541</c:v>
                </c:pt>
                <c:pt idx="4">
                  <c:v>115.1636</c:v>
                </c:pt>
                <c:pt idx="5">
                  <c:v>115.70229999999999</c:v>
                </c:pt>
                <c:pt idx="6">
                  <c:v>206.47479999999999</c:v>
                </c:pt>
                <c:pt idx="7">
                  <c:v>209.23679999999999</c:v>
                </c:pt>
                <c:pt idx="8">
                  <c:v>374.14550000000003</c:v>
                </c:pt>
                <c:pt idx="9">
                  <c:v>373.2029</c:v>
                </c:pt>
                <c:pt idx="10">
                  <c:v>651.81629999999996</c:v>
                </c:pt>
                <c:pt idx="11">
                  <c:v>646.38530000000003</c:v>
                </c:pt>
                <c:pt idx="12">
                  <c:v>1154.2301</c:v>
                </c:pt>
                <c:pt idx="13">
                  <c:v>1170.9844000000001</c:v>
                </c:pt>
                <c:pt idx="14">
                  <c:v>2011.1206</c:v>
                </c:pt>
                <c:pt idx="15">
                  <c:v>2032.4253000000001</c:v>
                </c:pt>
                <c:pt idx="16">
                  <c:v>3287.8933999999999</c:v>
                </c:pt>
                <c:pt idx="17">
                  <c:v>3295.3692000000001</c:v>
                </c:pt>
              </c:numCache>
            </c:numRef>
          </c:xVal>
          <c:yVal>
            <c:numRef>
              <c:f>'standard data'!$I$5:$I$22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0.14233791748526523</c:v>
                </c:pt>
                <c:pt idx="4">
                  <c:v>0.14233791748526523</c:v>
                </c:pt>
                <c:pt idx="5">
                  <c:v>0.14233791748526523</c:v>
                </c:pt>
                <c:pt idx="6">
                  <c:v>0.27972972972972976</c:v>
                </c:pt>
                <c:pt idx="7">
                  <c:v>0.27972972972972976</c:v>
                </c:pt>
                <c:pt idx="8">
                  <c:v>0.54067164179104477</c:v>
                </c:pt>
                <c:pt idx="9">
                  <c:v>0.54067164179104477</c:v>
                </c:pt>
                <c:pt idx="10">
                  <c:v>1.0132867132867134</c:v>
                </c:pt>
                <c:pt idx="11">
                  <c:v>1.0132867132867134</c:v>
                </c:pt>
                <c:pt idx="12">
                  <c:v>2.0125000000000002</c:v>
                </c:pt>
                <c:pt idx="13">
                  <c:v>2.0125000000000002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8.0500000000000007</c:v>
                </c:pt>
                <c:pt idx="17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E-40B6-8063-07A585C7F7F1}"/>
            </c:ext>
          </c:extLst>
        </c:ser>
        <c:ser>
          <c:idx val="1"/>
          <c:order val="1"/>
          <c:tx>
            <c:v>N2Olow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24302890178231"/>
                  <c:y val="3.085435820220210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data'!$E$5:$E$16</c:f>
              <c:numCache>
                <c:formatCode>General</c:formatCode>
                <c:ptCount val="12"/>
                <c:pt idx="0">
                  <c:v>14.9208</c:v>
                </c:pt>
                <c:pt idx="1">
                  <c:v>12.3528</c:v>
                </c:pt>
                <c:pt idx="2">
                  <c:v>14.710699999999999</c:v>
                </c:pt>
                <c:pt idx="3">
                  <c:v>113.541</c:v>
                </c:pt>
                <c:pt idx="4">
                  <c:v>115.1636</c:v>
                </c:pt>
                <c:pt idx="5">
                  <c:v>115.70229999999999</c:v>
                </c:pt>
                <c:pt idx="6">
                  <c:v>206.47479999999999</c:v>
                </c:pt>
                <c:pt idx="7">
                  <c:v>209.23679999999999</c:v>
                </c:pt>
                <c:pt idx="8">
                  <c:v>374.14550000000003</c:v>
                </c:pt>
                <c:pt idx="9">
                  <c:v>373.2029</c:v>
                </c:pt>
                <c:pt idx="10">
                  <c:v>651.81629999999996</c:v>
                </c:pt>
                <c:pt idx="11">
                  <c:v>646.38530000000003</c:v>
                </c:pt>
              </c:numCache>
            </c:numRef>
          </c:xVal>
          <c:yVal>
            <c:numRef>
              <c:f>'standard data'!$I$5:$I$16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0.14233791748526523</c:v>
                </c:pt>
                <c:pt idx="4">
                  <c:v>0.14233791748526523</c:v>
                </c:pt>
                <c:pt idx="5">
                  <c:v>0.14233791748526523</c:v>
                </c:pt>
                <c:pt idx="6">
                  <c:v>0.27972972972972976</c:v>
                </c:pt>
                <c:pt idx="7">
                  <c:v>0.27972972972972976</c:v>
                </c:pt>
                <c:pt idx="8">
                  <c:v>0.54067164179104477</c:v>
                </c:pt>
                <c:pt idx="9">
                  <c:v>0.54067164179104477</c:v>
                </c:pt>
                <c:pt idx="10">
                  <c:v>1.0132867132867134</c:v>
                </c:pt>
                <c:pt idx="11">
                  <c:v>1.0132867132867134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4-4F89-B245-6908BF28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79900463261762"/>
                  <c:y val="0.1303322612770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('standard data'!$C$5:$C$7,'standard data'!$C$14:$C$23)</c:f>
              <c:numCache>
                <c:formatCode>General</c:formatCode>
                <c:ptCount val="13"/>
                <c:pt idx="0">
                  <c:v>0.70109999999999995</c:v>
                </c:pt>
                <c:pt idx="1">
                  <c:v>1.8115000000000001</c:v>
                </c:pt>
                <c:pt idx="2">
                  <c:v>1.2448999999999999</c:v>
                </c:pt>
                <c:pt idx="3">
                  <c:v>10.341200000000001</c:v>
                </c:pt>
                <c:pt idx="4">
                  <c:v>17.306100000000001</c:v>
                </c:pt>
                <c:pt idx="5">
                  <c:v>16.654199999999999</c:v>
                </c:pt>
                <c:pt idx="6">
                  <c:v>33.589300000000001</c:v>
                </c:pt>
                <c:pt idx="7">
                  <c:v>34.391599999999997</c:v>
                </c:pt>
                <c:pt idx="8">
                  <c:v>65.505499999999998</c:v>
                </c:pt>
                <c:pt idx="9">
                  <c:v>66.808800000000005</c:v>
                </c:pt>
                <c:pt idx="10">
                  <c:v>132.547</c:v>
                </c:pt>
                <c:pt idx="11">
                  <c:v>132.9418</c:v>
                </c:pt>
              </c:numCache>
            </c:numRef>
          </c:xVal>
          <c:yVal>
            <c:numRef>
              <c:f>('standard data'!$H$5:$H$7,'standard data'!$H$14:$H$23)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0.68104477611940306</c:v>
                </c:pt>
                <c:pt idx="4">
                  <c:v>1.2763636363636364</c:v>
                </c:pt>
                <c:pt idx="5">
                  <c:v>1.2763636363636364</c:v>
                </c:pt>
                <c:pt idx="6">
                  <c:v>2.5350000000000001</c:v>
                </c:pt>
                <c:pt idx="7">
                  <c:v>2.5350000000000001</c:v>
                </c:pt>
                <c:pt idx="8">
                  <c:v>5.07</c:v>
                </c:pt>
                <c:pt idx="9">
                  <c:v>5.07</c:v>
                </c:pt>
                <c:pt idx="10">
                  <c:v>10.14</c:v>
                </c:pt>
                <c:pt idx="11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DF-45C6-B85D-CAC68635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33337</xdr:rowOff>
    </xdr:from>
    <xdr:to>
      <xdr:col>18</xdr:col>
      <xdr:colOff>371475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8E05D-D25D-4BA7-8832-84C59CFFF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20</xdr:row>
      <xdr:rowOff>76200</xdr:rowOff>
    </xdr:from>
    <xdr:to>
      <xdr:col>17</xdr:col>
      <xdr:colOff>323850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BD356-0A04-4FF0-A74F-09F548E08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18</xdr:col>
      <xdr:colOff>352425</xdr:colOff>
      <xdr:row>55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C6F72-21D2-4ADD-96D5-7754198D3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0055-BB65-4399-B0E6-806EEFA911E7}">
  <dimension ref="A1:M42"/>
  <sheetViews>
    <sheetView topLeftCell="B1" workbookViewId="0">
      <selection activeCell="H8" sqref="H8"/>
    </sheetView>
  </sheetViews>
  <sheetFormatPr defaultRowHeight="15" x14ac:dyDescent="0.25"/>
  <cols>
    <col min="1" max="1" width="16.140625" customWidth="1"/>
    <col min="2" max="2" width="11.7109375" customWidth="1"/>
    <col min="3" max="3" width="33.85546875" customWidth="1"/>
    <col min="7" max="7" width="12.5703125" customWidth="1"/>
    <col min="11" max="11" width="15" customWidth="1"/>
    <col min="12" max="12" width="13.7109375" customWidth="1"/>
    <col min="13" max="13" width="14.7109375" customWidth="1"/>
  </cols>
  <sheetData>
    <row r="1" spans="1:13" x14ac:dyDescent="0.2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</row>
    <row r="2" spans="1:13" x14ac:dyDescent="0.25">
      <c r="A2" s="1">
        <f>'all results'!A2</f>
        <v>45313</v>
      </c>
      <c r="B2" t="str">
        <f>'all results'!B17</f>
        <v>S17</v>
      </c>
      <c r="C2" t="str">
        <f>'headspace data'!B3</f>
        <v>IEPAug23-AirEq-RoomTemp-Tfill20.95-A</v>
      </c>
      <c r="D2" s="3">
        <f>'CH4 sample calc'!AB5</f>
        <v>2.6387038252524291</v>
      </c>
      <c r="E2" s="3">
        <f>'CH4 sample calc'!AC5</f>
        <v>2.6439797397107676</v>
      </c>
      <c r="F2" s="3">
        <f>'N2O sample calc'!AC5</f>
        <v>9.3558134052455184</v>
      </c>
      <c r="G2" s="3">
        <f>'N2O sample calc'!AD5</f>
        <v>9.3745197377796501</v>
      </c>
      <c r="H2">
        <f>'CH4 sample calc'!H5</f>
        <v>20.95</v>
      </c>
      <c r="I2">
        <f>'CH4 sample calc'!I5</f>
        <v>0</v>
      </c>
      <c r="J2">
        <f>'CH4 sample calc'!J5</f>
        <v>998.00455564046194</v>
      </c>
      <c r="K2">
        <f>'CH4 sample calc'!P5</f>
        <v>4.2355</v>
      </c>
      <c r="L2">
        <f>'N2O sample calc'!Q5</f>
        <v>194.72550000000001</v>
      </c>
      <c r="M2">
        <f>'headspace data'!D3</f>
        <v>49.516399999999997</v>
      </c>
    </row>
    <row r="3" spans="1:13" x14ac:dyDescent="0.25">
      <c r="A3" s="1">
        <f>'all results'!A3</f>
        <v>45313</v>
      </c>
      <c r="B3" t="str">
        <f>'all results'!B18</f>
        <v>S18</v>
      </c>
      <c r="C3" t="str">
        <f>'headspace data'!B4</f>
        <v>IEPAug23-AirEq-RoomTemp-Tfill20.95-B</v>
      </c>
      <c r="D3" s="3">
        <f>'CH4 sample calc'!AB6</f>
        <v>2.9572299905980408</v>
      </c>
      <c r="E3" s="3">
        <f>'CH4 sample calc'!AC6</f>
        <v>2.9631427771391889</v>
      </c>
      <c r="F3" s="3">
        <f>'N2O sample calc'!AC6</f>
        <v>9.3782085822674315</v>
      </c>
      <c r="G3" s="3">
        <f>'N2O sample calc'!AD6</f>
        <v>9.3969596924826018</v>
      </c>
      <c r="H3">
        <f>'CH4 sample calc'!H6</f>
        <v>20.95</v>
      </c>
      <c r="I3">
        <f>'CH4 sample calc'!I6</f>
        <v>0</v>
      </c>
      <c r="J3">
        <f>'CH4 sample calc'!J6</f>
        <v>998.00455564046194</v>
      </c>
      <c r="K3">
        <f>'CH4 sample calc'!P6</f>
        <v>4.5759999999999996</v>
      </c>
      <c r="L3">
        <f>'N2O sample calc'!Q6</f>
        <v>195.2996</v>
      </c>
      <c r="M3">
        <f>'headspace data'!D4</f>
        <v>74.192999999999998</v>
      </c>
    </row>
    <row r="4" spans="1:13" x14ac:dyDescent="0.25">
      <c r="A4" s="1">
        <f>'all results'!A4</f>
        <v>45313</v>
      </c>
      <c r="B4" t="str">
        <f>'all results'!B19</f>
        <v>S19</v>
      </c>
      <c r="C4" t="str">
        <f>'headspace data'!B5</f>
        <v>IEPAug23-AirEq-RoomTemp-Tfill20.95-C</v>
      </c>
      <c r="D4" s="3">
        <f>'CH4 sample calc'!AB7</f>
        <v>3.0016284385708039</v>
      </c>
      <c r="E4" s="3">
        <f>'CH4 sample calc'!AC7</f>
        <v>3.0076299968836628</v>
      </c>
      <c r="F4" s="3">
        <f>'N2O sample calc'!AC7</f>
        <v>9.355616464917528</v>
      </c>
      <c r="G4" s="3">
        <f>'N2O sample calc'!AD7</f>
        <v>9.3743224036824468</v>
      </c>
      <c r="H4">
        <f>'CH4 sample calc'!H7</f>
        <v>20.95</v>
      </c>
      <c r="I4">
        <f>'CH4 sample calc'!I7</f>
        <v>0</v>
      </c>
      <c r="J4">
        <f>'CH4 sample calc'!J7</f>
        <v>998.00455564046194</v>
      </c>
      <c r="K4">
        <f>'CH4 sample calc'!P7</f>
        <v>4.6520000000000001</v>
      </c>
      <c r="L4">
        <f>'N2O sample calc'!Q7</f>
        <v>195.41579999999999</v>
      </c>
      <c r="M4">
        <f>'headspace data'!D5</f>
        <v>38.718400000000003</v>
      </c>
    </row>
    <row r="5" spans="1:13" x14ac:dyDescent="0.25">
      <c r="A5" s="1">
        <f>'all results'!A5</f>
        <v>45313</v>
      </c>
      <c r="B5" t="str">
        <f>'all results'!B20</f>
        <v>S20</v>
      </c>
      <c r="C5" t="str">
        <f>'headspace data'!B6</f>
        <v>IEPAug23-AirEq-Cold-Tfill5-D</v>
      </c>
      <c r="D5" s="3">
        <f>'CH4 sample calc'!AB8</f>
        <v>4.2051535961058057</v>
      </c>
      <c r="E5" s="3">
        <f>'CH4 sample calc'!AC8</f>
        <v>4.2052934997987714</v>
      </c>
      <c r="F5" s="3">
        <f>'N2O sample calc'!AC8</f>
        <v>15.173649234691489</v>
      </c>
      <c r="G5" s="3">
        <f>'N2O sample calc'!AD8</f>
        <v>15.174154055624939</v>
      </c>
      <c r="H5">
        <f>'CH4 sample calc'!H8</f>
        <v>5</v>
      </c>
      <c r="I5">
        <f>'CH4 sample calc'!I8</f>
        <v>0</v>
      </c>
      <c r="J5">
        <f>'CH4 sample calc'!J8</f>
        <v>999.96673152706899</v>
      </c>
      <c r="K5">
        <f>'CH4 sample calc'!P8</f>
        <v>6.0286</v>
      </c>
      <c r="L5">
        <f>'N2O sample calc'!Q8</f>
        <v>300.23439999999999</v>
      </c>
      <c r="M5">
        <f>'headspace data'!D6</f>
        <v>52.978000000000002</v>
      </c>
    </row>
    <row r="6" spans="1:13" x14ac:dyDescent="0.25">
      <c r="A6" s="1">
        <f>'all results'!A6</f>
        <v>45313</v>
      </c>
      <c r="B6" t="str">
        <f>'all results'!B21</f>
        <v>S21</v>
      </c>
      <c r="C6" t="str">
        <f>'headspace data'!B7</f>
        <v>IEPAug23-AirEq-Cold-Tfill5-E</v>
      </c>
      <c r="D6" s="3">
        <f>'CH4 sample calc'!AB9</f>
        <v>4.7811301224390572</v>
      </c>
      <c r="E6" s="3">
        <f>'CH4 sample calc'!AC9</f>
        <v>4.7812891886290041</v>
      </c>
      <c r="F6" s="3">
        <f>'N2O sample calc'!AC9</f>
        <v>15.225293304033832</v>
      </c>
      <c r="G6" s="3">
        <f>'N2O sample calc'!AD9</f>
        <v>15.225799843143767</v>
      </c>
      <c r="H6">
        <f>'CH4 sample calc'!H9</f>
        <v>5</v>
      </c>
      <c r="I6">
        <f>'CH4 sample calc'!I9</f>
        <v>0</v>
      </c>
      <c r="J6">
        <f>'CH4 sample calc'!J9</f>
        <v>999.96673152706899</v>
      </c>
      <c r="K6">
        <f>'CH4 sample calc'!P9</f>
        <v>6.8753000000000002</v>
      </c>
      <c r="L6">
        <f>'N2O sample calc'!Q9</f>
        <v>304.2371</v>
      </c>
      <c r="M6">
        <f>'headspace data'!D7</f>
        <v>68.385400000000004</v>
      </c>
    </row>
    <row r="7" spans="1:13" x14ac:dyDescent="0.25">
      <c r="A7" s="1">
        <f>'all results'!A7</f>
        <v>45313</v>
      </c>
      <c r="B7" t="str">
        <f>'all results'!B22</f>
        <v>S22</v>
      </c>
      <c r="C7" t="str">
        <f>'headspace data'!B8</f>
        <v>IEPAug23-AirEq-Cold-Tfill5-F</v>
      </c>
      <c r="D7" s="3">
        <f>'CH4 sample calc'!AB10</f>
        <v>5.1567927099740949</v>
      </c>
      <c r="E7" s="3">
        <f>'CH4 sample calc'!AC10</f>
        <v>5.15696427430046</v>
      </c>
      <c r="F7" s="3">
        <f>'N2O sample calc'!AC10</f>
        <v>15.72574090598313</v>
      </c>
      <c r="G7" s="3">
        <f>'N2O sample calc'!AD10</f>
        <v>15.726264094774473</v>
      </c>
      <c r="H7">
        <f>'CH4 sample calc'!H10</f>
        <v>5</v>
      </c>
      <c r="I7">
        <f>'CH4 sample calc'!I10</f>
        <v>0</v>
      </c>
      <c r="J7">
        <f>'CH4 sample calc'!J10</f>
        <v>999.96673152706899</v>
      </c>
      <c r="K7">
        <f>'CH4 sample calc'!P10</f>
        <v>7.1292999999999997</v>
      </c>
      <c r="L7">
        <f>'N2O sample calc'!Q10</f>
        <v>311.2919</v>
      </c>
      <c r="M7">
        <f>'headspace data'!D8</f>
        <v>58.116900000000001</v>
      </c>
    </row>
    <row r="8" spans="1:13" x14ac:dyDescent="0.25">
      <c r="A8" s="1">
        <f>'all results'!A8</f>
        <v>45313</v>
      </c>
      <c r="B8" t="str">
        <f>'all results'!B23</f>
        <v>S23</v>
      </c>
      <c r="C8" t="str">
        <f>'headspace data'!B9</f>
        <v>IEPAug23- SHBML12-Ni5-778</v>
      </c>
      <c r="D8" s="3">
        <f>'CH4 sample calc'!AB11</f>
        <v>15.966816909072106</v>
      </c>
      <c r="E8" s="3">
        <f>'CH4 sample calc'!AC11</f>
        <v>15.536293725544152</v>
      </c>
      <c r="F8" s="3">
        <f>'N2O sample calc'!AC11</f>
        <v>12.169017400102295</v>
      </c>
      <c r="G8" s="3">
        <f>'N2O sample calc'!AD11</f>
        <v>11.840896639318576</v>
      </c>
      <c r="H8">
        <f>'CH4 sample calc'!H11</f>
        <v>12.2521</v>
      </c>
      <c r="I8">
        <f>'CH4 sample calc'!I11</f>
        <v>35.073599999999999</v>
      </c>
      <c r="J8">
        <f>'CH4 sample calc'!J11</f>
        <v>1027.71080356315</v>
      </c>
      <c r="K8">
        <f>'CH4 sample calc'!P11</f>
        <v>20.108699999999999</v>
      </c>
      <c r="L8">
        <f>'N2O sample calc'!Q11</f>
        <v>277.33519999999999</v>
      </c>
      <c r="M8">
        <f>'headspace data'!D9</f>
        <v>51.408999999999999</v>
      </c>
    </row>
    <row r="9" spans="1:13" x14ac:dyDescent="0.25">
      <c r="A9" s="1">
        <f>'all results'!A9</f>
        <v>45313</v>
      </c>
      <c r="B9" t="str">
        <f>'all results'!B24</f>
        <v>S24</v>
      </c>
      <c r="C9" t="str">
        <f>'headspace data'!B10</f>
        <v>IEPAug23-NML02-Ni4-756</v>
      </c>
      <c r="D9" s="3">
        <f>'CH4 sample calc'!AB12</f>
        <v>23.098158153685173</v>
      </c>
      <c r="E9" s="3">
        <f>'CH4 sample calc'!AC12</f>
        <v>22.487235146294541</v>
      </c>
      <c r="F9" s="3">
        <f>'N2O sample calc'!AC12</f>
        <v>19.457349529115955</v>
      </c>
      <c r="G9" s="3">
        <f>'N2O sample calc'!AD12</f>
        <v>18.942722241040098</v>
      </c>
      <c r="H9">
        <f>'CH4 sample calc'!H12</f>
        <v>9.8209999999999997</v>
      </c>
      <c r="I9">
        <f>'CH4 sample calc'!I12</f>
        <v>34.764899999999997</v>
      </c>
      <c r="J9">
        <f>'CH4 sample calc'!J12</f>
        <v>1027.1675465399001</v>
      </c>
      <c r="K9">
        <f>'CH4 sample calc'!P12</f>
        <v>28.5928</v>
      </c>
      <c r="L9">
        <f>'N2O sample calc'!Q12</f>
        <v>422.40649999999999</v>
      </c>
      <c r="M9">
        <f>'headspace data'!D10</f>
        <v>54.052700000000002</v>
      </c>
    </row>
    <row r="10" spans="1:13" x14ac:dyDescent="0.25">
      <c r="A10" s="1">
        <f>'all results'!A10</f>
        <v>45313</v>
      </c>
      <c r="B10" t="str">
        <f>'all results'!B25</f>
        <v>S25</v>
      </c>
      <c r="C10" t="str">
        <f>'headspace data'!B11</f>
        <v>IEPAug23-NML02-Ni1-734</v>
      </c>
      <c r="D10" s="3">
        <f>'CH4 sample calc'!AB13</f>
        <v>27.804940857496227</v>
      </c>
      <c r="E10" s="3">
        <f>'CH4 sample calc'!AC13</f>
        <v>27.063700472420241</v>
      </c>
      <c r="F10" s="3">
        <f>'N2O sample calc'!AC13</f>
        <v>18.826083375881197</v>
      </c>
      <c r="G10" s="3">
        <f>'N2O sample calc'!AD13</f>
        <v>18.324206628056768</v>
      </c>
      <c r="H10">
        <f>'CH4 sample calc'!H13</f>
        <v>9.6128999999999998</v>
      </c>
      <c r="I10">
        <f>'CH4 sample calc'!I13</f>
        <v>34.742400000000004</v>
      </c>
      <c r="J10">
        <f>'CH4 sample calc'!J13</f>
        <v>1027.38873000133</v>
      </c>
      <c r="K10">
        <f>'CH4 sample calc'!P13</f>
        <v>34.717100000000002</v>
      </c>
      <c r="L10">
        <f>'N2O sample calc'!Q13</f>
        <v>412.28910000000002</v>
      </c>
      <c r="M10">
        <f>'headspace data'!D11</f>
        <v>37.913400000000003</v>
      </c>
    </row>
    <row r="11" spans="1:13" x14ac:dyDescent="0.25">
      <c r="A11" s="1">
        <f>'all results'!A11</f>
        <v>45313</v>
      </c>
      <c r="B11" t="str">
        <f>'all results'!B26</f>
        <v>S26</v>
      </c>
      <c r="C11" t="str">
        <f>'headspace data'!B12</f>
        <v>IEPAug23-SHBML12-Ni6-781</v>
      </c>
      <c r="D11" s="3">
        <f>'CH4 sample calc'!AB14</f>
        <v>17.246670842796387</v>
      </c>
      <c r="E11" s="3">
        <f>'CH4 sample calc'!AC14</f>
        <v>16.796142901643865</v>
      </c>
      <c r="F11" s="3">
        <f>'N2O sample calc'!AC14</f>
        <v>10.13751753088737</v>
      </c>
      <c r="G11" s="3">
        <f>'N2O sample calc'!AD14</f>
        <v>9.872699181698783</v>
      </c>
      <c r="H11">
        <f>'CH4 sample calc'!H14</f>
        <v>15.0085</v>
      </c>
      <c r="I11">
        <f>'CH4 sample calc'!I14</f>
        <v>35.4193</v>
      </c>
      <c r="J11">
        <f>'CH4 sample calc'!J14</f>
        <v>1026.8232976934501</v>
      </c>
      <c r="K11">
        <f>'CH4 sample calc'!P14</f>
        <v>22.204799999999999</v>
      </c>
      <c r="L11">
        <f>'N2O sample calc'!Q14</f>
        <v>238.46860000000001</v>
      </c>
      <c r="M11">
        <f>'headspace data'!D12</f>
        <v>35.811</v>
      </c>
    </row>
    <row r="12" spans="1:13" x14ac:dyDescent="0.25">
      <c r="A12" s="1">
        <f>'all results'!A12</f>
        <v>45313</v>
      </c>
      <c r="B12" t="str">
        <f>'all results'!B27</f>
        <v>S27</v>
      </c>
      <c r="C12" t="str">
        <f>'headspace data'!B13</f>
        <v>IEPAug23-NML02-Ni9-765</v>
      </c>
      <c r="D12" s="3">
        <f>'CH4 sample calc'!AB15</f>
        <v>26.336036119964824</v>
      </c>
      <c r="E12" s="3">
        <f>'CH4 sample calc'!AC15</f>
        <v>25.655617218740943</v>
      </c>
      <c r="F12" s="3">
        <f>'N2O sample calc'!AC15</f>
        <v>14.659818845860821</v>
      </c>
      <c r="G12" s="3">
        <f>'N2O sample calc'!AD15</f>
        <v>14.281067169420034</v>
      </c>
      <c r="H12">
        <f>'CH4 sample calc'!H15</f>
        <v>11.7636</v>
      </c>
      <c r="I12">
        <f>'CH4 sample calc'!I15</f>
        <v>34.834499999999998</v>
      </c>
      <c r="J12">
        <f>'CH4 sample calc'!J15</f>
        <v>1026.52124466243</v>
      </c>
      <c r="K12">
        <f>'CH4 sample calc'!P15</f>
        <v>33.116100000000003</v>
      </c>
      <c r="L12">
        <f>'N2O sample calc'!Q15</f>
        <v>332.99639999999999</v>
      </c>
      <c r="M12">
        <f>'headspace data'!D13</f>
        <v>68.498199999999997</v>
      </c>
    </row>
    <row r="13" spans="1:13" x14ac:dyDescent="0.25">
      <c r="A13" s="1">
        <f>'all results'!A13</f>
        <v>45313</v>
      </c>
      <c r="B13" t="str">
        <f>'all results'!B28</f>
        <v>S28</v>
      </c>
      <c r="C13" t="str">
        <f>'headspace data'!B14</f>
        <v>IEPAug23-SHBML10-Ni6-681</v>
      </c>
      <c r="D13" s="3">
        <f>'CH4 sample calc'!AB16</f>
        <v>20.265558195659754</v>
      </c>
      <c r="E13" s="3">
        <f>'CH4 sample calc'!AC16</f>
        <v>19.737714555007095</v>
      </c>
      <c r="F13" s="3">
        <f>'N2O sample calc'!AC16</f>
        <v>10.56451015988892</v>
      </c>
      <c r="G13" s="3">
        <f>'N2O sample calc'!AD16</f>
        <v>10.289343325071508</v>
      </c>
      <c r="H13">
        <f>'CH4 sample calc'!H16</f>
        <v>14.4115</v>
      </c>
      <c r="I13">
        <f>'CH4 sample calc'!I16</f>
        <v>35.310600000000001</v>
      </c>
      <c r="J13">
        <f>'CH4 sample calc'!J16</f>
        <v>1026.74289564689</v>
      </c>
      <c r="K13">
        <f>'CH4 sample calc'!P16</f>
        <v>25.7287</v>
      </c>
      <c r="L13">
        <f>'N2O sample calc'!Q16</f>
        <v>248.5352</v>
      </c>
      <c r="M13">
        <f>'headspace data'!D14</f>
        <v>59.544899999999998</v>
      </c>
    </row>
    <row r="14" spans="1:13" x14ac:dyDescent="0.25">
      <c r="A14" s="1">
        <f>'all results'!A14</f>
        <v>45313</v>
      </c>
      <c r="B14" t="str">
        <f>'all results'!B29</f>
        <v>S29</v>
      </c>
      <c r="C14" t="str">
        <f>'headspace data'!B15</f>
        <v>IEPAug23-SHBML12-Ni8-782</v>
      </c>
      <c r="D14" s="3">
        <f>'CH4 sample calc'!AB17</f>
        <v>24.266967862371491</v>
      </c>
      <c r="E14" s="3">
        <f>'CH4 sample calc'!AC17</f>
        <v>23.644191303708986</v>
      </c>
      <c r="F14" s="3">
        <f>'N2O sample calc'!AC17</f>
        <v>9.2599493586023129</v>
      </c>
      <c r="G14" s="3">
        <f>'N2O sample calc'!AD17</f>
        <v>9.0223061792959456</v>
      </c>
      <c r="H14">
        <f>'CH4 sample calc'!H17</f>
        <v>15.627700000000001</v>
      </c>
      <c r="I14">
        <f>'CH4 sample calc'!I17</f>
        <v>35.4831</v>
      </c>
      <c r="J14">
        <f>'CH4 sample calc'!J17</f>
        <v>1026.33951614851</v>
      </c>
      <c r="K14">
        <f>'CH4 sample calc'!P17</f>
        <v>30.771599999999999</v>
      </c>
      <c r="L14">
        <f>'N2O sample calc'!Q17</f>
        <v>221.7072</v>
      </c>
      <c r="M14">
        <f>'headspace data'!D15</f>
        <v>36.971699999999998</v>
      </c>
    </row>
    <row r="15" spans="1:13" x14ac:dyDescent="0.25">
      <c r="A15" s="1">
        <f>'all results'!A15</f>
        <v>45313</v>
      </c>
      <c r="B15" t="str">
        <f>'all results'!B30</f>
        <v>S30</v>
      </c>
      <c r="C15" t="str">
        <f>'headspace data'!B16</f>
        <v>IEPAug23-SHMBL11-Ni4-664</v>
      </c>
      <c r="D15" s="3">
        <f>'CH4 sample calc'!AB18</f>
        <v>15.342186683842735</v>
      </c>
      <c r="E15" s="3">
        <f>'CH4 sample calc'!AC18</f>
        <v>14.910784208280925</v>
      </c>
      <c r="F15" s="3">
        <f>'N2O sample calc'!AC18</f>
        <v>16.692263711274311</v>
      </c>
      <c r="G15" s="3">
        <f>'N2O sample calc'!AD18</f>
        <v>16.222898813286335</v>
      </c>
      <c r="H15">
        <f>'CH4 sample calc'!H18</f>
        <v>8.0029000000000003</v>
      </c>
      <c r="I15">
        <f>'CH4 sample calc'!I18</f>
        <v>34.566400000000002</v>
      </c>
      <c r="J15">
        <f>'CH4 sample calc'!J18</f>
        <v>1028.9322459191801</v>
      </c>
      <c r="K15">
        <f>'CH4 sample calc'!P18</f>
        <v>20.3794</v>
      </c>
      <c r="L15">
        <f>'N2O sample calc'!Q18</f>
        <v>376.2817</v>
      </c>
      <c r="M15">
        <f>'headspace data'!D16</f>
        <v>60.394100000000002</v>
      </c>
    </row>
    <row r="16" spans="1:13" x14ac:dyDescent="0.25">
      <c r="A16" s="1">
        <f>'all results'!A16</f>
        <v>45313</v>
      </c>
      <c r="B16" t="str">
        <f>'all results'!B31</f>
        <v>S31</v>
      </c>
      <c r="C16" t="str">
        <f>'headspace data'!B17</f>
        <v>IEPAug23-SHBML10-Ni5-679</v>
      </c>
      <c r="D16" s="3">
        <f>'CH4 sample calc'!AB19</f>
        <v>19.3911446857716</v>
      </c>
      <c r="E16" s="3">
        <f>'CH4 sample calc'!AC19</f>
        <v>18.881232274194858</v>
      </c>
      <c r="F16" s="3">
        <f>'N2O sample calc'!AC19</f>
        <v>11.723956745685401</v>
      </c>
      <c r="G16" s="3">
        <f>'N2O sample calc'!AD19</f>
        <v>11.415661843332348</v>
      </c>
      <c r="H16">
        <f>'CH4 sample calc'!H19</f>
        <v>13.275700000000001</v>
      </c>
      <c r="I16">
        <f>'CH4 sample calc'!I19</f>
        <v>35.177799999999998</v>
      </c>
      <c r="J16">
        <f>'CH4 sample calc'!J19</f>
        <v>1027.0063099787001</v>
      </c>
      <c r="K16">
        <f>'CH4 sample calc'!P19</f>
        <v>25.041</v>
      </c>
      <c r="L16">
        <f>'N2O sample calc'!Q19</f>
        <v>274.15750000000003</v>
      </c>
      <c r="M16">
        <f>'headspace data'!D17</f>
        <v>65.397099999999995</v>
      </c>
    </row>
    <row r="17" spans="1:13" x14ac:dyDescent="0.25">
      <c r="A17" s="1">
        <f>'all results'!A17</f>
        <v>45313</v>
      </c>
      <c r="B17" t="str">
        <f>'all results'!B32</f>
        <v>S32</v>
      </c>
      <c r="C17" t="str">
        <f>'headspace data'!B18</f>
        <v>IEPAug23-SHBML11-Ni5-663</v>
      </c>
      <c r="D17" s="3">
        <f>'CH4 sample calc'!AB20</f>
        <v>17.521128805108347</v>
      </c>
      <c r="E17" s="3">
        <f>'CH4 sample calc'!AC20</f>
        <v>17.033552850039719</v>
      </c>
      <c r="F17" s="3">
        <f>'N2O sample calc'!AC20</f>
        <v>16.893297059471088</v>
      </c>
      <c r="G17" s="3">
        <f>'N2O sample calc'!AD20</f>
        <v>16.423192333933759</v>
      </c>
      <c r="H17">
        <f>'CH4 sample calc'!H20</f>
        <v>8.9700000000000006</v>
      </c>
      <c r="I17">
        <f>'CH4 sample calc'!I20</f>
        <v>34.6629</v>
      </c>
      <c r="J17">
        <f>'CH4 sample calc'!J20</f>
        <v>1028.6244425553</v>
      </c>
      <c r="K17">
        <f>'CH4 sample calc'!P20</f>
        <v>23.101600000000001</v>
      </c>
      <c r="L17">
        <f>'N2O sample calc'!Q20</f>
        <v>381.31799999999998</v>
      </c>
      <c r="M17">
        <f>'headspace data'!D18</f>
        <v>67.554699999999997</v>
      </c>
    </row>
    <row r="18" spans="1:13" x14ac:dyDescent="0.25">
      <c r="A18" s="1">
        <f>'all results'!A18</f>
        <v>45313</v>
      </c>
      <c r="B18" t="str">
        <f>'all results'!B33</f>
        <v>S33</v>
      </c>
      <c r="C18" t="str">
        <f>'headspace data'!B19</f>
        <v>IEPAug23-KML03-Ni8-350</v>
      </c>
      <c r="D18" s="3">
        <f>'CH4 sample calc'!AB21</f>
        <v>6.809778384033125</v>
      </c>
      <c r="E18" s="3">
        <f>'CH4 sample calc'!AC21</f>
        <v>6.6339468489945812</v>
      </c>
      <c r="F18" s="3">
        <f>'N2O sample calc'!AC21</f>
        <v>12.381282678955435</v>
      </c>
      <c r="G18" s="3">
        <f>'N2O sample calc'!AD21</f>
        <v>12.061592401766484</v>
      </c>
      <c r="H18">
        <f>'CH4 sample calc'!H21</f>
        <v>12.488799999999999</v>
      </c>
      <c r="I18">
        <f>'CH4 sample calc'!I21</f>
        <v>34.8919</v>
      </c>
      <c r="J18">
        <f>'CH4 sample calc'!J21</f>
        <v>1026.50481516372</v>
      </c>
      <c r="K18">
        <f>'CH4 sample calc'!P21</f>
        <v>9.6870999999999992</v>
      </c>
      <c r="L18">
        <f>'N2O sample calc'!Q21</f>
        <v>288.39370000000002</v>
      </c>
      <c r="M18">
        <f>'headspace data'!D19</f>
        <v>106.33839999999999</v>
      </c>
    </row>
    <row r="19" spans="1:13" x14ac:dyDescent="0.25">
      <c r="A19" s="1">
        <f>'all results'!A19</f>
        <v>45313</v>
      </c>
      <c r="B19" t="str">
        <f>'all results'!B34</f>
        <v>S34</v>
      </c>
      <c r="C19" t="str">
        <f>'headspace data'!B20</f>
        <v>IEPAug23-KML05-Ni4-391</v>
      </c>
      <c r="D19" s="3">
        <f>'CH4 sample calc'!AB22</f>
        <v>21.053161379540239</v>
      </c>
      <c r="E19" s="3">
        <f>'CH4 sample calc'!AC22</f>
        <v>20.489766829122896</v>
      </c>
      <c r="F19" s="3">
        <f>'N2O sample calc'!AC22</f>
        <v>14.526270861707546</v>
      </c>
      <c r="G19" s="3">
        <f>'N2O sample calc'!AD22</f>
        <v>14.137539606869703</v>
      </c>
      <c r="H19">
        <f>'CH4 sample calc'!H22</f>
        <v>10.130800000000001</v>
      </c>
      <c r="I19">
        <f>'CH4 sample calc'!I22</f>
        <v>34.796599999999998</v>
      </c>
      <c r="J19">
        <f>'CH4 sample calc'!J22</f>
        <v>1027.4963866165899</v>
      </c>
      <c r="K19">
        <f>'CH4 sample calc'!P22</f>
        <v>27.2422</v>
      </c>
      <c r="L19">
        <f>'N2O sample calc'!Q22</f>
        <v>331.9348</v>
      </c>
      <c r="M19">
        <f>'headspace data'!D20</f>
        <v>52.610700000000001</v>
      </c>
    </row>
    <row r="20" spans="1:13" x14ac:dyDescent="0.25">
      <c r="A20" s="1">
        <f>'all results'!A20</f>
        <v>45313</v>
      </c>
      <c r="B20" t="str">
        <f>'all results'!B35</f>
        <v>S35</v>
      </c>
      <c r="C20" t="str">
        <f>'headspace data'!B21</f>
        <v>IEPAug23-KML05-Ni5-394</v>
      </c>
      <c r="D20" s="3">
        <f>'CH4 sample calc'!AB23</f>
        <v>20.192384595185072</v>
      </c>
      <c r="E20" s="3">
        <f>'CH4 sample calc'!AC23</f>
        <v>19.65419655677238</v>
      </c>
      <c r="F20" s="3">
        <f>'N2O sample calc'!AC23</f>
        <v>13.579696428880066</v>
      </c>
      <c r="G20" s="3">
        <f>'N2O sample calc'!AD23</f>
        <v>13.217756503021013</v>
      </c>
      <c r="H20">
        <f>'CH4 sample calc'!H23</f>
        <v>10.3505</v>
      </c>
      <c r="I20">
        <f>'CH4 sample calc'!I23</f>
        <v>34.822600000000001</v>
      </c>
      <c r="J20">
        <f>'CH4 sample calc'!J23</f>
        <v>1027.3828562189301</v>
      </c>
      <c r="K20">
        <f>'CH4 sample calc'!P23</f>
        <v>26.792300000000001</v>
      </c>
      <c r="L20">
        <f>'N2O sample calc'!Q23</f>
        <v>314.9513</v>
      </c>
      <c r="M20">
        <f>'headspace data'!D21</f>
        <v>33.216999999999999</v>
      </c>
    </row>
    <row r="21" spans="1:13" x14ac:dyDescent="0.25">
      <c r="A21" s="1">
        <f>'all results'!A21</f>
        <v>45313</v>
      </c>
      <c r="B21" t="str">
        <f>'all results'!B36</f>
        <v>S36</v>
      </c>
      <c r="C21" t="str">
        <f>'headspace data'!B22</f>
        <v>IEPAug23-KML01-Ni4-336</v>
      </c>
      <c r="D21" s="3">
        <f>'CH4 sample calc'!AB24</f>
        <v>19.747621024752561</v>
      </c>
      <c r="E21" s="3">
        <f>'CH4 sample calc'!AC24</f>
        <v>19.234123305965625</v>
      </c>
      <c r="F21" s="3">
        <f>'N2O sample calc'!AC24</f>
        <v>15.287552105424918</v>
      </c>
      <c r="G21" s="3">
        <f>'N2O sample calc'!AD24</f>
        <v>14.89002963311636</v>
      </c>
      <c r="H21">
        <f>'CH4 sample calc'!H24</f>
        <v>10.8742</v>
      </c>
      <c r="I21">
        <f>'CH4 sample calc'!I24</f>
        <v>34.787399999999998</v>
      </c>
      <c r="J21">
        <f>'CH4 sample calc'!J24</f>
        <v>1026.6972250629001</v>
      </c>
      <c r="K21">
        <f>'CH4 sample calc'!P24</f>
        <v>25.697099999999999</v>
      </c>
      <c r="L21">
        <f>'N2O sample calc'!Q24</f>
        <v>347.18700000000001</v>
      </c>
      <c r="M21">
        <f>'headspace data'!D22</f>
        <v>64.844700000000003</v>
      </c>
    </row>
    <row r="22" spans="1:13" x14ac:dyDescent="0.25">
      <c r="A22" s="1">
        <f>'all results'!A22</f>
        <v>45313</v>
      </c>
      <c r="B22" t="str">
        <f>'all results'!B37</f>
        <v>S37</v>
      </c>
      <c r="C22" t="str">
        <f>'headspace data'!B23</f>
        <v>IEPAug23-KML01-Ni5-354</v>
      </c>
      <c r="D22" s="3">
        <f>'CH4 sample calc'!AB25</f>
        <v>18.579483824180347</v>
      </c>
      <c r="E22" s="3">
        <f>'CH4 sample calc'!AC25</f>
        <v>18.09680892331869</v>
      </c>
      <c r="F22" s="3">
        <f>'N2O sample calc'!AC25</f>
        <v>14.3880893452113</v>
      </c>
      <c r="G22" s="3">
        <f>'N2O sample calc'!AD25</f>
        <v>14.014302341007758</v>
      </c>
      <c r="H22">
        <f>'CH4 sample calc'!H25</f>
        <v>10.9346</v>
      </c>
      <c r="I22">
        <f>'CH4 sample calc'!I25</f>
        <v>34.788899999999998</v>
      </c>
      <c r="J22">
        <f>'CH4 sample calc'!J25</f>
        <v>1026.6718239059101</v>
      </c>
      <c r="K22">
        <f>'CH4 sample calc'!P25</f>
        <v>23.758299999999998</v>
      </c>
      <c r="L22">
        <f>'N2O sample calc'!Q25</f>
        <v>327.27690000000001</v>
      </c>
      <c r="M22">
        <f>'headspace data'!D23</f>
        <v>75.954300000000003</v>
      </c>
    </row>
    <row r="23" spans="1:13" x14ac:dyDescent="0.25">
      <c r="A23" s="1">
        <f>'all results'!A23</f>
        <v>45313</v>
      </c>
      <c r="B23" t="str">
        <f>'all results'!B38</f>
        <v>S38</v>
      </c>
      <c r="C23" t="str">
        <f>'headspace data'!B24</f>
        <v>IEPAug23-KML03-Ni3-362</v>
      </c>
      <c r="D23" s="3">
        <f>'CH4 sample calc'!AB26</f>
        <v>10.396143005548099</v>
      </c>
      <c r="E23" s="3">
        <f>'CH4 sample calc'!AC26</f>
        <v>10.119308453008497</v>
      </c>
      <c r="F23" s="3">
        <f>'N2O sample calc'!AC26</f>
        <v>16.918723506624893</v>
      </c>
      <c r="G23" s="3">
        <f>'N2O sample calc'!AD26</f>
        <v>16.468201880575865</v>
      </c>
      <c r="H23">
        <f>'CH4 sample calc'!H26</f>
        <v>9.6488999999999994</v>
      </c>
      <c r="I23">
        <f>'CH4 sample calc'!I26</f>
        <v>34.744599999999998</v>
      </c>
      <c r="J23">
        <f>'CH4 sample calc'!J26</f>
        <v>1027.3570623748799</v>
      </c>
      <c r="K23">
        <f>'CH4 sample calc'!P26</f>
        <v>14.301600000000001</v>
      </c>
      <c r="L23">
        <f>'N2O sample calc'!Q26</f>
        <v>381.70769999999999</v>
      </c>
      <c r="M23">
        <f>'headspace data'!D24</f>
        <v>67.860600000000005</v>
      </c>
    </row>
    <row r="24" spans="1:13" x14ac:dyDescent="0.25">
      <c r="A24" s="1">
        <f>'all results'!A24</f>
        <v>45313</v>
      </c>
      <c r="B24" t="str">
        <f>'all results'!B39</f>
        <v>S39</v>
      </c>
      <c r="C24" t="str">
        <f>'headspace data'!B25</f>
        <v>IEPAug23-KML09-Ni8-170</v>
      </c>
      <c r="D24" s="3">
        <f>'CH4 sample calc'!AB27</f>
        <v>20.490008772846327</v>
      </c>
      <c r="E24" s="3">
        <f>'CH4 sample calc'!AC27</f>
        <v>19.963236233976158</v>
      </c>
      <c r="F24" s="3">
        <f>'N2O sample calc'!AC27</f>
        <v>9.7166169690589452</v>
      </c>
      <c r="G24" s="3">
        <f>'N2O sample calc'!AD27</f>
        <v>9.4668148803061474</v>
      </c>
      <c r="H24">
        <f>'CH4 sample calc'!H27</f>
        <v>14.503500000000001</v>
      </c>
      <c r="I24">
        <f>'CH4 sample calc'!I27</f>
        <v>35.174399999999999</v>
      </c>
      <c r="J24">
        <f>'CH4 sample calc'!J27</f>
        <v>1026.38713145986</v>
      </c>
      <c r="K24">
        <f>'CH4 sample calc'!P27</f>
        <v>25.7072</v>
      </c>
      <c r="L24">
        <f>'N2O sample calc'!Q27</f>
        <v>229.89609999999999</v>
      </c>
      <c r="M24">
        <f>'headspace data'!D25</f>
        <v>58.483800000000002</v>
      </c>
    </row>
    <row r="25" spans="1:13" x14ac:dyDescent="0.25">
      <c r="A25" s="1">
        <f>'all results'!A25</f>
        <v>45313</v>
      </c>
      <c r="B25" t="str">
        <f>'all results'!B40</f>
        <v>S40</v>
      </c>
      <c r="C25" t="str">
        <f>'headspace data'!B26</f>
        <v>IEPAug23-KML03-Ni1-351</v>
      </c>
      <c r="D25" s="3">
        <f>'CH4 sample calc'!AB28</f>
        <v>14.953822792003779</v>
      </c>
      <c r="E25" s="3">
        <f>'CH4 sample calc'!AC28</f>
        <v>14.553704569001573</v>
      </c>
      <c r="F25" s="3">
        <f>'N2O sample calc'!AC28</f>
        <v>16.732977276672834</v>
      </c>
      <c r="G25" s="3">
        <f>'N2O sample calc'!AD28</f>
        <v>16.285254361495671</v>
      </c>
      <c r="H25">
        <f>'CH4 sample calc'!H28</f>
        <v>9.6135999999999999</v>
      </c>
      <c r="I25">
        <f>'CH4 sample calc'!I28</f>
        <v>34.740499999999997</v>
      </c>
      <c r="J25">
        <f>'CH4 sample calc'!J28</f>
        <v>1027.49253436506</v>
      </c>
      <c r="K25">
        <f>'CH4 sample calc'!P28</f>
        <v>18.803000000000001</v>
      </c>
      <c r="L25">
        <f>'N2O sample calc'!Q28</f>
        <v>369.84780000000001</v>
      </c>
      <c r="M25">
        <f>'headspace data'!D26</f>
        <v>73.516099999999994</v>
      </c>
    </row>
    <row r="26" spans="1:13" x14ac:dyDescent="0.25">
      <c r="A26" s="1">
        <f>'all results'!A26</f>
        <v>45313</v>
      </c>
      <c r="B26" t="str">
        <f>'all results'!B41</f>
        <v>S41</v>
      </c>
      <c r="C26" t="str">
        <f>'headspace data'!B27</f>
        <v>IEPAug23-KML03-Ni9-359</v>
      </c>
      <c r="D26" s="3">
        <f>'CH4 sample calc'!AB29</f>
        <v>14.722869871633074</v>
      </c>
      <c r="E26" s="3">
        <f>'CH4 sample calc'!AC29</f>
        <v>14.343911878093735</v>
      </c>
      <c r="F26" s="3">
        <f>'N2O sample calc'!AC29</f>
        <v>11.371932166547593</v>
      </c>
      <c r="G26" s="3">
        <f>'N2O sample calc'!AD29</f>
        <v>11.079225334654474</v>
      </c>
      <c r="H26">
        <f>'CH4 sample calc'!H29</f>
        <v>12.4922</v>
      </c>
      <c r="I26">
        <f>'CH4 sample calc'!I29</f>
        <v>34.893099999999997</v>
      </c>
      <c r="J26">
        <f>'CH4 sample calc'!J29</f>
        <v>1026.41943123745</v>
      </c>
      <c r="K26">
        <f>'CH4 sample calc'!P29</f>
        <v>19.707599999999999</v>
      </c>
      <c r="L26">
        <f>'N2O sample calc'!Q29</f>
        <v>268.03469999999999</v>
      </c>
      <c r="M26">
        <f>'headspace data'!D27</f>
        <v>69.362399999999994</v>
      </c>
    </row>
    <row r="27" spans="1:13" x14ac:dyDescent="0.25">
      <c r="A27" s="1">
        <f>'all results'!A27</f>
        <v>45313</v>
      </c>
      <c r="B27" t="str">
        <f>'all results'!B42</f>
        <v>S42</v>
      </c>
      <c r="C27" t="str">
        <f>'headspace data'!B28</f>
        <v>IEPAug23-SHBML13-Ni8-439</v>
      </c>
      <c r="D27" s="3">
        <f>'CH4 sample calc'!AB30</f>
        <v>14.178249902076127</v>
      </c>
      <c r="E27" s="3">
        <f>'CH4 sample calc'!AC30</f>
        <v>13.815923680032638</v>
      </c>
      <c r="F27" s="3">
        <f>'N2O sample calc'!AC30</f>
        <v>12.072755415762796</v>
      </c>
      <c r="G27" s="3">
        <f>'N2O sample calc'!AD30</f>
        <v>11.76423526061954</v>
      </c>
      <c r="H27">
        <f>'CH4 sample calc'!H30</f>
        <v>13.7158</v>
      </c>
      <c r="I27">
        <f>'CH4 sample calc'!I30</f>
        <v>34.950400000000002</v>
      </c>
      <c r="J27">
        <f>'CH4 sample calc'!J30</f>
        <v>1026.2252622723399</v>
      </c>
      <c r="K27">
        <f>'CH4 sample calc'!P30</f>
        <v>18.0762</v>
      </c>
      <c r="L27">
        <f>'N2O sample calc'!Q30</f>
        <v>277.89819999999997</v>
      </c>
      <c r="M27">
        <f>'headspace data'!D28</f>
        <v>90.373999999999995</v>
      </c>
    </row>
    <row r="28" spans="1:13" x14ac:dyDescent="0.25">
      <c r="A28" s="1">
        <f>'all results'!A28</f>
        <v>45313</v>
      </c>
      <c r="B28" t="str">
        <f>'all results'!B43</f>
        <v>S43</v>
      </c>
      <c r="C28" t="str">
        <f>'headspace data'!B29</f>
        <v>IEPAug23-KML09-Ni1-279</v>
      </c>
      <c r="D28" s="3">
        <f>'CH4 sample calc'!AB31</f>
        <v>14.594964583223875</v>
      </c>
      <c r="E28" s="3">
        <f>'CH4 sample calc'!AC31</f>
        <v>14.153330883241322</v>
      </c>
      <c r="F28" s="3">
        <f>'N2O sample calc'!AC31</f>
        <v>44.599784972704313</v>
      </c>
      <c r="G28" s="3">
        <f>'N2O sample calc'!AD31</f>
        <v>43.250225818681976</v>
      </c>
      <c r="H28">
        <f>'CH4 sample calc'!H31</f>
        <v>4.3593999999999999</v>
      </c>
      <c r="I28">
        <f>'CH4 sample calc'!I31</f>
        <v>34.445900000000002</v>
      </c>
      <c r="J28">
        <f>'CH4 sample calc'!J31</f>
        <v>1031.2035169407</v>
      </c>
      <c r="K28">
        <f>'CH4 sample calc'!P31</f>
        <v>19.086600000000001</v>
      </c>
      <c r="L28">
        <f>'N2O sample calc'!Q31</f>
        <v>511.97460000000001</v>
      </c>
      <c r="M28">
        <f>'headspace data'!D29</f>
        <v>57.478400000000001</v>
      </c>
    </row>
    <row r="29" spans="1:13" x14ac:dyDescent="0.25">
      <c r="A29" s="1">
        <f>'all results'!A29</f>
        <v>45313</v>
      </c>
      <c r="B29" t="str">
        <f>'all results'!B44</f>
        <v>S44</v>
      </c>
      <c r="C29" t="str">
        <f>'headspace data'!B30</f>
        <v>IEPAug23-KML04-Ni5-342</v>
      </c>
      <c r="D29" s="3">
        <f>'CH4 sample calc'!AB32</f>
        <v>19.312092286483878</v>
      </c>
      <c r="E29" s="3">
        <f>'CH4 sample calc'!AC32</f>
        <v>18.804030841074251</v>
      </c>
      <c r="F29" s="3">
        <f>'N2O sample calc'!AC32</f>
        <v>24.623997531284065</v>
      </c>
      <c r="G29" s="3">
        <f>'N2O sample calc'!AD32</f>
        <v>23.976190779331912</v>
      </c>
      <c r="H29">
        <f>'CH4 sample calc'!H32</f>
        <v>11.244</v>
      </c>
      <c r="I29">
        <f>'CH4 sample calc'!I32</f>
        <v>34.915100000000002</v>
      </c>
      <c r="J29">
        <f>'CH4 sample calc'!J32</f>
        <v>1027.0187519741701</v>
      </c>
      <c r="K29">
        <f>'CH4 sample calc'!P32</f>
        <v>23.308599999999998</v>
      </c>
      <c r="L29">
        <f>'N2O sample calc'!Q32</f>
        <v>299.15649999999999</v>
      </c>
      <c r="M29">
        <f>'headspace data'!D30</f>
        <v>80.0351</v>
      </c>
    </row>
    <row r="30" spans="1:13" x14ac:dyDescent="0.25">
      <c r="A30" s="1">
        <f>'all results'!A30</f>
        <v>45313</v>
      </c>
      <c r="B30" t="str">
        <f>'all results'!B45</f>
        <v>S45</v>
      </c>
      <c r="C30" t="str">
        <f>'headspace data'!B31</f>
        <v>IEPAug23-KML07-Ni10-314</v>
      </c>
      <c r="D30" s="3">
        <f>'CH4 sample calc'!AB33</f>
        <v>21.490044530514641</v>
      </c>
      <c r="E30" s="3">
        <f>'CH4 sample calc'!AC33</f>
        <v>20.941748456251304</v>
      </c>
      <c r="F30" s="3">
        <f>'N2O sample calc'!AC33</f>
        <v>18.579328129238835</v>
      </c>
      <c r="G30" s="3">
        <f>'N2O sample calc'!AD33</f>
        <v>18.105295948372614</v>
      </c>
      <c r="H30">
        <f>'CH4 sample calc'!H33</f>
        <v>14.6035</v>
      </c>
      <c r="I30">
        <f>'CH4 sample calc'!I33</f>
        <v>35.133899999999997</v>
      </c>
      <c r="J30">
        <f>'CH4 sample calc'!J33</f>
        <v>1026.1819625715</v>
      </c>
      <c r="K30">
        <f>'CH4 sample calc'!P33</f>
        <v>26.491199999999999</v>
      </c>
      <c r="L30">
        <f>'N2O sample calc'!Q33</f>
        <v>233.9092</v>
      </c>
      <c r="M30">
        <f>'headspace data'!D31</f>
        <v>69.704800000000006</v>
      </c>
    </row>
    <row r="31" spans="1:13" x14ac:dyDescent="0.25">
      <c r="A31" s="1">
        <f>'all results'!A31</f>
        <v>45313</v>
      </c>
      <c r="B31" t="str">
        <f>'all results'!B46</f>
        <v>S46</v>
      </c>
      <c r="C31" t="str">
        <f>'headspace data'!B32</f>
        <v>IEPAug23-KML08-Ni5-293</v>
      </c>
      <c r="D31" s="3">
        <f>'CH4 sample calc'!AB34</f>
        <v>21.752880115075353</v>
      </c>
      <c r="E31" s="3">
        <f>'CH4 sample calc'!AC34</f>
        <v>21.179324755153981</v>
      </c>
      <c r="F31" s="3">
        <f>'N2O sample calc'!AC34</f>
        <v>24.025092086807426</v>
      </c>
      <c r="G31" s="3">
        <f>'N2O sample calc'!AD34</f>
        <v>23.391625609444585</v>
      </c>
      <c r="H31">
        <f>'CH4 sample calc'!H34</f>
        <v>12.3954</v>
      </c>
      <c r="I31">
        <f>'CH4 sample calc'!I34</f>
        <v>35.044800000000002</v>
      </c>
      <c r="J31">
        <f>'CH4 sample calc'!J34</f>
        <v>1027.0809086952499</v>
      </c>
      <c r="K31">
        <f>'CH4 sample calc'!P34</f>
        <v>26.978100000000001</v>
      </c>
      <c r="L31">
        <f>'N2O sample calc'!Q34</f>
        <v>294.69839999999999</v>
      </c>
      <c r="M31">
        <f>'headspace data'!D32</f>
        <v>76.073499999999996</v>
      </c>
    </row>
    <row r="32" spans="1:13" x14ac:dyDescent="0.25">
      <c r="A32" s="1">
        <f>'all results'!A32</f>
        <v>45313</v>
      </c>
      <c r="B32" t="str">
        <f>'all results'!B47</f>
        <v>S47</v>
      </c>
      <c r="C32" t="str">
        <f>'headspace data'!B33</f>
        <v>IEPAug23-KML04-Ni8-369</v>
      </c>
      <c r="D32" s="3">
        <f>'CH4 sample calc'!AB35</f>
        <v>19.996679546942609</v>
      </c>
      <c r="E32" s="3">
        <f>'CH4 sample calc'!AC35</f>
        <v>19.482219379799925</v>
      </c>
      <c r="F32" s="3">
        <f>'N2O sample calc'!AC35</f>
        <v>19.700567054147047</v>
      </c>
      <c r="G32" s="3">
        <f>'N2O sample calc'!AD35</f>
        <v>19.193725055919806</v>
      </c>
      <c r="H32">
        <f>'CH4 sample calc'!H35</f>
        <v>13.206099999999999</v>
      </c>
      <c r="I32">
        <f>'CH4 sample calc'!I35</f>
        <v>34.949199999999998</v>
      </c>
      <c r="J32">
        <f>'CH4 sample calc'!J35</f>
        <v>1026.4066509627801</v>
      </c>
      <c r="K32">
        <f>'CH4 sample calc'!P35</f>
        <v>25.515999999999998</v>
      </c>
      <c r="L32">
        <f>'N2O sample calc'!Q35</f>
        <v>247.75970000000001</v>
      </c>
      <c r="M32">
        <f>'headspace data'!D33</f>
        <v>63.378999999999998</v>
      </c>
    </row>
    <row r="33" spans="1:13" x14ac:dyDescent="0.25">
      <c r="A33" s="1">
        <f>'all results'!A33</f>
        <v>45313</v>
      </c>
      <c r="B33" t="str">
        <f>'all results'!B48</f>
        <v>S48</v>
      </c>
      <c r="C33" t="str">
        <f>'headspace data'!B34</f>
        <v>IEPAug23-KML07-Ni9-312</v>
      </c>
      <c r="D33" s="3">
        <f>'CH4 sample calc'!AB36</f>
        <v>16.447049855235225</v>
      </c>
      <c r="E33" s="3">
        <f>'CH4 sample calc'!AC36</f>
        <v>16.025514905800087</v>
      </c>
      <c r="F33" s="3">
        <f>'N2O sample calc'!AC36</f>
        <v>18.909468962041899</v>
      </c>
      <c r="G33" s="3">
        <f>'N2O sample calc'!AD36</f>
        <v>18.424822650823813</v>
      </c>
      <c r="H33">
        <f>'CH4 sample calc'!H36</f>
        <v>14.3375</v>
      </c>
      <c r="I33">
        <f>'CH4 sample calc'!I36</f>
        <v>35.130099999999999</v>
      </c>
      <c r="J33">
        <f>'CH4 sample calc'!J36</f>
        <v>1026.30398785393</v>
      </c>
      <c r="K33">
        <f>'CH4 sample calc'!P36</f>
        <v>20.9009</v>
      </c>
      <c r="L33">
        <f>'N2O sample calc'!Q36</f>
        <v>238.38069999999999</v>
      </c>
      <c r="M33">
        <f>'headspace data'!D34</f>
        <v>45.802700000000002</v>
      </c>
    </row>
    <row r="34" spans="1:13" x14ac:dyDescent="0.25">
      <c r="A34" s="1"/>
      <c r="D34" s="3"/>
      <c r="E34" s="3"/>
      <c r="F34" s="3"/>
      <c r="G34" s="3"/>
    </row>
    <row r="35" spans="1:13" x14ac:dyDescent="0.25">
      <c r="A35" s="1"/>
      <c r="D35" s="3"/>
      <c r="E35" s="3"/>
      <c r="F35" s="3"/>
      <c r="G35" s="3"/>
    </row>
    <row r="36" spans="1:13" x14ac:dyDescent="0.25">
      <c r="A36" s="1"/>
      <c r="D36" s="3"/>
      <c r="E36" s="3"/>
      <c r="F36" s="3"/>
      <c r="G36" s="3"/>
    </row>
    <row r="37" spans="1:13" x14ac:dyDescent="0.25">
      <c r="A37" s="1"/>
      <c r="D37" s="3"/>
      <c r="E37" s="3"/>
      <c r="F37" s="3"/>
      <c r="G37" s="3"/>
    </row>
    <row r="38" spans="1:13" x14ac:dyDescent="0.25">
      <c r="A38" s="1"/>
      <c r="D38" s="3"/>
      <c r="E38" s="3"/>
      <c r="F38" s="3"/>
      <c r="G38" s="3"/>
    </row>
    <row r="39" spans="1:13" x14ac:dyDescent="0.25">
      <c r="A39" s="1"/>
      <c r="D39" s="3"/>
      <c r="E39" s="3"/>
      <c r="F39" s="3"/>
      <c r="G39" s="3"/>
    </row>
    <row r="40" spans="1:13" x14ac:dyDescent="0.25">
      <c r="A40" s="1"/>
    </row>
    <row r="41" spans="1:13" x14ac:dyDescent="0.25">
      <c r="A41" s="1"/>
    </row>
    <row r="42" spans="1:13" x14ac:dyDescent="0.25">
      <c r="A42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>
      <selection activeCell="D3" sqref="D3"/>
    </sheetView>
  </sheetViews>
  <sheetFormatPr defaultRowHeight="15" x14ac:dyDescent="0.25"/>
  <cols>
    <col min="1" max="1" width="10.42578125" bestFit="1" customWidth="1"/>
    <col min="2" max="2" width="12.85546875" customWidth="1"/>
    <col min="3" max="3" width="52.85546875" customWidth="1"/>
    <col min="4" max="6" width="9.140625" style="4"/>
    <col min="9" max="9" width="30.85546875" customWidth="1"/>
  </cols>
  <sheetData>
    <row r="1" spans="1:7" x14ac:dyDescent="0.25">
      <c r="A1" s="52" t="s">
        <v>140</v>
      </c>
      <c r="B1" s="52" t="s">
        <v>1</v>
      </c>
      <c r="C1" s="52" t="s">
        <v>13</v>
      </c>
      <c r="D1" s="50" t="s">
        <v>14</v>
      </c>
      <c r="E1" s="50" t="s">
        <v>15</v>
      </c>
      <c r="F1" s="50" t="s">
        <v>16</v>
      </c>
      <c r="G1" s="50" t="s">
        <v>23</v>
      </c>
    </row>
    <row r="2" spans="1:7" x14ac:dyDescent="0.25">
      <c r="A2" s="1">
        <f>'CH1'!B1</f>
        <v>45313</v>
      </c>
      <c r="B2" t="s">
        <v>212</v>
      </c>
      <c r="C2" s="53" t="s">
        <v>211</v>
      </c>
      <c r="D2" s="4">
        <f>'CH1'!L1</f>
        <v>28.106999999999999</v>
      </c>
      <c r="E2" s="4">
        <f>'CH1'!R1</f>
        <v>6079.6045999999997</v>
      </c>
      <c r="F2" s="4">
        <f>'CH2'!R1</f>
        <v>251.6164</v>
      </c>
    </row>
    <row r="3" spans="1:7" x14ac:dyDescent="0.25">
      <c r="A3" s="1">
        <f>'CH1'!B2</f>
        <v>45313</v>
      </c>
      <c r="B3" t="s">
        <v>213</v>
      </c>
      <c r="C3" s="53" t="s">
        <v>211</v>
      </c>
      <c r="D3" s="4">
        <f>'CH1'!L2</f>
        <v>28.5442</v>
      </c>
      <c r="E3" s="4">
        <f>'CH1'!R2</f>
        <v>5824.1522999999997</v>
      </c>
      <c r="F3" s="4">
        <f>'CH2'!R2</f>
        <v>251.09889999999999</v>
      </c>
    </row>
    <row r="4" spans="1:7" x14ac:dyDescent="0.25">
      <c r="A4" s="1">
        <f>'CH1'!B3</f>
        <v>45313</v>
      </c>
      <c r="B4" t="s">
        <v>214</v>
      </c>
      <c r="C4" s="53" t="s">
        <v>211</v>
      </c>
      <c r="D4" s="4">
        <f>'CH1'!L3</f>
        <v>27.822700000000001</v>
      </c>
      <c r="E4" s="4">
        <f>'CH1'!R3</f>
        <v>5773.5994000000001</v>
      </c>
      <c r="F4" s="4">
        <f>'CH2'!R3</f>
        <v>244.7278</v>
      </c>
    </row>
    <row r="5" spans="1:7" x14ac:dyDescent="0.25">
      <c r="A5" s="1">
        <f>'CH1'!B4</f>
        <v>45313</v>
      </c>
      <c r="B5" t="s">
        <v>215</v>
      </c>
      <c r="C5" s="53" t="s">
        <v>211</v>
      </c>
      <c r="D5" s="4">
        <f>'CH1'!L4</f>
        <v>27.560400000000001</v>
      </c>
      <c r="E5" s="4">
        <f>'CH1'!R4</f>
        <v>5756.4549999999999</v>
      </c>
      <c r="F5" s="4">
        <f>'CH2'!R4</f>
        <v>247.52420000000001</v>
      </c>
    </row>
    <row r="6" spans="1:7" x14ac:dyDescent="0.25">
      <c r="A6" s="1">
        <f>'CH1'!B5</f>
        <v>45313</v>
      </c>
      <c r="B6" t="s">
        <v>216</v>
      </c>
      <c r="C6" s="53" t="s">
        <v>211</v>
      </c>
      <c r="D6" s="4">
        <f>'CH1'!L5</f>
        <v>28.215399999999999</v>
      </c>
      <c r="E6" s="4">
        <f>'CH1'!R5</f>
        <v>5740.4566000000004</v>
      </c>
      <c r="F6" s="4">
        <f>'CH2'!R5</f>
        <v>248.83750000000001</v>
      </c>
    </row>
    <row r="7" spans="1:7" x14ac:dyDescent="0.25">
      <c r="A7" s="1">
        <f>'CH1'!B6</f>
        <v>45313</v>
      </c>
      <c r="B7" t="s">
        <v>162</v>
      </c>
      <c r="C7" t="s">
        <v>148</v>
      </c>
      <c r="D7" s="4">
        <f>'CH1'!L6</f>
        <v>0.70109999999999995</v>
      </c>
      <c r="E7" s="4">
        <f>'CH1'!R6</f>
        <v>43.798299999999998</v>
      </c>
      <c r="F7" s="4">
        <f>'CH2'!R6</f>
        <v>14.9208</v>
      </c>
    </row>
    <row r="8" spans="1:7" x14ac:dyDescent="0.25">
      <c r="A8" s="1">
        <f>'CH1'!B7</f>
        <v>45313</v>
      </c>
      <c r="B8" t="s">
        <v>163</v>
      </c>
      <c r="C8" t="s">
        <v>148</v>
      </c>
      <c r="D8" s="4">
        <f>'CH1'!L7</f>
        <v>1.8115000000000001</v>
      </c>
      <c r="E8" s="4">
        <f>'CH1'!R7</f>
        <v>56.849499999999999</v>
      </c>
      <c r="F8" s="4">
        <f>'CH2'!R7</f>
        <v>12.3528</v>
      </c>
    </row>
    <row r="9" spans="1:7" x14ac:dyDescent="0.25">
      <c r="A9" s="1">
        <f>'CH1'!B8</f>
        <v>45313</v>
      </c>
      <c r="B9" t="s">
        <v>164</v>
      </c>
      <c r="C9" t="s">
        <v>153</v>
      </c>
      <c r="D9" s="4">
        <f>'CH1'!L8</f>
        <v>3.4811000000000001</v>
      </c>
      <c r="E9" s="4">
        <f>'CH1'!R8</f>
        <v>68.031899999999993</v>
      </c>
      <c r="F9" s="4">
        <f>'CH2'!R8</f>
        <v>113.541</v>
      </c>
    </row>
    <row r="10" spans="1:7" x14ac:dyDescent="0.25">
      <c r="A10" s="1">
        <f>'CH1'!B9</f>
        <v>45313</v>
      </c>
      <c r="B10" t="s">
        <v>165</v>
      </c>
      <c r="C10" t="s">
        <v>153</v>
      </c>
      <c r="D10" s="4">
        <f>'CH1'!L9</f>
        <v>4.4904000000000002</v>
      </c>
      <c r="E10" s="4">
        <f>'CH1'!R9</f>
        <v>61.611400000000003</v>
      </c>
      <c r="F10" s="4">
        <f>'CH2'!R9</f>
        <v>115.1636</v>
      </c>
    </row>
    <row r="11" spans="1:7" x14ac:dyDescent="0.25">
      <c r="A11" s="1">
        <f>'CH1'!B10</f>
        <v>45313</v>
      </c>
      <c r="B11" t="s">
        <v>166</v>
      </c>
      <c r="C11" t="s">
        <v>155</v>
      </c>
      <c r="D11" s="4">
        <f>'CH1'!L10</f>
        <v>5.6463999999999999</v>
      </c>
      <c r="E11" s="4">
        <f>'CH1'!R10</f>
        <v>70.132800000000003</v>
      </c>
      <c r="F11" s="4">
        <f>'CH2'!R10</f>
        <v>206.47479999999999</v>
      </c>
    </row>
    <row r="12" spans="1:7" x14ac:dyDescent="0.25">
      <c r="A12" s="1">
        <f>'CH1'!B11</f>
        <v>45313</v>
      </c>
      <c r="B12" t="s">
        <v>167</v>
      </c>
      <c r="C12" t="s">
        <v>156</v>
      </c>
      <c r="D12" s="4">
        <f>'CH1'!L11</f>
        <v>9.5119000000000007</v>
      </c>
      <c r="E12" s="4">
        <f>'CH1'!R11</f>
        <v>69.772499999999994</v>
      </c>
      <c r="F12" s="4">
        <f>'CH2'!R11</f>
        <v>374.14550000000003</v>
      </c>
    </row>
    <row r="13" spans="1:7" x14ac:dyDescent="0.25">
      <c r="A13" s="1">
        <f>'CH1'!B12</f>
        <v>45313</v>
      </c>
      <c r="B13" t="s">
        <v>168</v>
      </c>
      <c r="C13" t="s">
        <v>149</v>
      </c>
      <c r="D13" s="4">
        <f>'CH1'!L12</f>
        <v>17.306100000000001</v>
      </c>
      <c r="E13" s="4">
        <f>'CH1'!R12</f>
        <v>35.410299999999999</v>
      </c>
      <c r="F13" s="4">
        <f>'CH2'!R12</f>
        <v>651.81629999999996</v>
      </c>
    </row>
    <row r="14" spans="1:7" x14ac:dyDescent="0.25">
      <c r="A14" s="1">
        <f>'CH1'!B13</f>
        <v>45313</v>
      </c>
      <c r="B14" t="s">
        <v>169</v>
      </c>
      <c r="C14" t="s">
        <v>150</v>
      </c>
      <c r="D14" s="4">
        <f>'CH1'!L13</f>
        <v>33.589300000000001</v>
      </c>
      <c r="E14" s="4">
        <f>'CH1'!R13</f>
        <v>33.435600000000001</v>
      </c>
      <c r="F14" s="4">
        <f>'CH2'!R13</f>
        <v>1154.2301</v>
      </c>
    </row>
    <row r="15" spans="1:7" x14ac:dyDescent="0.25">
      <c r="A15" s="1">
        <f>'CH1'!B14</f>
        <v>45313</v>
      </c>
      <c r="B15" t="s">
        <v>170</v>
      </c>
      <c r="C15" t="s">
        <v>151</v>
      </c>
      <c r="D15" s="4">
        <f>'CH1'!L14</f>
        <v>65.505499999999998</v>
      </c>
      <c r="E15" s="4">
        <f>'CH1'!R14</f>
        <v>70.816400000000002</v>
      </c>
      <c r="F15" s="4">
        <f>'CH2'!R14</f>
        <v>2011.1206</v>
      </c>
    </row>
    <row r="16" spans="1:7" x14ac:dyDescent="0.25">
      <c r="A16" s="1">
        <f>'CH1'!B15</f>
        <v>45313</v>
      </c>
      <c r="B16" t="s">
        <v>171</v>
      </c>
      <c r="C16" t="s">
        <v>154</v>
      </c>
      <c r="D16" s="4">
        <f>'CH1'!L15</f>
        <v>132.547</v>
      </c>
      <c r="E16" s="4">
        <f>'CH1'!R15</f>
        <v>79.424300000000002</v>
      </c>
      <c r="F16" s="4">
        <f>'CH2'!R15</f>
        <v>3287.8933999999999</v>
      </c>
    </row>
    <row r="17" spans="1:6" x14ac:dyDescent="0.25">
      <c r="A17" s="1">
        <f>'CH1'!B16</f>
        <v>45313</v>
      </c>
      <c r="B17" t="s">
        <v>172</v>
      </c>
      <c r="C17" s="53" t="s">
        <v>328</v>
      </c>
      <c r="D17" s="4">
        <f>'CH1'!L16</f>
        <v>4.2355</v>
      </c>
      <c r="E17" s="4">
        <f>'CH1'!R16</f>
        <v>49.516399999999997</v>
      </c>
      <c r="F17" s="4">
        <f>'CH2'!R16</f>
        <v>194.72550000000001</v>
      </c>
    </row>
    <row r="18" spans="1:6" x14ac:dyDescent="0.25">
      <c r="A18" s="1">
        <f>'CH1'!B17</f>
        <v>45313</v>
      </c>
      <c r="B18" t="s">
        <v>173</v>
      </c>
      <c r="C18" s="53" t="s">
        <v>329</v>
      </c>
      <c r="D18" s="4">
        <f>'CH1'!L17</f>
        <v>4.5759999999999996</v>
      </c>
      <c r="E18" s="4">
        <f>'CH1'!R17</f>
        <v>74.192999999999998</v>
      </c>
      <c r="F18" s="4">
        <f>'CH2'!R17</f>
        <v>195.2996</v>
      </c>
    </row>
    <row r="19" spans="1:6" x14ac:dyDescent="0.25">
      <c r="A19" s="1">
        <f>'CH1'!B18</f>
        <v>45313</v>
      </c>
      <c r="B19" t="s">
        <v>174</v>
      </c>
      <c r="C19" s="53" t="s">
        <v>330</v>
      </c>
      <c r="D19" s="4">
        <f>'CH1'!L18</f>
        <v>4.6520000000000001</v>
      </c>
      <c r="E19" s="4">
        <f>'CH1'!R18</f>
        <v>38.718400000000003</v>
      </c>
      <c r="F19" s="4">
        <f>'CH2'!R18</f>
        <v>195.41579999999999</v>
      </c>
    </row>
    <row r="20" spans="1:6" x14ac:dyDescent="0.25">
      <c r="A20" s="1">
        <f>'CH1'!B19</f>
        <v>45313</v>
      </c>
      <c r="B20" t="s">
        <v>175</v>
      </c>
      <c r="C20" s="53" t="s">
        <v>327</v>
      </c>
      <c r="D20" s="4">
        <f>'CH1'!L19</f>
        <v>6.0286</v>
      </c>
      <c r="E20" s="4">
        <f>'CH1'!R19</f>
        <v>52.978000000000002</v>
      </c>
      <c r="F20" s="4">
        <f>'CH2'!R19</f>
        <v>300.23439999999999</v>
      </c>
    </row>
    <row r="21" spans="1:6" x14ac:dyDescent="0.25">
      <c r="A21" s="1">
        <f>'CH1'!B20</f>
        <v>45313</v>
      </c>
      <c r="B21" t="s">
        <v>176</v>
      </c>
      <c r="C21" s="53" t="s">
        <v>331</v>
      </c>
      <c r="D21" s="4">
        <f>'CH1'!L20</f>
        <v>6.8753000000000002</v>
      </c>
      <c r="E21" s="4">
        <f>'CH1'!R20</f>
        <v>68.385400000000004</v>
      </c>
      <c r="F21" s="4">
        <f>'CH2'!R20</f>
        <v>304.2371</v>
      </c>
    </row>
    <row r="22" spans="1:6" x14ac:dyDescent="0.25">
      <c r="A22" s="1">
        <f>'CH1'!B21</f>
        <v>45313</v>
      </c>
      <c r="B22" t="s">
        <v>177</v>
      </c>
      <c r="C22" s="53" t="s">
        <v>332</v>
      </c>
      <c r="D22" s="4">
        <f>'CH1'!L21</f>
        <v>7.1292999999999997</v>
      </c>
      <c r="E22" s="4">
        <f>'CH1'!R21</f>
        <v>58.116900000000001</v>
      </c>
      <c r="F22" s="4">
        <f>'CH2'!R21</f>
        <v>311.2919</v>
      </c>
    </row>
    <row r="23" spans="1:6" x14ac:dyDescent="0.25">
      <c r="A23" s="1">
        <f>'CH1'!B22</f>
        <v>45313</v>
      </c>
      <c r="B23" t="s">
        <v>178</v>
      </c>
      <c r="C23" s="53" t="s">
        <v>333</v>
      </c>
      <c r="D23" s="4">
        <f>'CH1'!L22</f>
        <v>20.108699999999999</v>
      </c>
      <c r="E23" s="4">
        <f>'CH1'!R22</f>
        <v>51.408999999999999</v>
      </c>
      <c r="F23" s="4">
        <f>'CH2'!R22</f>
        <v>277.33519999999999</v>
      </c>
    </row>
    <row r="24" spans="1:6" x14ac:dyDescent="0.25">
      <c r="A24" s="1">
        <f>'CH1'!B23</f>
        <v>45313</v>
      </c>
      <c r="B24" t="s">
        <v>179</v>
      </c>
      <c r="C24" s="53" t="s">
        <v>334</v>
      </c>
      <c r="D24" s="4">
        <f>'CH1'!L23</f>
        <v>28.5928</v>
      </c>
      <c r="E24" s="4">
        <f>'CH1'!R23</f>
        <v>54.052700000000002</v>
      </c>
      <c r="F24" s="4">
        <f>'CH2'!R23</f>
        <v>422.40649999999999</v>
      </c>
    </row>
    <row r="25" spans="1:6" x14ac:dyDescent="0.25">
      <c r="A25" s="1">
        <f>'CH1'!B24</f>
        <v>45313</v>
      </c>
      <c r="B25" t="s">
        <v>180</v>
      </c>
      <c r="C25" s="53" t="s">
        <v>335</v>
      </c>
      <c r="D25" s="4">
        <f>'CH1'!L24</f>
        <v>34.717100000000002</v>
      </c>
      <c r="E25" s="4">
        <f>'CH1'!R24</f>
        <v>37.913400000000003</v>
      </c>
      <c r="F25" s="4">
        <f>'CH2'!R24</f>
        <v>412.28910000000002</v>
      </c>
    </row>
    <row r="26" spans="1:6" x14ac:dyDescent="0.25">
      <c r="A26" s="1">
        <f>'CH1'!B25</f>
        <v>45313</v>
      </c>
      <c r="B26" t="s">
        <v>181</v>
      </c>
      <c r="C26" s="53" t="s">
        <v>336</v>
      </c>
      <c r="D26" s="4">
        <f>'CH1'!L25</f>
        <v>22.204799999999999</v>
      </c>
      <c r="E26" s="4">
        <f>'CH1'!R25</f>
        <v>35.811</v>
      </c>
      <c r="F26" s="4">
        <f>'CH2'!R25</f>
        <v>238.46860000000001</v>
      </c>
    </row>
    <row r="27" spans="1:6" x14ac:dyDescent="0.25">
      <c r="A27" s="1">
        <f>'CH1'!B26</f>
        <v>45313</v>
      </c>
      <c r="B27" t="s">
        <v>182</v>
      </c>
      <c r="C27" s="53" t="s">
        <v>337</v>
      </c>
      <c r="D27" s="4">
        <f>'CH1'!L26</f>
        <v>33.116100000000003</v>
      </c>
      <c r="E27" s="4">
        <f>'CH1'!R26</f>
        <v>68.498199999999997</v>
      </c>
      <c r="F27" s="4">
        <f>'CH2'!R26</f>
        <v>332.99639999999999</v>
      </c>
    </row>
    <row r="28" spans="1:6" x14ac:dyDescent="0.25">
      <c r="A28" s="1">
        <f>'CH1'!B27</f>
        <v>45313</v>
      </c>
      <c r="B28" t="s">
        <v>183</v>
      </c>
      <c r="C28" s="53" t="s">
        <v>338</v>
      </c>
      <c r="D28" s="4">
        <f>'CH1'!L27</f>
        <v>25.7287</v>
      </c>
      <c r="E28" s="4">
        <f>'CH1'!R27</f>
        <v>59.544899999999998</v>
      </c>
      <c r="F28" s="4">
        <f>'CH2'!R27</f>
        <v>248.5352</v>
      </c>
    </row>
    <row r="29" spans="1:6" x14ac:dyDescent="0.25">
      <c r="A29" s="1">
        <f>'CH1'!B28</f>
        <v>45313</v>
      </c>
      <c r="B29" t="s">
        <v>184</v>
      </c>
      <c r="C29" s="53" t="s">
        <v>339</v>
      </c>
      <c r="D29" s="4">
        <f>'CH1'!L28</f>
        <v>30.771599999999999</v>
      </c>
      <c r="E29" s="4">
        <f>'CH1'!R28</f>
        <v>36.971699999999998</v>
      </c>
      <c r="F29" s="4">
        <f>'CH2'!R28</f>
        <v>221.7072</v>
      </c>
    </row>
    <row r="30" spans="1:6" x14ac:dyDescent="0.25">
      <c r="A30" s="1">
        <f>'CH1'!B29</f>
        <v>45313</v>
      </c>
      <c r="B30" t="s">
        <v>185</v>
      </c>
      <c r="C30" s="53" t="s">
        <v>340</v>
      </c>
      <c r="D30" s="4">
        <f>'CH1'!L29</f>
        <v>20.3794</v>
      </c>
      <c r="E30" s="4">
        <f>'CH1'!R29</f>
        <v>60.394100000000002</v>
      </c>
      <c r="F30" s="4">
        <f>'CH2'!R29</f>
        <v>376.2817</v>
      </c>
    </row>
    <row r="31" spans="1:6" x14ac:dyDescent="0.25">
      <c r="A31" s="1">
        <f>'CH1'!B30</f>
        <v>45313</v>
      </c>
      <c r="B31" t="s">
        <v>186</v>
      </c>
      <c r="C31" s="53" t="s">
        <v>341</v>
      </c>
      <c r="D31" s="4">
        <f>'CH1'!L30</f>
        <v>25.041</v>
      </c>
      <c r="E31" s="4">
        <f>'CH1'!R30</f>
        <v>65.397099999999995</v>
      </c>
      <c r="F31" s="4">
        <f>'CH2'!R30</f>
        <v>274.15750000000003</v>
      </c>
    </row>
    <row r="32" spans="1:6" x14ac:dyDescent="0.25">
      <c r="A32" s="1">
        <f>'CH1'!B31</f>
        <v>45313</v>
      </c>
      <c r="B32" t="s">
        <v>187</v>
      </c>
      <c r="C32" s="53" t="s">
        <v>342</v>
      </c>
      <c r="D32" s="4">
        <f>'CH1'!L31</f>
        <v>23.101600000000001</v>
      </c>
      <c r="E32" s="4">
        <f>'CH1'!R31</f>
        <v>67.554699999999997</v>
      </c>
      <c r="F32" s="4">
        <f>'CH2'!R31</f>
        <v>381.31799999999998</v>
      </c>
    </row>
    <row r="33" spans="1:6" x14ac:dyDescent="0.25">
      <c r="A33" s="1">
        <f>'CH1'!B32</f>
        <v>45313</v>
      </c>
      <c r="B33" t="s">
        <v>188</v>
      </c>
      <c r="C33" s="53" t="s">
        <v>345</v>
      </c>
      <c r="D33" s="4">
        <f>'CH1'!L32</f>
        <v>9.6870999999999992</v>
      </c>
      <c r="E33" s="4">
        <f>'CH1'!R32</f>
        <v>106.33839999999999</v>
      </c>
      <c r="F33" s="4">
        <f>'CH2'!R32</f>
        <v>288.39370000000002</v>
      </c>
    </row>
    <row r="34" spans="1:6" x14ac:dyDescent="0.25">
      <c r="A34" s="1">
        <f>'CH1'!B33</f>
        <v>45313</v>
      </c>
      <c r="B34" t="s">
        <v>189</v>
      </c>
      <c r="C34" s="53" t="s">
        <v>346</v>
      </c>
      <c r="D34" s="4">
        <f>'CH1'!L33</f>
        <v>27.2422</v>
      </c>
      <c r="E34" s="4">
        <f>'CH1'!R33</f>
        <v>52.610700000000001</v>
      </c>
      <c r="F34" s="4">
        <f>'CH2'!R33</f>
        <v>331.9348</v>
      </c>
    </row>
    <row r="35" spans="1:6" x14ac:dyDescent="0.25">
      <c r="A35" s="1">
        <f>'CH1'!B34</f>
        <v>45313</v>
      </c>
      <c r="B35" t="s">
        <v>190</v>
      </c>
      <c r="C35" s="53" t="s">
        <v>347</v>
      </c>
      <c r="D35" s="4">
        <f>'CH1'!L34</f>
        <v>26.792300000000001</v>
      </c>
      <c r="E35" s="4">
        <f>'CH1'!R34</f>
        <v>33.216999999999999</v>
      </c>
      <c r="F35" s="4">
        <f>'CH2'!R34</f>
        <v>314.9513</v>
      </c>
    </row>
    <row r="36" spans="1:6" x14ac:dyDescent="0.25">
      <c r="A36" s="1">
        <f>'CH1'!B35</f>
        <v>45313</v>
      </c>
      <c r="B36" t="s">
        <v>191</v>
      </c>
      <c r="C36" s="53" t="s">
        <v>343</v>
      </c>
      <c r="D36" s="4">
        <f>'CH1'!L35</f>
        <v>25.697099999999999</v>
      </c>
      <c r="E36" s="4">
        <f>'CH1'!R35</f>
        <v>64.844700000000003</v>
      </c>
      <c r="F36" s="4">
        <f>'CH2'!R35</f>
        <v>347.18700000000001</v>
      </c>
    </row>
    <row r="37" spans="1:6" x14ac:dyDescent="0.25">
      <c r="A37" s="1">
        <f>'CH1'!B36</f>
        <v>45313</v>
      </c>
      <c r="B37" t="s">
        <v>192</v>
      </c>
      <c r="C37" s="53" t="s">
        <v>348</v>
      </c>
      <c r="D37" s="4">
        <f>'CH1'!L36</f>
        <v>23.758299999999998</v>
      </c>
      <c r="E37" s="4">
        <f>'CH1'!R36</f>
        <v>75.954300000000003</v>
      </c>
      <c r="F37" s="4">
        <f>'CH2'!R36</f>
        <v>327.27690000000001</v>
      </c>
    </row>
    <row r="38" spans="1:6" x14ac:dyDescent="0.25">
      <c r="A38" s="1">
        <f>'CH1'!B37</f>
        <v>45313</v>
      </c>
      <c r="B38" t="s">
        <v>193</v>
      </c>
      <c r="C38" s="53" t="s">
        <v>349</v>
      </c>
      <c r="D38" s="4">
        <f>'CH1'!L37</f>
        <v>14.301600000000001</v>
      </c>
      <c r="E38" s="4">
        <f>'CH1'!R37</f>
        <v>67.860600000000005</v>
      </c>
      <c r="F38" s="4">
        <f>'CH2'!R37</f>
        <v>381.70769999999999</v>
      </c>
    </row>
    <row r="39" spans="1:6" x14ac:dyDescent="0.25">
      <c r="A39" s="1">
        <f>'CH1'!B38</f>
        <v>45313</v>
      </c>
      <c r="B39" t="s">
        <v>194</v>
      </c>
      <c r="C39" s="53" t="s">
        <v>350</v>
      </c>
      <c r="D39" s="4">
        <f>'CH1'!L38</f>
        <v>25.7072</v>
      </c>
      <c r="E39" s="4">
        <f>'CH1'!R38</f>
        <v>58.483800000000002</v>
      </c>
      <c r="F39" s="4">
        <f>'CH2'!R38</f>
        <v>229.89609999999999</v>
      </c>
    </row>
    <row r="40" spans="1:6" x14ac:dyDescent="0.25">
      <c r="A40" s="1">
        <f>'CH1'!B39</f>
        <v>45313</v>
      </c>
      <c r="B40" t="s">
        <v>195</v>
      </c>
      <c r="C40" s="53" t="s">
        <v>351</v>
      </c>
      <c r="D40" s="4">
        <f>'CH1'!L39</f>
        <v>18.803000000000001</v>
      </c>
      <c r="E40" s="4">
        <f>'CH1'!R39</f>
        <v>73.516099999999994</v>
      </c>
      <c r="F40" s="4">
        <f>'CH2'!R39</f>
        <v>369.84780000000001</v>
      </c>
    </row>
    <row r="41" spans="1:6" x14ac:dyDescent="0.25">
      <c r="A41" s="1">
        <f>'CH1'!B40</f>
        <v>45313</v>
      </c>
      <c r="B41" t="s">
        <v>196</v>
      </c>
      <c r="C41" s="53" t="s">
        <v>352</v>
      </c>
      <c r="D41" s="4">
        <f>'CH1'!L40</f>
        <v>19.707599999999999</v>
      </c>
      <c r="E41" s="4">
        <f>'CH1'!R40</f>
        <v>69.362399999999994</v>
      </c>
      <c r="F41" s="4">
        <f>'CH2'!R40</f>
        <v>268.03469999999999</v>
      </c>
    </row>
    <row r="42" spans="1:6" x14ac:dyDescent="0.25">
      <c r="A42" s="1">
        <f>'CH1'!B41</f>
        <v>45313</v>
      </c>
      <c r="B42" t="s">
        <v>197</v>
      </c>
      <c r="C42" s="53" t="s">
        <v>344</v>
      </c>
      <c r="D42" s="4">
        <f>'CH1'!L41</f>
        <v>18.0762</v>
      </c>
      <c r="E42" s="4">
        <f>'CH1'!R41</f>
        <v>90.373999999999995</v>
      </c>
      <c r="F42" s="4">
        <f>'CH2'!R41</f>
        <v>277.89819999999997</v>
      </c>
    </row>
    <row r="43" spans="1:6" x14ac:dyDescent="0.25">
      <c r="A43" s="1">
        <f>'CH1'!B42</f>
        <v>45313</v>
      </c>
      <c r="B43" t="s">
        <v>198</v>
      </c>
      <c r="C43" s="53" t="s">
        <v>353</v>
      </c>
      <c r="D43" s="4">
        <f>'CH1'!L42</f>
        <v>19.086600000000001</v>
      </c>
      <c r="E43" s="4">
        <f>'CH1'!R42</f>
        <v>57.478400000000001</v>
      </c>
      <c r="F43" s="4">
        <f>'CH2'!R42</f>
        <v>511.97460000000001</v>
      </c>
    </row>
    <row r="44" spans="1:6" x14ac:dyDescent="0.25">
      <c r="A44" s="1">
        <f>'CH1'!B43</f>
        <v>45313</v>
      </c>
      <c r="B44" t="s">
        <v>199</v>
      </c>
      <c r="C44" s="53" t="s">
        <v>354</v>
      </c>
      <c r="D44" s="4">
        <f>'CH1'!L43</f>
        <v>23.308599999999998</v>
      </c>
      <c r="E44" s="4">
        <f>'CH1'!R43</f>
        <v>80.0351</v>
      </c>
      <c r="F44" s="4">
        <f>'CH2'!R43</f>
        <v>299.15649999999999</v>
      </c>
    </row>
    <row r="45" spans="1:6" x14ac:dyDescent="0.25">
      <c r="A45" s="1">
        <f>'CH1'!B44</f>
        <v>45313</v>
      </c>
      <c r="B45" t="s">
        <v>200</v>
      </c>
      <c r="C45" s="53" t="s">
        <v>355</v>
      </c>
      <c r="D45" s="4">
        <f>'CH1'!L44</f>
        <v>26.491199999999999</v>
      </c>
      <c r="E45" s="4">
        <f>'CH1'!R44</f>
        <v>69.704800000000006</v>
      </c>
      <c r="F45" s="4">
        <f>'CH2'!R44</f>
        <v>233.9092</v>
      </c>
    </row>
    <row r="46" spans="1:6" x14ac:dyDescent="0.25">
      <c r="A46" s="1">
        <f>'CH1'!B45</f>
        <v>45313</v>
      </c>
      <c r="B46" t="s">
        <v>201</v>
      </c>
      <c r="C46" s="53" t="s">
        <v>356</v>
      </c>
      <c r="D46" s="4">
        <f>'CH1'!L45</f>
        <v>26.978100000000001</v>
      </c>
      <c r="E46" s="4">
        <f>'CH1'!R45</f>
        <v>76.073499999999996</v>
      </c>
      <c r="F46" s="4">
        <f>'CH2'!R45</f>
        <v>294.69839999999999</v>
      </c>
    </row>
    <row r="47" spans="1:6" x14ac:dyDescent="0.25">
      <c r="A47" s="1">
        <f>'CH1'!B46</f>
        <v>45313</v>
      </c>
      <c r="B47" t="s">
        <v>202</v>
      </c>
      <c r="C47" s="53" t="s">
        <v>357</v>
      </c>
      <c r="D47" s="4">
        <f>'CH1'!L46</f>
        <v>25.515999999999998</v>
      </c>
      <c r="E47" s="4">
        <f>'CH1'!R46</f>
        <v>63.378999999999998</v>
      </c>
      <c r="F47" s="4">
        <f>'CH2'!R46</f>
        <v>247.75970000000001</v>
      </c>
    </row>
    <row r="48" spans="1:6" x14ac:dyDescent="0.25">
      <c r="A48" s="1">
        <f>'CH1'!B47</f>
        <v>45313</v>
      </c>
      <c r="B48" t="s">
        <v>203</v>
      </c>
      <c r="C48" s="53" t="s">
        <v>358</v>
      </c>
      <c r="D48" s="4">
        <f>'CH1'!L47</f>
        <v>20.9009</v>
      </c>
      <c r="E48" s="4">
        <f>'CH1'!R47</f>
        <v>45.802700000000002</v>
      </c>
      <c r="F48" s="4">
        <f>'CH2'!R47</f>
        <v>238.38069999999999</v>
      </c>
    </row>
    <row r="49" spans="1:6" x14ac:dyDescent="0.25">
      <c r="A49" s="1">
        <f>'CH1'!B48</f>
        <v>45313</v>
      </c>
      <c r="B49" t="s">
        <v>204</v>
      </c>
      <c r="C49" t="s">
        <v>148</v>
      </c>
      <c r="D49" s="4">
        <f>'CH1'!L48</f>
        <v>1.2448999999999999</v>
      </c>
      <c r="E49" s="4">
        <f>'CH1'!R48</f>
        <v>35.216900000000003</v>
      </c>
      <c r="F49" s="4">
        <f>'CH2'!R48</f>
        <v>14.710699999999999</v>
      </c>
    </row>
    <row r="50" spans="1:6" x14ac:dyDescent="0.25">
      <c r="A50" s="1">
        <f>'CH1'!B49</f>
        <v>45313</v>
      </c>
      <c r="B50" t="s">
        <v>205</v>
      </c>
      <c r="C50" t="s">
        <v>153</v>
      </c>
      <c r="D50" s="4">
        <f>'CH1'!L49</f>
        <v>3.7071999999999998</v>
      </c>
      <c r="E50" s="4">
        <f>'CH1'!R49</f>
        <v>36.854399999999998</v>
      </c>
      <c r="F50" s="4">
        <f>'CH2'!R49</f>
        <v>115.70229999999999</v>
      </c>
    </row>
    <row r="51" spans="1:6" x14ac:dyDescent="0.25">
      <c r="A51" s="1">
        <f>'CH1'!B50</f>
        <v>45313</v>
      </c>
      <c r="B51" t="s">
        <v>206</v>
      </c>
      <c r="C51" t="s">
        <v>155</v>
      </c>
      <c r="D51" s="4">
        <f>'CH1'!L50</f>
        <v>5.6475</v>
      </c>
      <c r="E51" s="4">
        <f>'CH1'!R50</f>
        <v>43.523499999999999</v>
      </c>
      <c r="F51" s="4">
        <f>'CH2'!R50</f>
        <v>209.23679999999999</v>
      </c>
    </row>
    <row r="52" spans="1:6" x14ac:dyDescent="0.25">
      <c r="A52" s="1">
        <f>'CH1'!B51</f>
        <v>45313</v>
      </c>
      <c r="B52" t="s">
        <v>207</v>
      </c>
      <c r="C52" t="s">
        <v>156</v>
      </c>
      <c r="D52" s="4">
        <f>'CH1'!L51</f>
        <v>10.341200000000001</v>
      </c>
      <c r="E52" s="4">
        <f>'CH1'!R51</f>
        <v>34.308100000000003</v>
      </c>
      <c r="F52" s="4">
        <f>'CH2'!R51</f>
        <v>373.2029</v>
      </c>
    </row>
    <row r="53" spans="1:6" x14ac:dyDescent="0.25">
      <c r="A53" s="1">
        <f>'CH1'!B52</f>
        <v>45313</v>
      </c>
      <c r="B53" t="s">
        <v>208</v>
      </c>
      <c r="C53" t="s">
        <v>149</v>
      </c>
      <c r="D53" s="4">
        <f>'CH1'!L52</f>
        <v>16.654199999999999</v>
      </c>
      <c r="E53" s="4">
        <f>'CH1'!R52</f>
        <v>34.088700000000003</v>
      </c>
      <c r="F53" s="4">
        <f>'CH2'!R52</f>
        <v>646.38530000000003</v>
      </c>
    </row>
    <row r="54" spans="1:6" x14ac:dyDescent="0.25">
      <c r="A54" s="1">
        <f>'CH1'!B53</f>
        <v>45313</v>
      </c>
      <c r="B54" t="s">
        <v>209</v>
      </c>
      <c r="C54" t="s">
        <v>150</v>
      </c>
      <c r="D54" s="4">
        <f>'CH1'!L53</f>
        <v>34.391599999999997</v>
      </c>
      <c r="E54" s="4">
        <f>'CH1'!R53</f>
        <v>69.749499999999998</v>
      </c>
      <c r="F54" s="4">
        <f>'CH2'!R53</f>
        <v>1170.9844000000001</v>
      </c>
    </row>
    <row r="55" spans="1:6" x14ac:dyDescent="0.25">
      <c r="A55" s="1">
        <f>'CH1'!B54</f>
        <v>45313</v>
      </c>
      <c r="B55" t="s">
        <v>210</v>
      </c>
      <c r="C55" t="s">
        <v>151</v>
      </c>
      <c r="D55" s="4">
        <f>'CH1'!L54</f>
        <v>66.808800000000005</v>
      </c>
      <c r="E55" s="4">
        <f>'CH1'!R54</f>
        <v>41.999699999999997</v>
      </c>
      <c r="F55" s="4">
        <f>'CH2'!R54</f>
        <v>2032.4253000000001</v>
      </c>
    </row>
    <row r="56" spans="1:6" x14ac:dyDescent="0.25">
      <c r="A56" s="1">
        <f>'CH1'!B55</f>
        <v>45313</v>
      </c>
      <c r="B56" t="s">
        <v>161</v>
      </c>
      <c r="C56" t="s">
        <v>154</v>
      </c>
      <c r="D56" s="4">
        <f>'CH1'!L55</f>
        <v>132.9418</v>
      </c>
      <c r="E56" s="4">
        <f>'CH1'!R55</f>
        <v>33.532699999999998</v>
      </c>
      <c r="F56" s="4">
        <f>'CH2'!R55</f>
        <v>3295.3692000000001</v>
      </c>
    </row>
    <row r="57" spans="1:6" x14ac:dyDescent="0.25">
      <c r="A57" s="1"/>
      <c r="B57" s="4"/>
      <c r="C57" s="4"/>
    </row>
    <row r="58" spans="1:6" x14ac:dyDescent="0.25">
      <c r="B58" s="4"/>
      <c r="C58" s="4"/>
    </row>
    <row r="59" spans="1:6" x14ac:dyDescent="0.25">
      <c r="B59" s="4"/>
      <c r="C59" s="4"/>
    </row>
    <row r="60" spans="1:6" x14ac:dyDescent="0.25">
      <c r="B60" s="4"/>
      <c r="C60" s="4"/>
    </row>
    <row r="61" spans="1:6" x14ac:dyDescent="0.25">
      <c r="B61" s="4"/>
      <c r="C61" s="4"/>
    </row>
    <row r="62" spans="1:6" x14ac:dyDescent="0.25">
      <c r="B62" s="4"/>
      <c r="C62" s="4"/>
    </row>
    <row r="63" spans="1:6" x14ac:dyDescent="0.25">
      <c r="B63" s="4"/>
      <c r="C63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D133-94AB-4C88-91E2-98C5BBD35934}">
  <dimension ref="A1:I177"/>
  <sheetViews>
    <sheetView topLeftCell="G18" zoomScale="102" workbookViewId="0">
      <selection activeCell="J7" sqref="J7"/>
    </sheetView>
  </sheetViews>
  <sheetFormatPr defaultColWidth="9.140625" defaultRowHeight="15" x14ac:dyDescent="0.25"/>
  <cols>
    <col min="1" max="1" width="13.5703125" style="4" customWidth="1"/>
    <col min="2" max="2" width="16.28515625" style="4" customWidth="1"/>
    <col min="3" max="5" width="9.140625" style="4"/>
    <col min="6" max="6" width="13" style="4" customWidth="1"/>
    <col min="7" max="7" width="13.5703125" style="4" customWidth="1"/>
    <col min="8" max="16384" width="9.140625" style="4"/>
  </cols>
  <sheetData>
    <row r="1" spans="1:9" x14ac:dyDescent="0.25">
      <c r="A1" s="49" t="s">
        <v>17</v>
      </c>
      <c r="B1" s="49">
        <v>10.14</v>
      </c>
    </row>
    <row r="2" spans="1:9" x14ac:dyDescent="0.25">
      <c r="A2" s="49" t="s">
        <v>18</v>
      </c>
      <c r="B2" s="49">
        <v>8.0500000000000007</v>
      </c>
    </row>
    <row r="4" spans="1:9" x14ac:dyDescent="0.25">
      <c r="A4" s="51" t="str">
        <f>'all results'!B1</f>
        <v>Sample ID</v>
      </c>
      <c r="B4" s="51" t="str">
        <f>'all results'!C1</f>
        <v>Description</v>
      </c>
      <c r="C4" s="51" t="str">
        <f>'all results'!D1</f>
        <v>CH4 FID</v>
      </c>
      <c r="D4" s="51" t="str">
        <f>'all results'!E1</f>
        <v>CO2 FID</v>
      </c>
      <c r="E4" s="51" t="str">
        <f>'all results'!F1</f>
        <v>N2O ECD</v>
      </c>
      <c r="F4" s="51" t="s">
        <v>19</v>
      </c>
      <c r="G4" s="51" t="s">
        <v>20</v>
      </c>
      <c r="H4" s="51" t="s">
        <v>21</v>
      </c>
      <c r="I4" s="51" t="s">
        <v>22</v>
      </c>
    </row>
    <row r="5" spans="1:9" x14ac:dyDescent="0.25">
      <c r="A5" s="46"/>
      <c r="B5" t="s">
        <v>148</v>
      </c>
      <c r="C5" s="4">
        <v>0.70109999999999995</v>
      </c>
      <c r="D5" s="4">
        <v>43.798299999999998</v>
      </c>
      <c r="E5" s="4">
        <v>14.9208</v>
      </c>
      <c r="F5" s="46">
        <v>1000</v>
      </c>
      <c r="G5" s="46">
        <v>0</v>
      </c>
      <c r="H5" s="5">
        <f>$B$1*G5/(F5+G5)</f>
        <v>0</v>
      </c>
      <c r="I5" s="5">
        <f>$B$2*G5/(F5+G5)</f>
        <v>0</v>
      </c>
    </row>
    <row r="6" spans="1:9" x14ac:dyDescent="0.25">
      <c r="A6" s="46"/>
      <c r="B6" t="s">
        <v>148</v>
      </c>
      <c r="C6" s="4">
        <v>1.8115000000000001</v>
      </c>
      <c r="D6" s="4">
        <v>56.849499999999999</v>
      </c>
      <c r="E6" s="4">
        <v>12.3528</v>
      </c>
      <c r="F6" s="46">
        <v>1000</v>
      </c>
      <c r="G6" s="46">
        <v>0</v>
      </c>
      <c r="H6" s="5">
        <f t="shared" ref="H6:H22" si="0">$B$1*G6/(F6+G6)</f>
        <v>0</v>
      </c>
      <c r="I6" s="5">
        <f t="shared" ref="I6:I22" si="1">$B$2*G6/(F6+G6)</f>
        <v>0</v>
      </c>
    </row>
    <row r="7" spans="1:9" x14ac:dyDescent="0.25">
      <c r="A7" s="46"/>
      <c r="B7" s="4" t="s">
        <v>148</v>
      </c>
      <c r="C7" s="4">
        <v>1.2448999999999999</v>
      </c>
      <c r="D7" s="4">
        <v>35.216900000000003</v>
      </c>
      <c r="E7" s="4">
        <v>14.710699999999999</v>
      </c>
      <c r="F7" s="46">
        <v>1000</v>
      </c>
      <c r="G7" s="46">
        <v>0</v>
      </c>
      <c r="H7" s="5">
        <f t="shared" si="0"/>
        <v>0</v>
      </c>
      <c r="I7" s="5">
        <f t="shared" si="1"/>
        <v>0</v>
      </c>
    </row>
    <row r="8" spans="1:9" x14ac:dyDescent="0.25">
      <c r="A8" s="46"/>
      <c r="B8" t="s">
        <v>153</v>
      </c>
      <c r="C8" s="4">
        <v>3.4811000000000001</v>
      </c>
      <c r="D8" s="4">
        <v>68.031899999999993</v>
      </c>
      <c r="E8" s="4">
        <v>113.541</v>
      </c>
      <c r="F8" s="46">
        <v>1000</v>
      </c>
      <c r="G8" s="46">
        <v>18</v>
      </c>
      <c r="H8" s="5">
        <f t="shared" si="0"/>
        <v>0.17929273084479372</v>
      </c>
      <c r="I8" s="5">
        <f t="shared" si="1"/>
        <v>0.14233791748526523</v>
      </c>
    </row>
    <row r="9" spans="1:9" x14ac:dyDescent="0.25">
      <c r="A9" s="46"/>
      <c r="B9" t="s">
        <v>153</v>
      </c>
      <c r="C9" s="4">
        <v>4.4904000000000002</v>
      </c>
      <c r="D9" s="4">
        <v>61.611400000000003</v>
      </c>
      <c r="E9" s="4">
        <v>115.1636</v>
      </c>
      <c r="F9" s="46">
        <v>1000</v>
      </c>
      <c r="G9" s="46">
        <v>18</v>
      </c>
      <c r="H9" s="5">
        <f t="shared" si="0"/>
        <v>0.17929273084479372</v>
      </c>
      <c r="I9" s="5">
        <f t="shared" si="1"/>
        <v>0.14233791748526523</v>
      </c>
    </row>
    <row r="10" spans="1:9" x14ac:dyDescent="0.25">
      <c r="A10" s="46"/>
      <c r="B10" t="s">
        <v>153</v>
      </c>
      <c r="C10" s="4">
        <v>3.7071999999999998</v>
      </c>
      <c r="D10" s="4">
        <v>36.854399999999998</v>
      </c>
      <c r="E10" s="4">
        <v>115.70229999999999</v>
      </c>
      <c r="F10" s="46">
        <v>1000</v>
      </c>
      <c r="G10" s="46">
        <v>18</v>
      </c>
      <c r="H10" s="5">
        <f t="shared" si="0"/>
        <v>0.17929273084479372</v>
      </c>
      <c r="I10" s="5">
        <f t="shared" si="1"/>
        <v>0.14233791748526523</v>
      </c>
    </row>
    <row r="11" spans="1:9" x14ac:dyDescent="0.25">
      <c r="A11" s="46"/>
      <c r="B11" t="s">
        <v>155</v>
      </c>
      <c r="C11" s="4">
        <v>5.6463999999999999</v>
      </c>
      <c r="D11" s="4">
        <v>70.132800000000003</v>
      </c>
      <c r="E11" s="4">
        <v>206.47479999999999</v>
      </c>
      <c r="F11" s="46">
        <v>1000</v>
      </c>
      <c r="G11" s="46">
        <v>36</v>
      </c>
      <c r="H11" s="5">
        <f t="shared" si="0"/>
        <v>0.35235521235521239</v>
      </c>
      <c r="I11" s="5">
        <f t="shared" si="1"/>
        <v>0.27972972972972976</v>
      </c>
    </row>
    <row r="12" spans="1:9" x14ac:dyDescent="0.25">
      <c r="A12" s="46"/>
      <c r="B12" t="s">
        <v>155</v>
      </c>
      <c r="C12" s="4">
        <v>5.6475</v>
      </c>
      <c r="D12" s="4">
        <v>43.523499999999999</v>
      </c>
      <c r="E12" s="4">
        <v>209.23679999999999</v>
      </c>
      <c r="F12" s="46">
        <v>1000</v>
      </c>
      <c r="G12" s="46">
        <v>36</v>
      </c>
      <c r="H12" s="5">
        <f t="shared" si="0"/>
        <v>0.35235521235521239</v>
      </c>
      <c r="I12" s="5">
        <f t="shared" si="1"/>
        <v>0.27972972972972976</v>
      </c>
    </row>
    <row r="13" spans="1:9" x14ac:dyDescent="0.25">
      <c r="A13" s="46"/>
      <c r="B13" s="4" t="s">
        <v>156</v>
      </c>
      <c r="C13" s="4">
        <v>9.5119000000000007</v>
      </c>
      <c r="D13" s="4">
        <v>69.772499999999994</v>
      </c>
      <c r="E13" s="4">
        <v>374.14550000000003</v>
      </c>
      <c r="F13" s="46">
        <v>1000</v>
      </c>
      <c r="G13" s="46">
        <v>72</v>
      </c>
      <c r="H13" s="5">
        <f t="shared" si="0"/>
        <v>0.68104477611940306</v>
      </c>
      <c r="I13" s="5">
        <f t="shared" si="1"/>
        <v>0.54067164179104477</v>
      </c>
    </row>
    <row r="14" spans="1:9" x14ac:dyDescent="0.25">
      <c r="A14" s="46"/>
      <c r="B14" t="s">
        <v>156</v>
      </c>
      <c r="C14" s="4">
        <v>10.341200000000001</v>
      </c>
      <c r="D14" s="4">
        <v>34.308100000000003</v>
      </c>
      <c r="E14" s="4">
        <v>373.2029</v>
      </c>
      <c r="F14" s="46">
        <v>1000</v>
      </c>
      <c r="G14" s="46">
        <v>72</v>
      </c>
      <c r="H14" s="5">
        <f t="shared" si="0"/>
        <v>0.68104477611940306</v>
      </c>
      <c r="I14" s="5">
        <f t="shared" si="1"/>
        <v>0.54067164179104477</v>
      </c>
    </row>
    <row r="15" spans="1:9" x14ac:dyDescent="0.25">
      <c r="A15" s="46"/>
      <c r="B15" t="s">
        <v>157</v>
      </c>
      <c r="C15" s="4">
        <v>17.306100000000001</v>
      </c>
      <c r="D15" s="4">
        <v>35.410299999999999</v>
      </c>
      <c r="E15" s="4">
        <v>651.81629999999996</v>
      </c>
      <c r="F15" s="46">
        <v>1000</v>
      </c>
      <c r="G15" s="46">
        <v>144</v>
      </c>
      <c r="H15" s="5">
        <f t="shared" si="0"/>
        <v>1.2763636363636364</v>
      </c>
      <c r="I15" s="5">
        <f t="shared" si="1"/>
        <v>1.0132867132867134</v>
      </c>
    </row>
    <row r="16" spans="1:9" x14ac:dyDescent="0.25">
      <c r="A16" s="46"/>
      <c r="B16" t="s">
        <v>157</v>
      </c>
      <c r="C16" s="4">
        <v>16.654199999999999</v>
      </c>
      <c r="D16" s="4">
        <v>34.088700000000003</v>
      </c>
      <c r="E16" s="4">
        <v>646.38530000000003</v>
      </c>
      <c r="F16" s="46">
        <v>1000</v>
      </c>
      <c r="G16" s="46">
        <v>144</v>
      </c>
      <c r="H16" s="5">
        <f t="shared" si="0"/>
        <v>1.2763636363636364</v>
      </c>
      <c r="I16" s="5">
        <f t="shared" si="1"/>
        <v>1.0132867132867134</v>
      </c>
    </row>
    <row r="17" spans="1:9" x14ac:dyDescent="0.25">
      <c r="A17" s="46"/>
      <c r="B17" s="46" t="s">
        <v>158</v>
      </c>
      <c r="C17" s="4">
        <v>33.589300000000001</v>
      </c>
      <c r="D17" s="4">
        <v>33.435600000000001</v>
      </c>
      <c r="E17" s="4">
        <v>1154.2301</v>
      </c>
      <c r="F17" s="46">
        <v>600</v>
      </c>
      <c r="G17" s="46">
        <v>200</v>
      </c>
      <c r="H17" s="5">
        <f t="shared" si="0"/>
        <v>2.5350000000000001</v>
      </c>
      <c r="I17" s="5">
        <f t="shared" si="1"/>
        <v>2.0125000000000002</v>
      </c>
    </row>
    <row r="18" spans="1:9" x14ac:dyDescent="0.25">
      <c r="A18" s="46"/>
      <c r="B18" s="46" t="s">
        <v>158</v>
      </c>
      <c r="C18" s="4">
        <v>34.391599999999997</v>
      </c>
      <c r="D18" s="4">
        <v>69.749499999999998</v>
      </c>
      <c r="E18" s="4">
        <v>1170.9844000000001</v>
      </c>
      <c r="F18" s="46">
        <v>600</v>
      </c>
      <c r="G18" s="46">
        <v>200</v>
      </c>
      <c r="H18" s="5">
        <f t="shared" si="0"/>
        <v>2.5350000000000001</v>
      </c>
      <c r="I18" s="5">
        <f t="shared" si="1"/>
        <v>2.0125000000000002</v>
      </c>
    </row>
    <row r="19" spans="1:9" x14ac:dyDescent="0.25">
      <c r="A19" s="46"/>
      <c r="B19" s="46" t="s">
        <v>159</v>
      </c>
      <c r="C19" s="4">
        <v>65.505499999999998</v>
      </c>
      <c r="D19" s="4">
        <v>70.816400000000002</v>
      </c>
      <c r="E19" s="4">
        <v>2011.1206</v>
      </c>
      <c r="F19" s="46">
        <v>200</v>
      </c>
      <c r="G19" s="46">
        <v>200</v>
      </c>
      <c r="H19" s="5">
        <f t="shared" si="0"/>
        <v>5.07</v>
      </c>
      <c r="I19" s="5">
        <f t="shared" si="1"/>
        <v>4.0250000000000004</v>
      </c>
    </row>
    <row r="20" spans="1:9" x14ac:dyDescent="0.25">
      <c r="A20" s="46"/>
      <c r="B20" s="46" t="s">
        <v>159</v>
      </c>
      <c r="C20" s="4">
        <v>66.808800000000005</v>
      </c>
      <c r="D20" s="4">
        <v>41.999699999999997</v>
      </c>
      <c r="E20" s="4">
        <v>2032.4253000000001</v>
      </c>
      <c r="F20" s="46">
        <v>200</v>
      </c>
      <c r="G20" s="46">
        <v>200</v>
      </c>
      <c r="H20" s="5">
        <f t="shared" si="0"/>
        <v>5.07</v>
      </c>
      <c r="I20" s="5">
        <f t="shared" si="1"/>
        <v>4.0250000000000004</v>
      </c>
    </row>
    <row r="21" spans="1:9" x14ac:dyDescent="0.25">
      <c r="A21" s="46"/>
      <c r="B21" s="46">
        <v>200</v>
      </c>
      <c r="C21" s="4">
        <v>132.547</v>
      </c>
      <c r="D21" s="4">
        <v>79.424300000000002</v>
      </c>
      <c r="E21" s="4">
        <v>3287.8933999999999</v>
      </c>
      <c r="F21" s="46">
        <v>0</v>
      </c>
      <c r="G21" s="46">
        <v>200</v>
      </c>
      <c r="H21" s="5">
        <f t="shared" si="0"/>
        <v>10.14</v>
      </c>
      <c r="I21" s="5">
        <f t="shared" si="1"/>
        <v>8.0500000000000007</v>
      </c>
    </row>
    <row r="22" spans="1:9" x14ac:dyDescent="0.25">
      <c r="A22" s="46"/>
      <c r="B22" s="46">
        <v>200</v>
      </c>
      <c r="C22" s="4">
        <v>132.9418</v>
      </c>
      <c r="D22" s="4">
        <v>33.532699999999998</v>
      </c>
      <c r="E22" s="4">
        <v>3295.3692000000001</v>
      </c>
      <c r="F22" s="46">
        <v>0</v>
      </c>
      <c r="G22" s="46">
        <v>200</v>
      </c>
      <c r="H22" s="5">
        <f t="shared" si="0"/>
        <v>10.14</v>
      </c>
      <c r="I22" s="5">
        <f t="shared" si="1"/>
        <v>8.0500000000000007</v>
      </c>
    </row>
    <row r="23" spans="1:9" x14ac:dyDescent="0.25">
      <c r="A23" s="46"/>
      <c r="B23" s="46"/>
      <c r="C23" s="46"/>
      <c r="D23" s="46"/>
      <c r="E23" s="46"/>
    </row>
    <row r="24" spans="1:9" x14ac:dyDescent="0.25">
      <c r="A24" s="46"/>
      <c r="B24" s="46"/>
      <c r="C24" s="46"/>
      <c r="D24" s="46"/>
      <c r="E24" s="46"/>
    </row>
    <row r="25" spans="1:9" x14ac:dyDescent="0.25">
      <c r="A25" s="46"/>
      <c r="B25" s="46"/>
      <c r="C25" s="46"/>
      <c r="D25" s="46"/>
      <c r="E25" s="46"/>
    </row>
    <row r="26" spans="1:9" x14ac:dyDescent="0.25">
      <c r="A26" s="46"/>
      <c r="B26" s="46"/>
      <c r="C26" s="46"/>
      <c r="D26" s="46"/>
      <c r="E26" s="46"/>
    </row>
    <row r="27" spans="1:9" x14ac:dyDescent="0.25">
      <c r="A27" s="46"/>
      <c r="B27" s="46"/>
      <c r="C27" s="46"/>
      <c r="D27" s="46"/>
      <c r="E27" s="46"/>
    </row>
    <row r="28" spans="1:9" x14ac:dyDescent="0.25">
      <c r="A28" s="46"/>
      <c r="B28" s="46"/>
      <c r="C28" s="46"/>
      <c r="D28" s="46"/>
      <c r="E28" s="46"/>
    </row>
    <row r="29" spans="1:9" x14ac:dyDescent="0.25">
      <c r="A29" s="46"/>
      <c r="B29" s="46"/>
      <c r="C29" s="46"/>
      <c r="D29" s="46"/>
      <c r="E29" s="46"/>
    </row>
    <row r="30" spans="1:9" x14ac:dyDescent="0.25">
      <c r="A30" s="46"/>
      <c r="B30" s="46"/>
      <c r="C30" s="46"/>
      <c r="D30" s="46"/>
      <c r="E30" s="46"/>
    </row>
    <row r="31" spans="1:9" x14ac:dyDescent="0.25">
      <c r="A31" s="46"/>
      <c r="B31" s="46"/>
      <c r="C31" s="46"/>
      <c r="D31" s="46"/>
      <c r="E31" s="46"/>
    </row>
    <row r="32" spans="1:9" x14ac:dyDescent="0.25">
      <c r="A32" s="46"/>
      <c r="B32" s="46"/>
      <c r="C32" s="46"/>
      <c r="D32" s="46"/>
      <c r="E32" s="46"/>
    </row>
    <row r="33" spans="1:5" x14ac:dyDescent="0.25">
      <c r="A33" s="46"/>
      <c r="B33" s="46"/>
      <c r="C33" s="46"/>
      <c r="D33" s="46"/>
      <c r="E33" s="46"/>
    </row>
    <row r="34" spans="1:5" x14ac:dyDescent="0.25">
      <c r="A34" s="46"/>
      <c r="B34" s="46"/>
      <c r="C34" s="46"/>
      <c r="D34" s="46"/>
      <c r="E34" s="46"/>
    </row>
    <row r="35" spans="1:5" x14ac:dyDescent="0.25">
      <c r="A35" s="46"/>
      <c r="B35" s="46"/>
      <c r="C35" s="46"/>
      <c r="D35" s="46"/>
      <c r="E35" s="46"/>
    </row>
    <row r="36" spans="1:5" x14ac:dyDescent="0.25">
      <c r="A36" s="46"/>
      <c r="B36" s="46"/>
      <c r="C36" s="46"/>
      <c r="D36" s="46"/>
      <c r="E36" s="46"/>
    </row>
    <row r="37" spans="1:5" x14ac:dyDescent="0.25">
      <c r="A37" s="46"/>
      <c r="B37" s="46"/>
      <c r="C37" s="46"/>
      <c r="D37" s="46"/>
      <c r="E37" s="46"/>
    </row>
    <row r="38" spans="1:5" x14ac:dyDescent="0.25">
      <c r="A38" s="46"/>
      <c r="B38" s="46"/>
      <c r="C38" s="46"/>
      <c r="D38" s="46"/>
      <c r="E38" s="46"/>
    </row>
    <row r="39" spans="1:5" x14ac:dyDescent="0.25">
      <c r="A39" s="46"/>
      <c r="B39" s="46"/>
      <c r="C39" s="46"/>
      <c r="D39" s="46"/>
      <c r="E39" s="46"/>
    </row>
    <row r="40" spans="1:5" x14ac:dyDescent="0.25">
      <c r="A40" s="46"/>
      <c r="B40" s="46"/>
      <c r="C40" s="46"/>
      <c r="D40" s="46"/>
      <c r="E40" s="46"/>
    </row>
    <row r="41" spans="1:5" x14ac:dyDescent="0.25">
      <c r="A41" s="46"/>
      <c r="B41" s="46"/>
      <c r="C41" s="46"/>
      <c r="D41" s="46"/>
      <c r="E41" s="46"/>
    </row>
    <row r="42" spans="1:5" x14ac:dyDescent="0.25">
      <c r="A42" s="46"/>
      <c r="B42" s="46"/>
      <c r="C42" s="46"/>
      <c r="D42" s="46"/>
      <c r="E42" s="46"/>
    </row>
    <row r="43" spans="1:5" x14ac:dyDescent="0.25">
      <c r="A43" s="46"/>
      <c r="B43" s="46"/>
      <c r="C43" s="46"/>
      <c r="D43" s="46"/>
      <c r="E43" s="46"/>
    </row>
    <row r="44" spans="1:5" x14ac:dyDescent="0.25">
      <c r="A44" s="46"/>
      <c r="B44" s="46"/>
      <c r="C44" s="46"/>
      <c r="D44" s="46"/>
      <c r="E44" s="46"/>
    </row>
    <row r="45" spans="1:5" x14ac:dyDescent="0.25">
      <c r="A45" s="46"/>
      <c r="B45" s="46"/>
      <c r="C45" s="46"/>
      <c r="D45" s="46"/>
      <c r="E45" s="46"/>
    </row>
    <row r="46" spans="1:5" x14ac:dyDescent="0.25">
      <c r="A46" s="46"/>
      <c r="B46" s="46"/>
      <c r="C46" s="46"/>
      <c r="D46" s="46"/>
      <c r="E46" s="46"/>
    </row>
    <row r="47" spans="1:5" x14ac:dyDescent="0.25">
      <c r="A47" s="46"/>
      <c r="B47" s="46"/>
      <c r="C47" s="46"/>
      <c r="D47" s="46"/>
      <c r="E47" s="46"/>
    </row>
    <row r="48" spans="1:5" x14ac:dyDescent="0.25">
      <c r="A48" s="46"/>
      <c r="B48" s="46"/>
      <c r="C48" s="46"/>
      <c r="D48" s="46"/>
      <c r="E48" s="46"/>
    </row>
    <row r="49" spans="1:5" x14ac:dyDescent="0.25">
      <c r="A49" s="46"/>
      <c r="B49" s="46"/>
      <c r="C49" s="46"/>
      <c r="D49" s="46"/>
      <c r="E49" s="46"/>
    </row>
    <row r="50" spans="1:5" x14ac:dyDescent="0.25">
      <c r="A50" s="46"/>
      <c r="B50" s="46"/>
      <c r="C50" s="46"/>
      <c r="D50" s="46"/>
      <c r="E50" s="46"/>
    </row>
    <row r="51" spans="1:5" x14ac:dyDescent="0.25">
      <c r="A51" s="46"/>
      <c r="B51" s="46"/>
      <c r="C51" s="46"/>
      <c r="D51" s="46"/>
      <c r="E51" s="46"/>
    </row>
    <row r="52" spans="1:5" x14ac:dyDescent="0.25">
      <c r="A52" s="46"/>
      <c r="B52" s="46"/>
      <c r="C52" s="46"/>
      <c r="D52" s="46"/>
      <c r="E52" s="46"/>
    </row>
    <row r="53" spans="1:5" x14ac:dyDescent="0.25">
      <c r="A53" s="46"/>
      <c r="B53" s="46"/>
      <c r="C53" s="46"/>
      <c r="D53" s="46"/>
      <c r="E53" s="46"/>
    </row>
    <row r="54" spans="1:5" x14ac:dyDescent="0.25">
      <c r="A54" s="46"/>
      <c r="B54" s="46"/>
      <c r="C54" s="46"/>
      <c r="D54" s="46"/>
      <c r="E54" s="46"/>
    </row>
    <row r="55" spans="1:5" x14ac:dyDescent="0.25">
      <c r="A55" s="46"/>
      <c r="B55" s="46"/>
      <c r="C55" s="46"/>
      <c r="D55" s="46"/>
      <c r="E55" s="46"/>
    </row>
    <row r="56" spans="1:5" x14ac:dyDescent="0.25">
      <c r="A56" s="46"/>
      <c r="B56" s="46"/>
      <c r="C56" s="46"/>
      <c r="D56" s="46"/>
      <c r="E56" s="46"/>
    </row>
    <row r="57" spans="1:5" x14ac:dyDescent="0.25">
      <c r="A57" s="46"/>
      <c r="B57" s="46"/>
      <c r="C57" s="46"/>
      <c r="D57" s="46"/>
      <c r="E57" s="46"/>
    </row>
    <row r="58" spans="1:5" x14ac:dyDescent="0.25">
      <c r="A58" s="46"/>
      <c r="B58" s="46"/>
      <c r="C58" s="46"/>
      <c r="D58" s="46"/>
      <c r="E58" s="46"/>
    </row>
    <row r="59" spans="1:5" x14ac:dyDescent="0.25">
      <c r="A59" s="46"/>
      <c r="B59" s="46"/>
      <c r="C59" s="46"/>
      <c r="D59" s="46"/>
      <c r="E59" s="46"/>
    </row>
    <row r="60" spans="1:5" x14ac:dyDescent="0.25">
      <c r="A60" s="46"/>
      <c r="B60" s="46"/>
      <c r="C60" s="46"/>
      <c r="D60" s="46"/>
      <c r="E60" s="46"/>
    </row>
    <row r="61" spans="1:5" x14ac:dyDescent="0.25">
      <c r="A61" s="46"/>
      <c r="B61" s="46"/>
      <c r="C61" s="46"/>
      <c r="D61" s="46"/>
      <c r="E61" s="46"/>
    </row>
    <row r="62" spans="1:5" x14ac:dyDescent="0.25">
      <c r="A62" s="46"/>
      <c r="B62" s="46"/>
      <c r="C62" s="46"/>
      <c r="D62" s="46"/>
      <c r="E62" s="46"/>
    </row>
    <row r="63" spans="1:5" x14ac:dyDescent="0.25">
      <c r="A63" s="46"/>
      <c r="B63" s="46"/>
      <c r="C63" s="46"/>
      <c r="D63" s="46"/>
      <c r="E63" s="46"/>
    </row>
    <row r="64" spans="1:5" x14ac:dyDescent="0.25">
      <c r="A64" s="46"/>
      <c r="B64" s="46"/>
      <c r="C64" s="46"/>
      <c r="D64" s="46"/>
      <c r="E64" s="46"/>
    </row>
    <row r="65" spans="1:5" x14ac:dyDescent="0.25">
      <c r="A65" s="46"/>
      <c r="B65" s="46"/>
      <c r="C65" s="46"/>
      <c r="D65" s="46"/>
      <c r="E65" s="46"/>
    </row>
    <row r="66" spans="1:5" x14ac:dyDescent="0.25">
      <c r="A66" s="46"/>
      <c r="B66" s="46"/>
      <c r="C66" s="46"/>
      <c r="D66" s="46"/>
      <c r="E66" s="46"/>
    </row>
    <row r="67" spans="1:5" x14ac:dyDescent="0.25">
      <c r="A67" s="46"/>
      <c r="B67" s="46"/>
      <c r="C67" s="46"/>
      <c r="D67" s="46"/>
      <c r="E67" s="46"/>
    </row>
    <row r="68" spans="1:5" x14ac:dyDescent="0.25">
      <c r="A68" s="46"/>
      <c r="B68" s="46"/>
      <c r="C68" s="46"/>
      <c r="D68" s="46"/>
      <c r="E68" s="46"/>
    </row>
    <row r="69" spans="1:5" x14ac:dyDescent="0.25">
      <c r="A69" s="46"/>
      <c r="B69" s="46"/>
      <c r="C69" s="46"/>
      <c r="D69" s="46"/>
      <c r="E69" s="46"/>
    </row>
    <row r="70" spans="1:5" x14ac:dyDescent="0.25">
      <c r="A70" s="46"/>
      <c r="B70" s="46"/>
      <c r="C70" s="46"/>
      <c r="D70" s="46"/>
      <c r="E70" s="46"/>
    </row>
    <row r="71" spans="1:5" x14ac:dyDescent="0.25">
      <c r="A71" s="46"/>
      <c r="B71" s="46"/>
      <c r="C71" s="46"/>
      <c r="D71" s="46"/>
      <c r="E71" s="46"/>
    </row>
    <row r="72" spans="1:5" x14ac:dyDescent="0.25">
      <c r="A72" s="46"/>
      <c r="B72" s="46"/>
      <c r="C72" s="46"/>
      <c r="D72" s="46"/>
      <c r="E72" s="46"/>
    </row>
    <row r="73" spans="1:5" x14ac:dyDescent="0.25">
      <c r="A73" s="46"/>
      <c r="B73" s="46"/>
      <c r="C73" s="46"/>
      <c r="D73" s="46"/>
      <c r="E73" s="46"/>
    </row>
    <row r="74" spans="1:5" x14ac:dyDescent="0.25">
      <c r="A74" s="46"/>
      <c r="B74" s="46"/>
      <c r="C74" s="46"/>
      <c r="D74" s="46"/>
      <c r="E74" s="46"/>
    </row>
    <row r="75" spans="1:5" x14ac:dyDescent="0.25">
      <c r="A75" s="46"/>
      <c r="B75" s="46"/>
      <c r="C75" s="46"/>
      <c r="D75" s="46"/>
      <c r="E75" s="46"/>
    </row>
    <row r="76" spans="1:5" x14ac:dyDescent="0.25">
      <c r="A76" s="46"/>
      <c r="B76" s="46"/>
      <c r="C76" s="46"/>
      <c r="D76" s="46"/>
      <c r="E76" s="46"/>
    </row>
    <row r="77" spans="1:5" x14ac:dyDescent="0.25">
      <c r="A77" s="46"/>
      <c r="B77" s="46"/>
      <c r="C77" s="46"/>
      <c r="D77" s="46"/>
      <c r="E77" s="46"/>
    </row>
    <row r="78" spans="1:5" x14ac:dyDescent="0.25">
      <c r="A78" s="46"/>
      <c r="B78" s="46"/>
      <c r="C78" s="46"/>
      <c r="D78" s="46"/>
      <c r="E78" s="46"/>
    </row>
    <row r="79" spans="1:5" x14ac:dyDescent="0.25">
      <c r="A79" s="46"/>
      <c r="B79" s="46"/>
      <c r="C79" s="46"/>
      <c r="D79" s="46"/>
      <c r="E79" s="46"/>
    </row>
    <row r="80" spans="1:5" x14ac:dyDescent="0.25">
      <c r="A80" s="46"/>
      <c r="B80" s="46"/>
      <c r="C80" s="46"/>
      <c r="D80" s="46"/>
      <c r="E80" s="46"/>
    </row>
    <row r="81" spans="1:5" x14ac:dyDescent="0.25">
      <c r="A81" s="46"/>
      <c r="B81" s="46"/>
      <c r="C81" s="46"/>
      <c r="D81" s="46"/>
      <c r="E81" s="46"/>
    </row>
    <row r="82" spans="1:5" x14ac:dyDescent="0.25">
      <c r="A82" s="46"/>
      <c r="B82" s="46"/>
      <c r="C82" s="46"/>
      <c r="D82" s="46"/>
      <c r="E82" s="46"/>
    </row>
    <row r="83" spans="1:5" x14ac:dyDescent="0.25">
      <c r="A83" s="46"/>
      <c r="B83" s="46"/>
      <c r="C83" s="46"/>
      <c r="D83" s="46"/>
      <c r="E83" s="46"/>
    </row>
    <row r="84" spans="1:5" x14ac:dyDescent="0.25">
      <c r="A84" s="46"/>
      <c r="B84" s="46"/>
      <c r="C84" s="46"/>
      <c r="D84" s="46"/>
      <c r="E84" s="46"/>
    </row>
    <row r="85" spans="1:5" x14ac:dyDescent="0.25">
      <c r="A85" s="46"/>
      <c r="B85" s="46"/>
      <c r="C85" s="46"/>
      <c r="D85" s="46"/>
      <c r="E85" s="46"/>
    </row>
    <row r="86" spans="1:5" x14ac:dyDescent="0.25">
      <c r="A86" s="46"/>
      <c r="B86" s="46"/>
      <c r="C86" s="46"/>
      <c r="D86" s="46"/>
      <c r="E86" s="46"/>
    </row>
    <row r="87" spans="1:5" x14ac:dyDescent="0.25">
      <c r="A87" s="46"/>
      <c r="B87" s="46"/>
      <c r="C87" s="46"/>
      <c r="D87" s="46"/>
      <c r="E87" s="46"/>
    </row>
    <row r="88" spans="1:5" x14ac:dyDescent="0.25">
      <c r="A88" s="46"/>
      <c r="B88" s="46"/>
      <c r="C88" s="46"/>
      <c r="D88" s="46"/>
      <c r="E88" s="46"/>
    </row>
    <row r="89" spans="1:5" x14ac:dyDescent="0.25">
      <c r="A89" s="46"/>
      <c r="B89" s="46"/>
      <c r="C89" s="46"/>
      <c r="D89" s="46"/>
      <c r="E89" s="46"/>
    </row>
    <row r="90" spans="1:5" x14ac:dyDescent="0.25">
      <c r="A90" s="46"/>
      <c r="B90" s="46"/>
      <c r="C90" s="46"/>
      <c r="D90" s="46"/>
      <c r="E90" s="46"/>
    </row>
    <row r="91" spans="1:5" x14ac:dyDescent="0.25">
      <c r="A91" s="46"/>
      <c r="B91" s="46"/>
      <c r="C91" s="46"/>
      <c r="D91" s="46"/>
      <c r="E91" s="46"/>
    </row>
    <row r="92" spans="1:5" x14ac:dyDescent="0.25">
      <c r="A92" s="46"/>
      <c r="B92" s="46"/>
      <c r="C92" s="46"/>
      <c r="D92" s="46"/>
      <c r="E92" s="46"/>
    </row>
    <row r="93" spans="1:5" x14ac:dyDescent="0.25">
      <c r="A93" s="46"/>
      <c r="B93" s="46"/>
      <c r="C93" s="46"/>
      <c r="D93" s="46"/>
      <c r="E93" s="46"/>
    </row>
    <row r="94" spans="1:5" x14ac:dyDescent="0.25">
      <c r="A94" s="46"/>
      <c r="B94" s="46"/>
      <c r="C94" s="46"/>
      <c r="D94" s="46"/>
      <c r="E94" s="46"/>
    </row>
    <row r="95" spans="1:5" x14ac:dyDescent="0.25">
      <c r="A95" s="46"/>
      <c r="B95" s="46"/>
      <c r="C95" s="46"/>
      <c r="D95" s="46"/>
      <c r="E95" s="46"/>
    </row>
    <row r="96" spans="1:5" x14ac:dyDescent="0.25">
      <c r="A96" s="46"/>
      <c r="B96" s="46"/>
      <c r="C96" s="46"/>
      <c r="D96" s="46"/>
      <c r="E96" s="46"/>
    </row>
    <row r="97" spans="1:5" x14ac:dyDescent="0.25">
      <c r="A97" s="46"/>
      <c r="B97" s="46"/>
      <c r="C97" s="46"/>
      <c r="D97" s="46"/>
      <c r="E97" s="46"/>
    </row>
    <row r="98" spans="1:5" x14ac:dyDescent="0.25">
      <c r="A98" s="46"/>
      <c r="B98" s="46"/>
      <c r="C98" s="46"/>
      <c r="D98" s="46"/>
      <c r="E98" s="46"/>
    </row>
    <row r="99" spans="1:5" x14ac:dyDescent="0.25">
      <c r="A99" s="46"/>
      <c r="B99" s="46"/>
      <c r="C99" s="46"/>
      <c r="D99" s="46"/>
      <c r="E99" s="46"/>
    </row>
    <row r="100" spans="1:5" x14ac:dyDescent="0.25">
      <c r="A100" s="46"/>
      <c r="B100" s="46"/>
      <c r="C100" s="46"/>
      <c r="D100" s="46"/>
      <c r="E100" s="46"/>
    </row>
    <row r="101" spans="1:5" x14ac:dyDescent="0.25">
      <c r="A101" s="46"/>
      <c r="B101" s="46"/>
      <c r="C101" s="46"/>
      <c r="D101" s="46"/>
      <c r="E101" s="46"/>
    </row>
    <row r="102" spans="1:5" x14ac:dyDescent="0.25">
      <c r="A102" s="46"/>
      <c r="B102" s="46"/>
      <c r="C102" s="46"/>
      <c r="D102" s="46"/>
      <c r="E102" s="46"/>
    </row>
    <row r="103" spans="1:5" x14ac:dyDescent="0.25">
      <c r="A103" s="46"/>
      <c r="B103" s="46"/>
      <c r="C103" s="46"/>
      <c r="D103" s="46"/>
      <c r="E103" s="46"/>
    </row>
    <row r="104" spans="1:5" x14ac:dyDescent="0.25">
      <c r="A104" s="46"/>
      <c r="B104" s="46"/>
      <c r="C104" s="46"/>
      <c r="D104" s="46"/>
      <c r="E104" s="46"/>
    </row>
    <row r="105" spans="1:5" x14ac:dyDescent="0.25">
      <c r="A105" s="46"/>
      <c r="B105" s="46"/>
      <c r="C105" s="46"/>
      <c r="D105" s="46"/>
      <c r="E105" s="46"/>
    </row>
    <row r="106" spans="1:5" x14ac:dyDescent="0.25">
      <c r="A106" s="46"/>
      <c r="B106" s="46"/>
      <c r="C106" s="46"/>
      <c r="D106" s="46"/>
      <c r="E106" s="46"/>
    </row>
    <row r="107" spans="1:5" x14ac:dyDescent="0.25">
      <c r="A107" s="46"/>
      <c r="B107" s="46"/>
      <c r="C107" s="46"/>
      <c r="D107" s="46"/>
      <c r="E107" s="46"/>
    </row>
    <row r="108" spans="1:5" x14ac:dyDescent="0.25">
      <c r="A108" s="46"/>
      <c r="B108" s="46"/>
      <c r="C108" s="46"/>
      <c r="D108" s="46"/>
      <c r="E108" s="46"/>
    </row>
    <row r="109" spans="1:5" x14ac:dyDescent="0.25">
      <c r="A109" s="46"/>
      <c r="B109" s="46"/>
      <c r="C109" s="46"/>
      <c r="D109" s="46"/>
      <c r="E109" s="46"/>
    </row>
    <row r="110" spans="1:5" x14ac:dyDescent="0.25">
      <c r="A110" s="46"/>
      <c r="B110" s="46"/>
      <c r="C110" s="46"/>
      <c r="D110" s="46"/>
      <c r="E110" s="46"/>
    </row>
    <row r="111" spans="1:5" x14ac:dyDescent="0.25">
      <c r="A111" s="46"/>
      <c r="B111" s="46"/>
      <c r="C111" s="46"/>
      <c r="D111" s="46"/>
      <c r="E111" s="46"/>
    </row>
    <row r="112" spans="1:5" x14ac:dyDescent="0.25">
      <c r="A112" s="46"/>
      <c r="B112" s="46"/>
      <c r="C112" s="46"/>
      <c r="D112" s="46"/>
      <c r="E112" s="46"/>
    </row>
    <row r="113" spans="1:5" x14ac:dyDescent="0.25">
      <c r="A113" s="46"/>
      <c r="B113" s="46"/>
      <c r="C113" s="46"/>
      <c r="D113" s="46"/>
      <c r="E113" s="46"/>
    </row>
    <row r="114" spans="1:5" x14ac:dyDescent="0.25">
      <c r="A114" s="46"/>
      <c r="B114" s="46"/>
      <c r="C114" s="46"/>
      <c r="D114" s="46"/>
      <c r="E114" s="46"/>
    </row>
    <row r="115" spans="1:5" x14ac:dyDescent="0.25">
      <c r="A115" s="46"/>
      <c r="B115" s="46"/>
      <c r="C115" s="46"/>
      <c r="D115" s="46"/>
      <c r="E115" s="46"/>
    </row>
    <row r="116" spans="1:5" x14ac:dyDescent="0.25">
      <c r="A116" s="46"/>
      <c r="B116" s="46"/>
      <c r="C116" s="46"/>
      <c r="D116" s="46"/>
      <c r="E116" s="46"/>
    </row>
    <row r="117" spans="1:5" x14ac:dyDescent="0.25">
      <c r="A117" s="46"/>
      <c r="B117" s="46"/>
      <c r="C117" s="46"/>
      <c r="D117" s="46"/>
      <c r="E117" s="46"/>
    </row>
    <row r="118" spans="1:5" x14ac:dyDescent="0.25">
      <c r="A118" s="46"/>
      <c r="B118" s="46"/>
      <c r="C118" s="46"/>
      <c r="D118" s="46"/>
      <c r="E118" s="46"/>
    </row>
    <row r="119" spans="1:5" x14ac:dyDescent="0.25">
      <c r="A119" s="46"/>
      <c r="B119" s="46"/>
      <c r="C119" s="46"/>
      <c r="D119" s="46"/>
      <c r="E119" s="46"/>
    </row>
    <row r="120" spans="1:5" x14ac:dyDescent="0.25">
      <c r="A120" s="46"/>
      <c r="B120" s="46"/>
      <c r="C120" s="46"/>
      <c r="D120" s="46"/>
      <c r="E120" s="46"/>
    </row>
    <row r="121" spans="1:5" x14ac:dyDescent="0.25">
      <c r="A121" s="46"/>
      <c r="B121" s="46"/>
      <c r="C121" s="46"/>
      <c r="D121" s="46"/>
      <c r="E121" s="46"/>
    </row>
    <row r="122" spans="1:5" x14ac:dyDescent="0.25">
      <c r="A122" s="46"/>
      <c r="B122" s="46"/>
      <c r="C122" s="46"/>
      <c r="D122" s="46"/>
      <c r="E122" s="46"/>
    </row>
    <row r="123" spans="1:5" x14ac:dyDescent="0.25">
      <c r="A123" s="46"/>
      <c r="B123" s="46"/>
      <c r="C123" s="46"/>
      <c r="D123" s="46"/>
      <c r="E123" s="46"/>
    </row>
    <row r="124" spans="1:5" x14ac:dyDescent="0.25">
      <c r="A124" s="46"/>
      <c r="B124" s="46"/>
      <c r="C124" s="46"/>
      <c r="D124" s="46"/>
      <c r="E124" s="46"/>
    </row>
    <row r="125" spans="1:5" x14ac:dyDescent="0.25">
      <c r="A125" s="46"/>
      <c r="B125" s="46"/>
      <c r="C125" s="46"/>
      <c r="D125" s="46"/>
      <c r="E125" s="46"/>
    </row>
    <row r="126" spans="1:5" x14ac:dyDescent="0.25">
      <c r="A126" s="46"/>
      <c r="B126" s="46"/>
      <c r="C126" s="46"/>
      <c r="D126" s="46"/>
      <c r="E126" s="46"/>
    </row>
    <row r="127" spans="1:5" x14ac:dyDescent="0.25">
      <c r="A127" s="46"/>
      <c r="B127" s="46"/>
      <c r="C127" s="46"/>
      <c r="D127" s="46"/>
      <c r="E127" s="46"/>
    </row>
    <row r="128" spans="1:5" x14ac:dyDescent="0.25">
      <c r="A128" s="46"/>
      <c r="B128" s="46"/>
      <c r="C128" s="46"/>
      <c r="D128" s="46"/>
      <c r="E128" s="46"/>
    </row>
    <row r="129" spans="1:5" x14ac:dyDescent="0.25">
      <c r="A129" s="46"/>
      <c r="B129" s="46"/>
      <c r="C129" s="46"/>
      <c r="D129" s="46"/>
      <c r="E129" s="46"/>
    </row>
    <row r="130" spans="1:5" x14ac:dyDescent="0.25">
      <c r="A130" s="46"/>
      <c r="B130" s="46"/>
      <c r="C130" s="46"/>
      <c r="D130" s="46"/>
      <c r="E130" s="46"/>
    </row>
    <row r="131" spans="1:5" x14ac:dyDescent="0.25">
      <c r="A131" s="46"/>
      <c r="B131" s="46"/>
      <c r="C131" s="46"/>
      <c r="D131" s="46"/>
      <c r="E131" s="46"/>
    </row>
    <row r="132" spans="1:5" x14ac:dyDescent="0.25">
      <c r="A132" s="46"/>
      <c r="B132" s="46"/>
      <c r="C132" s="46"/>
      <c r="D132" s="46"/>
      <c r="E132" s="46"/>
    </row>
    <row r="133" spans="1:5" x14ac:dyDescent="0.25">
      <c r="A133" s="46"/>
      <c r="B133" s="46"/>
      <c r="C133" s="46"/>
      <c r="D133" s="46"/>
      <c r="E133" s="46"/>
    </row>
    <row r="134" spans="1:5" x14ac:dyDescent="0.25">
      <c r="A134" s="46"/>
      <c r="B134" s="46"/>
      <c r="C134" s="46"/>
      <c r="D134" s="46"/>
      <c r="E134" s="46"/>
    </row>
    <row r="135" spans="1:5" x14ac:dyDescent="0.25">
      <c r="A135" s="46"/>
      <c r="B135" s="46"/>
      <c r="C135" s="46"/>
      <c r="D135" s="46"/>
      <c r="E135" s="46"/>
    </row>
    <row r="136" spans="1:5" x14ac:dyDescent="0.25">
      <c r="A136" s="46"/>
      <c r="B136" s="46"/>
      <c r="C136" s="46"/>
      <c r="D136" s="46"/>
      <c r="E136" s="46"/>
    </row>
    <row r="137" spans="1:5" x14ac:dyDescent="0.25">
      <c r="A137" s="46"/>
      <c r="B137" s="46"/>
      <c r="C137" s="46"/>
      <c r="D137" s="46"/>
      <c r="E137" s="46"/>
    </row>
    <row r="138" spans="1:5" x14ac:dyDescent="0.25">
      <c r="A138" s="46"/>
      <c r="B138" s="46"/>
      <c r="C138" s="46"/>
      <c r="D138" s="46"/>
      <c r="E138" s="46"/>
    </row>
    <row r="139" spans="1:5" x14ac:dyDescent="0.25">
      <c r="A139" s="46"/>
      <c r="B139" s="46"/>
      <c r="C139" s="46"/>
      <c r="D139" s="46"/>
      <c r="E139" s="46"/>
    </row>
    <row r="140" spans="1:5" x14ac:dyDescent="0.25">
      <c r="A140" s="46"/>
      <c r="B140" s="46"/>
      <c r="C140" s="46"/>
      <c r="D140" s="46"/>
      <c r="E140" s="46"/>
    </row>
    <row r="141" spans="1:5" x14ac:dyDescent="0.25">
      <c r="A141" s="46"/>
      <c r="B141" s="46"/>
      <c r="C141" s="46"/>
      <c r="D141" s="46"/>
      <c r="E141" s="46"/>
    </row>
    <row r="142" spans="1:5" x14ac:dyDescent="0.25">
      <c r="A142" s="46"/>
      <c r="B142" s="46"/>
      <c r="C142" s="46"/>
      <c r="D142" s="46"/>
      <c r="E142" s="46"/>
    </row>
    <row r="143" spans="1:5" x14ac:dyDescent="0.25">
      <c r="A143" s="46"/>
      <c r="B143" s="46"/>
      <c r="C143" s="46"/>
      <c r="D143" s="46"/>
      <c r="E143" s="46"/>
    </row>
    <row r="144" spans="1:5" x14ac:dyDescent="0.25">
      <c r="A144" s="46"/>
      <c r="B144" s="46"/>
      <c r="C144" s="46"/>
      <c r="D144" s="46"/>
      <c r="E144" s="46"/>
    </row>
    <row r="145" spans="1:5" x14ac:dyDescent="0.25">
      <c r="A145" s="46"/>
      <c r="B145" s="46"/>
      <c r="C145" s="46"/>
      <c r="D145" s="46"/>
      <c r="E145" s="46"/>
    </row>
    <row r="146" spans="1:5" x14ac:dyDescent="0.25">
      <c r="A146" s="46"/>
      <c r="B146" s="46"/>
      <c r="C146" s="46"/>
      <c r="D146" s="46"/>
      <c r="E146" s="46"/>
    </row>
    <row r="147" spans="1:5" x14ac:dyDescent="0.25">
      <c r="A147" s="46"/>
      <c r="B147" s="46"/>
      <c r="C147" s="46"/>
      <c r="D147" s="46"/>
      <c r="E147" s="46"/>
    </row>
    <row r="148" spans="1:5" x14ac:dyDescent="0.25">
      <c r="A148" s="46"/>
      <c r="B148" s="46"/>
      <c r="C148" s="46"/>
      <c r="D148" s="46"/>
      <c r="E148" s="46"/>
    </row>
    <row r="149" spans="1:5" x14ac:dyDescent="0.25">
      <c r="A149" s="46"/>
      <c r="B149" s="46"/>
      <c r="C149" s="46"/>
      <c r="D149" s="46"/>
      <c r="E149" s="46"/>
    </row>
    <row r="150" spans="1:5" x14ac:dyDescent="0.25">
      <c r="A150" s="46"/>
      <c r="B150" s="46"/>
      <c r="C150" s="46"/>
      <c r="D150" s="46"/>
      <c r="E150" s="46"/>
    </row>
    <row r="151" spans="1:5" x14ac:dyDescent="0.25">
      <c r="A151" s="46"/>
      <c r="B151" s="46"/>
      <c r="C151" s="46"/>
      <c r="D151" s="46"/>
      <c r="E151" s="46"/>
    </row>
    <row r="152" spans="1:5" x14ac:dyDescent="0.25">
      <c r="A152" s="46"/>
      <c r="B152" s="46"/>
      <c r="C152" s="46"/>
      <c r="D152" s="46"/>
      <c r="E152" s="46"/>
    </row>
    <row r="153" spans="1:5" x14ac:dyDescent="0.25">
      <c r="A153" s="46"/>
      <c r="B153" s="46"/>
      <c r="C153" s="46"/>
      <c r="D153" s="46"/>
      <c r="E153" s="46"/>
    </row>
    <row r="154" spans="1:5" x14ac:dyDescent="0.25">
      <c r="A154" s="46"/>
      <c r="B154" s="46"/>
      <c r="C154" s="46"/>
      <c r="D154" s="46"/>
      <c r="E154" s="46"/>
    </row>
    <row r="155" spans="1:5" x14ac:dyDescent="0.25">
      <c r="A155" s="46"/>
      <c r="B155" s="46"/>
      <c r="C155" s="46"/>
      <c r="D155" s="46"/>
      <c r="E155" s="46"/>
    </row>
    <row r="156" spans="1:5" x14ac:dyDescent="0.25">
      <c r="A156" s="46"/>
      <c r="B156" s="46"/>
      <c r="C156" s="46"/>
      <c r="D156" s="46"/>
      <c r="E156" s="46"/>
    </row>
    <row r="157" spans="1:5" x14ac:dyDescent="0.25">
      <c r="A157" s="46"/>
      <c r="B157" s="46"/>
      <c r="C157" s="46"/>
      <c r="D157" s="46"/>
      <c r="E157" s="46"/>
    </row>
    <row r="158" spans="1:5" x14ac:dyDescent="0.25">
      <c r="A158" s="46"/>
      <c r="B158" s="46"/>
      <c r="C158" s="46"/>
      <c r="D158" s="46"/>
      <c r="E158" s="46"/>
    </row>
    <row r="159" spans="1:5" x14ac:dyDescent="0.25">
      <c r="A159" s="46"/>
      <c r="B159" s="46"/>
      <c r="C159" s="46"/>
      <c r="D159" s="46"/>
      <c r="E159" s="46"/>
    </row>
    <row r="160" spans="1:5" x14ac:dyDescent="0.25">
      <c r="A160" s="46"/>
      <c r="B160" s="46"/>
      <c r="C160" s="46"/>
      <c r="D160" s="46"/>
      <c r="E160" s="46"/>
    </row>
    <row r="161" spans="1:5" x14ac:dyDescent="0.25">
      <c r="A161" s="46"/>
      <c r="B161" s="46"/>
      <c r="C161" s="46"/>
      <c r="D161" s="46"/>
      <c r="E161" s="46"/>
    </row>
    <row r="162" spans="1:5" x14ac:dyDescent="0.25">
      <c r="A162" s="46"/>
      <c r="B162" s="46"/>
      <c r="C162" s="46"/>
      <c r="D162" s="46"/>
      <c r="E162" s="46"/>
    </row>
    <row r="163" spans="1:5" x14ac:dyDescent="0.25">
      <c r="A163" s="46"/>
      <c r="B163" s="46"/>
      <c r="C163" s="46"/>
      <c r="D163" s="46"/>
      <c r="E163" s="46"/>
    </row>
    <row r="164" spans="1:5" x14ac:dyDescent="0.25">
      <c r="A164" s="46"/>
      <c r="B164" s="46"/>
      <c r="C164" s="46"/>
      <c r="D164" s="46"/>
      <c r="E164" s="46"/>
    </row>
    <row r="165" spans="1:5" x14ac:dyDescent="0.25">
      <c r="A165" s="46"/>
      <c r="B165" s="46"/>
      <c r="C165" s="46"/>
      <c r="D165" s="46"/>
      <c r="E165" s="46"/>
    </row>
    <row r="166" spans="1:5" x14ac:dyDescent="0.25">
      <c r="A166" s="46"/>
      <c r="B166" s="46"/>
      <c r="C166" s="46"/>
      <c r="D166" s="46"/>
      <c r="E166" s="46"/>
    </row>
    <row r="167" spans="1:5" x14ac:dyDescent="0.25">
      <c r="A167" s="46"/>
      <c r="B167" s="46"/>
      <c r="C167" s="46"/>
      <c r="D167" s="46"/>
      <c r="E167" s="46"/>
    </row>
    <row r="168" spans="1:5" x14ac:dyDescent="0.25">
      <c r="A168" s="46"/>
      <c r="B168" s="46"/>
      <c r="C168" s="46"/>
      <c r="D168" s="46"/>
      <c r="E168" s="46"/>
    </row>
    <row r="169" spans="1:5" x14ac:dyDescent="0.25">
      <c r="A169" s="46"/>
      <c r="B169" s="46"/>
      <c r="C169" s="46"/>
      <c r="D169" s="46"/>
      <c r="E169" s="46"/>
    </row>
    <row r="170" spans="1:5" x14ac:dyDescent="0.25">
      <c r="A170" s="46"/>
      <c r="B170" s="46"/>
      <c r="C170" s="46"/>
      <c r="D170" s="46"/>
      <c r="E170" s="46"/>
    </row>
    <row r="171" spans="1:5" x14ac:dyDescent="0.25">
      <c r="A171" s="46"/>
      <c r="B171" s="46"/>
      <c r="C171" s="46"/>
      <c r="D171" s="46"/>
      <c r="E171" s="46"/>
    </row>
    <row r="172" spans="1:5" x14ac:dyDescent="0.25">
      <c r="A172" s="46"/>
      <c r="B172" s="46"/>
      <c r="C172" s="46"/>
      <c r="D172" s="46"/>
      <c r="E172" s="46"/>
    </row>
    <row r="173" spans="1:5" x14ac:dyDescent="0.25">
      <c r="A173" s="46"/>
      <c r="B173" s="46"/>
      <c r="C173" s="46"/>
      <c r="D173" s="46"/>
      <c r="E173" s="46"/>
    </row>
    <row r="174" spans="1:5" x14ac:dyDescent="0.25">
      <c r="A174" s="46"/>
      <c r="B174" s="46"/>
      <c r="C174" s="46"/>
      <c r="D174" s="46"/>
      <c r="E174" s="46"/>
    </row>
    <row r="175" spans="1:5" x14ac:dyDescent="0.25">
      <c r="A175" s="46"/>
      <c r="B175" s="46"/>
      <c r="C175" s="46"/>
      <c r="D175" s="46"/>
      <c r="E175" s="46"/>
    </row>
    <row r="176" spans="1:5" x14ac:dyDescent="0.25">
      <c r="A176" s="46"/>
      <c r="B176" s="46"/>
      <c r="C176" s="46"/>
      <c r="D176" s="46"/>
      <c r="E176" s="46"/>
    </row>
    <row r="177" spans="1:5" x14ac:dyDescent="0.25">
      <c r="A177" s="46"/>
      <c r="B177" s="46"/>
      <c r="C177" s="46"/>
      <c r="D177" s="46"/>
      <c r="E177" s="46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71A7-5432-40D6-8CA2-70DF5C51E63B}">
  <dimension ref="A1:T40"/>
  <sheetViews>
    <sheetView topLeftCell="A4" zoomScale="116" workbookViewId="0">
      <selection activeCell="B34" sqref="B5:B34"/>
    </sheetView>
  </sheetViews>
  <sheetFormatPr defaultColWidth="9.140625" defaultRowHeight="15" x14ac:dyDescent="0.25"/>
  <cols>
    <col min="1" max="1" width="9.140625" style="4" customWidth="1"/>
    <col min="2" max="2" width="41.7109375" style="4" customWidth="1"/>
    <col min="3" max="7" width="9.140625" style="4"/>
    <col min="8" max="8" width="14.140625" style="4" customWidth="1"/>
    <col min="9" max="9" width="14.28515625" style="4" customWidth="1"/>
    <col min="10" max="10" width="12.42578125" style="4" customWidth="1"/>
    <col min="11" max="11" width="17.140625" style="4" customWidth="1"/>
    <col min="12" max="12" width="18.7109375" style="4" customWidth="1"/>
    <col min="13" max="13" width="16.7109375" style="4" customWidth="1"/>
    <col min="14" max="14" width="9.140625" style="4"/>
    <col min="15" max="16" width="14.7109375" style="4" customWidth="1"/>
    <col min="17" max="17" width="19.85546875" style="4" customWidth="1"/>
    <col min="18" max="18" width="12.28515625" style="4" customWidth="1"/>
    <col min="19" max="19" width="24.42578125" style="4" customWidth="1"/>
    <col min="20" max="20" width="17.5703125" style="4" customWidth="1"/>
    <col min="21" max="16384" width="9.140625" style="4"/>
  </cols>
  <sheetData>
    <row r="1" spans="1:20" s="47" customFormat="1" x14ac:dyDescent="0.25">
      <c r="A1" s="47" t="s">
        <v>1</v>
      </c>
      <c r="B1" s="47" t="s">
        <v>2</v>
      </c>
      <c r="C1" s="47" t="s">
        <v>14</v>
      </c>
      <c r="D1" s="47" t="s">
        <v>15</v>
      </c>
      <c r="E1" s="47" t="s">
        <v>16</v>
      </c>
      <c r="F1" s="47" t="s">
        <v>24</v>
      </c>
      <c r="G1" s="47" t="s">
        <v>25</v>
      </c>
      <c r="H1" s="47" t="s">
        <v>26</v>
      </c>
      <c r="I1" s="47" t="s">
        <v>27</v>
      </c>
      <c r="J1" s="47" t="s">
        <v>28</v>
      </c>
      <c r="K1" s="47" t="s">
        <v>29</v>
      </c>
      <c r="L1" s="47" t="s">
        <v>30</v>
      </c>
      <c r="M1" s="47" t="s">
        <v>34</v>
      </c>
      <c r="N1" s="47" t="s">
        <v>35</v>
      </c>
      <c r="O1" s="47" t="s">
        <v>31</v>
      </c>
      <c r="P1" s="47" t="s">
        <v>32</v>
      </c>
      <c r="Q1" s="47" t="s">
        <v>33</v>
      </c>
      <c r="R1" s="47" t="s">
        <v>36</v>
      </c>
      <c r="S1" s="47" t="s">
        <v>37</v>
      </c>
      <c r="T1" s="47" t="s">
        <v>38</v>
      </c>
    </row>
    <row r="2" spans="1:20" s="50" customFormat="1" x14ac:dyDescent="0.25">
      <c r="F2" s="50" t="s">
        <v>39</v>
      </c>
      <c r="G2" s="50" t="s">
        <v>40</v>
      </c>
      <c r="H2" s="50" t="s">
        <v>41</v>
      </c>
      <c r="I2" s="50" t="s">
        <v>42</v>
      </c>
      <c r="J2" s="50" t="s">
        <v>42</v>
      </c>
      <c r="K2" s="50" t="s">
        <v>42</v>
      </c>
      <c r="L2" s="50" t="s">
        <v>42</v>
      </c>
      <c r="M2" s="50" t="s">
        <v>39</v>
      </c>
      <c r="N2" s="50" t="s">
        <v>39</v>
      </c>
      <c r="O2" s="50" t="s">
        <v>43</v>
      </c>
      <c r="P2" s="50" t="s">
        <v>43</v>
      </c>
      <c r="Q2" s="50" t="s">
        <v>43</v>
      </c>
      <c r="S2" s="50" t="s">
        <v>44</v>
      </c>
      <c r="T2" s="50" t="s">
        <v>45</v>
      </c>
    </row>
    <row r="3" spans="1:20" x14ac:dyDescent="0.25">
      <c r="A3" s="4" t="str">
        <f>'all results'!B17</f>
        <v>S17</v>
      </c>
      <c r="B3" s="4" t="str">
        <f>'all results'!C17</f>
        <v>IEPAug23-AirEq-RoomTemp-Tfill20.95-A</v>
      </c>
      <c r="C3" s="4">
        <f>'all results'!D17</f>
        <v>4.2355</v>
      </c>
      <c r="D3" s="4">
        <f>'all results'!E17</f>
        <v>49.516399999999997</v>
      </c>
      <c r="E3" s="4">
        <f>'all results'!F17</f>
        <v>194.72550000000001</v>
      </c>
      <c r="F3" s="48">
        <v>20.95</v>
      </c>
      <c r="G3" s="48">
        <v>0</v>
      </c>
      <c r="H3" s="48">
        <v>998.00455564046194</v>
      </c>
      <c r="I3" s="46">
        <v>94.07</v>
      </c>
      <c r="J3" s="46">
        <v>212.42</v>
      </c>
      <c r="K3" s="46">
        <v>189.57</v>
      </c>
      <c r="L3" s="46">
        <v>211.82</v>
      </c>
      <c r="M3" s="46">
        <v>22.25</v>
      </c>
      <c r="N3" s="46">
        <f>F3</f>
        <v>20.95</v>
      </c>
      <c r="O3" s="5">
        <f>(J3-I3)*1000/H3</f>
        <v>118.58663302799232</v>
      </c>
      <c r="P3" s="54">
        <f t="shared" ref="P3" si="0">O3-Q3</f>
        <v>95.690945958371501</v>
      </c>
      <c r="Q3" s="54">
        <f t="shared" ref="Q3" si="1">(J3-K3)*1000/H3</f>
        <v>22.895687069620816</v>
      </c>
      <c r="R3" s="57">
        <v>45268</v>
      </c>
      <c r="S3" s="4" t="s">
        <v>152</v>
      </c>
      <c r="T3" s="57" t="s">
        <v>160</v>
      </c>
    </row>
    <row r="4" spans="1:20" x14ac:dyDescent="0.25">
      <c r="A4" s="4" t="str">
        <f>'all results'!B18</f>
        <v>S18</v>
      </c>
      <c r="B4" s="4" t="str">
        <f>'all results'!C18</f>
        <v>IEPAug23-AirEq-RoomTemp-Tfill20.95-B</v>
      </c>
      <c r="C4" s="4">
        <f>'all results'!D18</f>
        <v>4.5759999999999996</v>
      </c>
      <c r="D4" s="4">
        <f>'all results'!E18</f>
        <v>74.192999999999998</v>
      </c>
      <c r="E4" s="4">
        <f>'all results'!F18</f>
        <v>195.2996</v>
      </c>
      <c r="F4" s="48">
        <v>20.95</v>
      </c>
      <c r="G4" s="48">
        <v>0</v>
      </c>
      <c r="H4" s="48">
        <v>998.00455564046194</v>
      </c>
      <c r="I4" s="46">
        <v>94.03</v>
      </c>
      <c r="J4" s="46">
        <v>212.46</v>
      </c>
      <c r="K4" s="46">
        <v>189.45</v>
      </c>
      <c r="L4" s="46">
        <v>211.9</v>
      </c>
      <c r="M4" s="46">
        <v>22.38</v>
      </c>
      <c r="N4" s="46">
        <f t="shared" ref="N4:N8" si="2">F4</f>
        <v>20.95</v>
      </c>
      <c r="O4" s="5">
        <f t="shared" ref="O4:O33" si="3">(J4-I4)*1000/H4</f>
        <v>118.66679298272184</v>
      </c>
      <c r="P4" s="54">
        <f t="shared" ref="P4:P34" si="4">O4-Q4</f>
        <v>95.610786003641948</v>
      </c>
      <c r="Q4" s="54">
        <f t="shared" ref="Q4:Q34" si="5">(J4-K4)*1000/H4</f>
        <v>23.056006979079893</v>
      </c>
    </row>
    <row r="5" spans="1:20" x14ac:dyDescent="0.25">
      <c r="A5" s="4" t="str">
        <f>'all results'!B19</f>
        <v>S19</v>
      </c>
      <c r="B5" s="4" t="str">
        <f>'all results'!C19</f>
        <v>IEPAug23-AirEq-RoomTemp-Tfill20.95-C</v>
      </c>
      <c r="C5" s="4">
        <f>'all results'!D19</f>
        <v>4.6520000000000001</v>
      </c>
      <c r="D5" s="4">
        <f>'all results'!E19</f>
        <v>38.718400000000003</v>
      </c>
      <c r="E5" s="4">
        <f>'all results'!F19</f>
        <v>195.41579999999999</v>
      </c>
      <c r="F5" s="48">
        <v>20.95</v>
      </c>
      <c r="G5" s="48">
        <v>0</v>
      </c>
      <c r="H5" s="48">
        <v>998.00455564046194</v>
      </c>
      <c r="I5" s="46">
        <v>92.85</v>
      </c>
      <c r="J5" s="46">
        <v>211.74</v>
      </c>
      <c r="K5" s="46">
        <v>188.8</v>
      </c>
      <c r="L5" s="46">
        <v>211.19</v>
      </c>
      <c r="M5" s="46">
        <v>22.41</v>
      </c>
      <c r="N5" s="46">
        <f t="shared" si="2"/>
        <v>20.95</v>
      </c>
      <c r="O5" s="5">
        <f t="shared" si="3"/>
        <v>119.12771272241663</v>
      </c>
      <c r="P5" s="54">
        <f t="shared" si="4"/>
        <v>96.141845703725096</v>
      </c>
      <c r="Q5" s="54">
        <f t="shared" si="5"/>
        <v>22.985867018691536</v>
      </c>
    </row>
    <row r="6" spans="1:20" x14ac:dyDescent="0.25">
      <c r="A6" s="4" t="str">
        <f>'all results'!B20</f>
        <v>S20</v>
      </c>
      <c r="B6" s="4" t="str">
        <f>'all results'!C20</f>
        <v>IEPAug23-AirEq-Cold-Tfill5-D</v>
      </c>
      <c r="C6" s="4">
        <f>'all results'!D20</f>
        <v>6.0286</v>
      </c>
      <c r="D6" s="4">
        <f>'all results'!E20</f>
        <v>52.978000000000002</v>
      </c>
      <c r="E6" s="4">
        <f>'all results'!F20</f>
        <v>300.23439999999999</v>
      </c>
      <c r="F6" s="48">
        <v>5</v>
      </c>
      <c r="G6" s="48">
        <v>0</v>
      </c>
      <c r="H6" s="48">
        <v>999.96673152706899</v>
      </c>
      <c r="I6" s="46">
        <v>92.97</v>
      </c>
      <c r="J6" s="46">
        <v>212.01</v>
      </c>
      <c r="K6" s="46">
        <v>189.11</v>
      </c>
      <c r="L6" s="46">
        <v>211.53</v>
      </c>
      <c r="M6" s="46">
        <v>22.24</v>
      </c>
      <c r="N6" s="46">
        <f t="shared" si="2"/>
        <v>5</v>
      </c>
      <c r="O6" s="5">
        <f t="shared" si="3"/>
        <v>119.04396041077452</v>
      </c>
      <c r="P6" s="54">
        <f t="shared" si="4"/>
        <v>96.14319853739805</v>
      </c>
      <c r="Q6" s="54">
        <f t="shared" si="5"/>
        <v>22.900761873376464</v>
      </c>
    </row>
    <row r="7" spans="1:20" x14ac:dyDescent="0.25">
      <c r="A7" s="4" t="str">
        <f>'all results'!B21</f>
        <v>S21</v>
      </c>
      <c r="B7" s="4" t="str">
        <f>'all results'!C21</f>
        <v>IEPAug23-AirEq-Cold-Tfill5-E</v>
      </c>
      <c r="C7" s="4">
        <f>'all results'!D21</f>
        <v>6.8753000000000002</v>
      </c>
      <c r="D7" s="4">
        <f>'all results'!E21</f>
        <v>68.385400000000004</v>
      </c>
      <c r="E7" s="4">
        <f>'all results'!F21</f>
        <v>304.2371</v>
      </c>
      <c r="F7" s="48">
        <v>5</v>
      </c>
      <c r="G7" s="48">
        <v>0</v>
      </c>
      <c r="H7" s="48">
        <v>999.96673152706899</v>
      </c>
      <c r="I7" s="46">
        <v>94.7</v>
      </c>
      <c r="J7" s="46">
        <v>215.64</v>
      </c>
      <c r="K7" s="46">
        <v>193.11</v>
      </c>
      <c r="L7" s="46">
        <v>215.74</v>
      </c>
      <c r="M7" s="46">
        <v>22.27</v>
      </c>
      <c r="N7" s="46">
        <f t="shared" si="2"/>
        <v>5</v>
      </c>
      <c r="O7" s="5">
        <f t="shared" si="3"/>
        <v>120.94402362297605</v>
      </c>
      <c r="P7" s="54">
        <f t="shared" si="4"/>
        <v>98.413274059344104</v>
      </c>
      <c r="Q7" s="54">
        <f t="shared" si="5"/>
        <v>22.530749563631943</v>
      </c>
    </row>
    <row r="8" spans="1:20" x14ac:dyDescent="0.25">
      <c r="A8" s="4" t="str">
        <f>'all results'!B22</f>
        <v>S22</v>
      </c>
      <c r="B8" s="4" t="str">
        <f>'all results'!C22</f>
        <v>IEPAug23-AirEq-Cold-Tfill5-F</v>
      </c>
      <c r="C8" s="4">
        <f>'all results'!D22</f>
        <v>7.1292999999999997</v>
      </c>
      <c r="D8" s="4">
        <f>'all results'!E22</f>
        <v>58.116900000000001</v>
      </c>
      <c r="E8" s="4">
        <f>'all results'!F22</f>
        <v>311.2919</v>
      </c>
      <c r="F8" s="48">
        <v>5</v>
      </c>
      <c r="G8" s="48">
        <v>0</v>
      </c>
      <c r="H8" s="48">
        <v>999.96673152706899</v>
      </c>
      <c r="I8" s="46">
        <v>93.04</v>
      </c>
      <c r="J8" s="46">
        <v>212.06</v>
      </c>
      <c r="K8" s="46">
        <v>189.21</v>
      </c>
      <c r="L8" s="46">
        <v>211.48</v>
      </c>
      <c r="M8" s="46">
        <v>22.41</v>
      </c>
      <c r="N8" s="46">
        <f t="shared" si="2"/>
        <v>5</v>
      </c>
      <c r="O8" s="5">
        <f t="shared" si="3"/>
        <v>119.02395974538292</v>
      </c>
      <c r="P8" s="54">
        <f t="shared" si="4"/>
        <v>96.173199535485438</v>
      </c>
      <c r="Q8" s="54">
        <f t="shared" si="5"/>
        <v>22.850760209897487</v>
      </c>
    </row>
    <row r="9" spans="1:20" x14ac:dyDescent="0.25">
      <c r="A9" s="4" t="str">
        <f>'all results'!B23</f>
        <v>S23</v>
      </c>
      <c r="B9" s="4" t="str">
        <f>'all results'!C23</f>
        <v>IEPAug23- SHBML12-Ni5-778</v>
      </c>
      <c r="C9" s="4">
        <f>'all results'!D23</f>
        <v>20.108699999999999</v>
      </c>
      <c r="D9" s="4">
        <f>'all results'!E23</f>
        <v>51.408999999999999</v>
      </c>
      <c r="E9" s="4">
        <f>'all results'!F23</f>
        <v>277.33519999999999</v>
      </c>
      <c r="F9" s="48">
        <v>12.2521</v>
      </c>
      <c r="G9" s="48">
        <v>35.073599999999999</v>
      </c>
      <c r="H9" s="48">
        <v>1027.71080356315</v>
      </c>
      <c r="I9" s="46">
        <v>93.63</v>
      </c>
      <c r="J9" s="46">
        <v>215.52</v>
      </c>
      <c r="K9" s="46">
        <v>192.34</v>
      </c>
      <c r="L9" s="46">
        <v>214.8</v>
      </c>
      <c r="M9" s="46">
        <v>22.25</v>
      </c>
      <c r="N9" s="46"/>
      <c r="O9" s="5">
        <f t="shared" si="3"/>
        <v>118.60340435986301</v>
      </c>
      <c r="P9" s="54">
        <f t="shared" si="4"/>
        <v>96.048421071146748</v>
      </c>
      <c r="Q9" s="54">
        <f t="shared" si="5"/>
        <v>22.554983288716262</v>
      </c>
    </row>
    <row r="10" spans="1:20" x14ac:dyDescent="0.25">
      <c r="A10" s="4" t="str">
        <f>'all results'!B24</f>
        <v>S24</v>
      </c>
      <c r="B10" s="4" t="str">
        <f>'all results'!C24</f>
        <v>IEPAug23-NML02-Ni4-756</v>
      </c>
      <c r="C10" s="4">
        <f>'all results'!D24</f>
        <v>28.5928</v>
      </c>
      <c r="D10" s="4">
        <f>'all results'!E24</f>
        <v>54.052700000000002</v>
      </c>
      <c r="E10" s="4">
        <f>'all results'!F24</f>
        <v>422.40649999999999</v>
      </c>
      <c r="F10" s="48">
        <v>9.8209999999999997</v>
      </c>
      <c r="G10" s="48">
        <v>34.764899999999997</v>
      </c>
      <c r="H10" s="48">
        <v>1027.1675465399001</v>
      </c>
      <c r="I10" s="46">
        <v>92.85</v>
      </c>
      <c r="J10" s="46">
        <v>214.45</v>
      </c>
      <c r="K10" s="46">
        <v>191.36</v>
      </c>
      <c r="L10" s="46">
        <v>213.75</v>
      </c>
      <c r="M10" s="46">
        <v>22.39</v>
      </c>
      <c r="N10" s="46"/>
      <c r="O10" s="5">
        <f t="shared" si="3"/>
        <v>118.38380253505846</v>
      </c>
      <c r="P10" s="54">
        <f t="shared" si="4"/>
        <v>95.904509767505033</v>
      </c>
      <c r="Q10" s="54">
        <f t="shared" si="5"/>
        <v>22.479292767553428</v>
      </c>
    </row>
    <row r="11" spans="1:20" x14ac:dyDescent="0.25">
      <c r="A11" s="4" t="str">
        <f>'all results'!B25</f>
        <v>S25</v>
      </c>
      <c r="B11" s="4" t="str">
        <f>'all results'!C25</f>
        <v>IEPAug23-NML02-Ni1-734</v>
      </c>
      <c r="C11" s="4">
        <f>'all results'!D25</f>
        <v>34.717100000000002</v>
      </c>
      <c r="D11" s="4">
        <f>'all results'!E25</f>
        <v>37.913400000000003</v>
      </c>
      <c r="E11" s="4">
        <f>'all results'!F25</f>
        <v>412.28910000000002</v>
      </c>
      <c r="F11" s="48">
        <v>9.6128999999999998</v>
      </c>
      <c r="G11" s="48">
        <v>34.742400000000004</v>
      </c>
      <c r="H11" s="48">
        <v>1027.38873000133</v>
      </c>
      <c r="I11" s="46">
        <v>92.8</v>
      </c>
      <c r="J11" s="46">
        <v>214.33</v>
      </c>
      <c r="K11" s="46">
        <v>191.6</v>
      </c>
      <c r="L11" s="46">
        <v>213.75</v>
      </c>
      <c r="M11" s="46">
        <v>22.39</v>
      </c>
      <c r="N11" s="46"/>
      <c r="O11" s="5">
        <f t="shared" si="3"/>
        <v>118.29018213957114</v>
      </c>
      <c r="P11" s="54">
        <f t="shared" si="4"/>
        <v>96.166131781367781</v>
      </c>
      <c r="Q11" s="54">
        <f t="shared" si="5"/>
        <v>22.124050358203359</v>
      </c>
    </row>
    <row r="12" spans="1:20" x14ac:dyDescent="0.25">
      <c r="A12" s="4" t="str">
        <f>'all results'!B26</f>
        <v>S26</v>
      </c>
      <c r="B12" s="4" t="str">
        <f>'all results'!C26</f>
        <v>IEPAug23-SHBML12-Ni6-781</v>
      </c>
      <c r="C12" s="4">
        <f>'all results'!D26</f>
        <v>22.204799999999999</v>
      </c>
      <c r="D12" s="4">
        <f>'all results'!E26</f>
        <v>35.811</v>
      </c>
      <c r="E12" s="4">
        <f>'all results'!F26</f>
        <v>238.46860000000001</v>
      </c>
      <c r="F12" s="48">
        <v>15.0085</v>
      </c>
      <c r="G12" s="48">
        <v>35.4193</v>
      </c>
      <c r="H12" s="48">
        <v>1026.8232976934501</v>
      </c>
      <c r="I12" s="46">
        <v>92.96</v>
      </c>
      <c r="J12" s="46">
        <v>214.95</v>
      </c>
      <c r="K12" s="46">
        <v>192.32</v>
      </c>
      <c r="L12" s="46">
        <v>214.63</v>
      </c>
      <c r="M12" s="46">
        <v>22.4</v>
      </c>
      <c r="N12" s="46"/>
      <c r="O12" s="5">
        <f t="shared" si="3"/>
        <v>118.80330362003448</v>
      </c>
      <c r="P12" s="54">
        <f t="shared" si="4"/>
        <v>96.764458133343936</v>
      </c>
      <c r="Q12" s="54">
        <f t="shared" si="5"/>
        <v>22.038845486690548</v>
      </c>
    </row>
    <row r="13" spans="1:20" x14ac:dyDescent="0.25">
      <c r="A13" s="4" t="str">
        <f>'all results'!B27</f>
        <v>S27</v>
      </c>
      <c r="B13" s="4" t="str">
        <f>'all results'!C27</f>
        <v>IEPAug23-NML02-Ni9-765</v>
      </c>
      <c r="C13" s="4">
        <f>'all results'!D27</f>
        <v>33.116100000000003</v>
      </c>
      <c r="D13" s="4">
        <f>'all results'!E27</f>
        <v>68.498199999999997</v>
      </c>
      <c r="E13" s="4">
        <f>'all results'!F27</f>
        <v>332.99639999999999</v>
      </c>
      <c r="F13" s="48">
        <v>11.7636</v>
      </c>
      <c r="G13" s="48">
        <v>34.834499999999998</v>
      </c>
      <c r="H13" s="48">
        <v>1026.52124466243</v>
      </c>
      <c r="I13" s="46">
        <v>94.01</v>
      </c>
      <c r="J13" s="46">
        <v>215.46</v>
      </c>
      <c r="K13" s="46">
        <v>192.86</v>
      </c>
      <c r="L13" s="46">
        <v>215.27</v>
      </c>
      <c r="M13" s="4">
        <v>22.32</v>
      </c>
      <c r="N13" s="46"/>
      <c r="O13" s="5">
        <f t="shared" si="3"/>
        <v>118.31221285628497</v>
      </c>
      <c r="P13" s="54">
        <f t="shared" si="4"/>
        <v>96.296107376235241</v>
      </c>
      <c r="Q13" s="54">
        <f t="shared" si="5"/>
        <v>22.016105480049728</v>
      </c>
    </row>
    <row r="14" spans="1:20" x14ac:dyDescent="0.25">
      <c r="A14" s="4" t="str">
        <f>'all results'!B28</f>
        <v>S28</v>
      </c>
      <c r="B14" s="4" t="str">
        <f>'all results'!C28</f>
        <v>IEPAug23-SHBML10-Ni6-681</v>
      </c>
      <c r="C14" s="4">
        <f>'all results'!D28</f>
        <v>25.7287</v>
      </c>
      <c r="D14" s="4">
        <f>'all results'!E28</f>
        <v>59.544899999999998</v>
      </c>
      <c r="E14" s="4">
        <f>'all results'!F28</f>
        <v>248.5352</v>
      </c>
      <c r="F14" s="48">
        <v>14.4115</v>
      </c>
      <c r="G14" s="48">
        <v>35.310600000000001</v>
      </c>
      <c r="H14" s="48">
        <v>1026.74289564689</v>
      </c>
      <c r="I14" s="46">
        <v>93.49</v>
      </c>
      <c r="J14" s="46">
        <v>215.07</v>
      </c>
      <c r="K14" s="46">
        <v>192.4</v>
      </c>
      <c r="L14" s="46">
        <v>214.85</v>
      </c>
      <c r="M14" s="4">
        <v>22.36</v>
      </c>
      <c r="N14" s="46"/>
      <c r="O14" s="5">
        <f t="shared" si="3"/>
        <v>118.41328585322192</v>
      </c>
      <c r="P14" s="54">
        <f t="shared" si="4"/>
        <v>96.333756405183266</v>
      </c>
      <c r="Q14" s="54">
        <f t="shared" si="5"/>
        <v>22.079529448038656</v>
      </c>
    </row>
    <row r="15" spans="1:20" x14ac:dyDescent="0.25">
      <c r="A15" s="4" t="str">
        <f>'all results'!B29</f>
        <v>S29</v>
      </c>
      <c r="B15" s="4" t="str">
        <f>'all results'!C29</f>
        <v>IEPAug23-SHBML12-Ni8-782</v>
      </c>
      <c r="C15" s="4">
        <f>'all results'!D29</f>
        <v>30.771599999999999</v>
      </c>
      <c r="D15" s="4">
        <f>'all results'!E29</f>
        <v>36.971699999999998</v>
      </c>
      <c r="E15" s="4">
        <f>'all results'!F29</f>
        <v>221.7072</v>
      </c>
      <c r="F15" s="48">
        <v>15.627700000000001</v>
      </c>
      <c r="G15" s="48">
        <v>35.4831</v>
      </c>
      <c r="H15" s="48">
        <v>1026.33951614851</v>
      </c>
      <c r="I15" s="46">
        <v>93.62</v>
      </c>
      <c r="J15" s="46">
        <v>215.41</v>
      </c>
      <c r="K15" s="46">
        <v>192.84</v>
      </c>
      <c r="L15" s="46">
        <v>215.15</v>
      </c>
      <c r="M15" s="4">
        <v>22.41</v>
      </c>
      <c r="N15" s="46"/>
      <c r="O15" s="5">
        <f t="shared" si="3"/>
        <v>118.66443616731711</v>
      </c>
      <c r="P15" s="54">
        <f t="shared" si="4"/>
        <v>96.673662505305884</v>
      </c>
      <c r="Q15" s="54">
        <f t="shared" si="5"/>
        <v>21.990773662011218</v>
      </c>
    </row>
    <row r="16" spans="1:20" x14ac:dyDescent="0.25">
      <c r="A16" s="4" t="str">
        <f>'all results'!B30</f>
        <v>S30</v>
      </c>
      <c r="B16" s="4" t="str">
        <f>'all results'!C30</f>
        <v>IEPAug23-SHMBL11-Ni4-664</v>
      </c>
      <c r="C16" s="4">
        <f>'all results'!D30</f>
        <v>20.3794</v>
      </c>
      <c r="D16" s="4">
        <f>'all results'!E30</f>
        <v>60.394100000000002</v>
      </c>
      <c r="E16" s="4">
        <f>'all results'!F30</f>
        <v>376.2817</v>
      </c>
      <c r="F16" s="48">
        <v>8.0029000000000003</v>
      </c>
      <c r="G16" s="48">
        <v>34.566400000000002</v>
      </c>
      <c r="H16" s="48">
        <v>1028.9322459191801</v>
      </c>
      <c r="I16" s="46">
        <v>93.09</v>
      </c>
      <c r="J16" s="46">
        <v>214.71</v>
      </c>
      <c r="K16" s="46">
        <v>192.71</v>
      </c>
      <c r="L16" s="46">
        <v>215.06</v>
      </c>
      <c r="M16" s="4">
        <v>22.22</v>
      </c>
      <c r="N16" s="46"/>
      <c r="O16" s="5">
        <f t="shared" si="3"/>
        <v>118.20020266869246</v>
      </c>
      <c r="P16" s="54">
        <f t="shared" si="4"/>
        <v>96.818814256332359</v>
      </c>
      <c r="Q16" s="54">
        <f t="shared" si="5"/>
        <v>21.381388412360089</v>
      </c>
    </row>
    <row r="17" spans="1:17" x14ac:dyDescent="0.25">
      <c r="A17" s="4" t="str">
        <f>'all results'!B31</f>
        <v>S31</v>
      </c>
      <c r="B17" s="4" t="str">
        <f>'all results'!C31</f>
        <v>IEPAug23-SHBML10-Ni5-679</v>
      </c>
      <c r="C17" s="4">
        <f>'all results'!D31</f>
        <v>25.041</v>
      </c>
      <c r="D17" s="4">
        <f>'all results'!E31</f>
        <v>65.397099999999995</v>
      </c>
      <c r="E17" s="4">
        <f>'all results'!F31</f>
        <v>274.15750000000003</v>
      </c>
      <c r="F17" s="48">
        <v>13.275700000000001</v>
      </c>
      <c r="G17" s="48">
        <v>35.177799999999998</v>
      </c>
      <c r="H17" s="48">
        <v>1027.0063099787001</v>
      </c>
      <c r="I17" s="46">
        <v>92.9</v>
      </c>
      <c r="J17" s="46">
        <v>214.4</v>
      </c>
      <c r="K17" s="46">
        <v>192.08</v>
      </c>
      <c r="L17" s="46">
        <v>214.36</v>
      </c>
      <c r="M17" s="4">
        <v>22.25</v>
      </c>
      <c r="N17" s="46"/>
      <c r="O17" s="5">
        <f t="shared" si="3"/>
        <v>118.30501801154453</v>
      </c>
      <c r="P17" s="54">
        <f t="shared" si="4"/>
        <v>96.571948036090433</v>
      </c>
      <c r="Q17" s="54">
        <f t="shared" si="5"/>
        <v>21.7330699754541</v>
      </c>
    </row>
    <row r="18" spans="1:17" x14ac:dyDescent="0.25">
      <c r="A18" s="4" t="str">
        <f>'all results'!B32</f>
        <v>S32</v>
      </c>
      <c r="B18" s="4" t="str">
        <f>'all results'!C32</f>
        <v>IEPAug23-SHBML11-Ni5-663</v>
      </c>
      <c r="C18" s="4">
        <f>'all results'!D32</f>
        <v>23.101600000000001</v>
      </c>
      <c r="D18" s="4">
        <f>'all results'!E32</f>
        <v>67.554699999999997</v>
      </c>
      <c r="E18" s="4">
        <f>'all results'!F32</f>
        <v>381.31799999999998</v>
      </c>
      <c r="F18" s="48">
        <v>8.9700000000000006</v>
      </c>
      <c r="G18" s="48">
        <v>34.6629</v>
      </c>
      <c r="H18" s="48">
        <v>1028.6244425553</v>
      </c>
      <c r="I18" s="46">
        <v>93.64</v>
      </c>
      <c r="J18" s="46">
        <v>214.73</v>
      </c>
      <c r="K18" s="46">
        <v>192.81</v>
      </c>
      <c r="L18" s="46">
        <v>215.07</v>
      </c>
      <c r="M18" s="4">
        <v>22.4</v>
      </c>
      <c r="N18" s="46"/>
      <c r="O18" s="5">
        <f t="shared" si="3"/>
        <v>117.72032142186826</v>
      </c>
      <c r="P18" s="54">
        <f t="shared" si="4"/>
        <v>96.410308658078094</v>
      </c>
      <c r="Q18" s="54">
        <f t="shared" si="5"/>
        <v>21.310012763790169</v>
      </c>
    </row>
    <row r="19" spans="1:17" x14ac:dyDescent="0.25">
      <c r="A19" s="4" t="str">
        <f>'all results'!B33</f>
        <v>S33</v>
      </c>
      <c r="B19" s="4" t="str">
        <f>'all results'!C33</f>
        <v>IEPAug23-KML03-Ni8-350</v>
      </c>
      <c r="C19" s="4">
        <f>'all results'!D33</f>
        <v>9.6870999999999992</v>
      </c>
      <c r="D19" s="4">
        <f>'all results'!E33</f>
        <v>106.33839999999999</v>
      </c>
      <c r="E19" s="4">
        <f>'all results'!F33</f>
        <v>288.39370000000002</v>
      </c>
      <c r="F19" s="48">
        <v>12.488799999999999</v>
      </c>
      <c r="G19" s="48">
        <v>34.8919</v>
      </c>
      <c r="H19" s="48">
        <v>1026.50481516372</v>
      </c>
      <c r="I19" s="46">
        <v>93.95</v>
      </c>
      <c r="J19" s="46">
        <v>215.71</v>
      </c>
      <c r="K19" s="46">
        <v>193.5</v>
      </c>
      <c r="L19" s="46">
        <v>215.88</v>
      </c>
      <c r="M19" s="46">
        <v>22.75</v>
      </c>
      <c r="N19" s="46"/>
      <c r="O19" s="5">
        <f t="shared" si="3"/>
        <v>118.6161021374071</v>
      </c>
      <c r="P19" s="54">
        <f t="shared" si="4"/>
        <v>96.979574308302205</v>
      </c>
      <c r="Q19" s="54">
        <f t="shared" si="5"/>
        <v>21.636527829104899</v>
      </c>
    </row>
    <row r="20" spans="1:17" x14ac:dyDescent="0.25">
      <c r="A20" s="4" t="str">
        <f>'all results'!B34</f>
        <v>S34</v>
      </c>
      <c r="B20" s="4" t="str">
        <f>'all results'!C34</f>
        <v>IEPAug23-KML05-Ni4-391</v>
      </c>
      <c r="C20" s="4">
        <f>'all results'!D34</f>
        <v>27.2422</v>
      </c>
      <c r="D20" s="4">
        <f>'all results'!E34</f>
        <v>52.610700000000001</v>
      </c>
      <c r="E20" s="4">
        <f>'all results'!F34</f>
        <v>331.9348</v>
      </c>
      <c r="F20" s="48">
        <v>10.130800000000001</v>
      </c>
      <c r="G20" s="48">
        <v>34.796599999999998</v>
      </c>
      <c r="H20" s="48">
        <v>1027.4963866165899</v>
      </c>
      <c r="I20" s="46">
        <v>91.44</v>
      </c>
      <c r="J20" s="46">
        <v>214.1</v>
      </c>
      <c r="K20" s="46">
        <v>191.65</v>
      </c>
      <c r="L20" s="46">
        <v>213.95</v>
      </c>
      <c r="M20" s="46">
        <v>22.73</v>
      </c>
      <c r="N20" s="46"/>
      <c r="O20" s="5">
        <f t="shared" si="3"/>
        <v>119.37754876579488</v>
      </c>
      <c r="P20" s="54">
        <f t="shared" si="4"/>
        <v>97.528323510682426</v>
      </c>
      <c r="Q20" s="54">
        <f t="shared" si="5"/>
        <v>21.849225255112458</v>
      </c>
    </row>
    <row r="21" spans="1:17" x14ac:dyDescent="0.25">
      <c r="A21" s="4" t="str">
        <f>'all results'!B35</f>
        <v>S35</v>
      </c>
      <c r="B21" s="4" t="str">
        <f>'all results'!C35</f>
        <v>IEPAug23-KML05-Ni5-394</v>
      </c>
      <c r="C21" s="4">
        <f>'all results'!D35</f>
        <v>26.792300000000001</v>
      </c>
      <c r="D21" s="4">
        <f>'all results'!E35</f>
        <v>33.216999999999999</v>
      </c>
      <c r="E21" s="4">
        <f>'all results'!F35</f>
        <v>314.9513</v>
      </c>
      <c r="F21" s="48">
        <v>10.3505</v>
      </c>
      <c r="G21" s="48">
        <v>34.822600000000001</v>
      </c>
      <c r="H21" s="48">
        <v>1027.3828562189301</v>
      </c>
      <c r="I21" s="46">
        <v>93.26</v>
      </c>
      <c r="J21" s="46">
        <v>215.26</v>
      </c>
      <c r="K21" s="46">
        <v>193.42</v>
      </c>
      <c r="L21" s="46">
        <v>215.69</v>
      </c>
      <c r="M21" s="46">
        <v>22.78</v>
      </c>
      <c r="N21" s="46"/>
      <c r="O21" s="5">
        <f t="shared" si="3"/>
        <v>118.74833151196987</v>
      </c>
      <c r="P21" s="54">
        <f t="shared" si="4"/>
        <v>97.490433477368043</v>
      </c>
      <c r="Q21" s="54">
        <f t="shared" si="5"/>
        <v>21.257898034601826</v>
      </c>
    </row>
    <row r="22" spans="1:17" x14ac:dyDescent="0.25">
      <c r="A22" s="4" t="str">
        <f>'all results'!B36</f>
        <v>S36</v>
      </c>
      <c r="B22" s="4" t="str">
        <f>'all results'!C36</f>
        <v>IEPAug23-KML01-Ni4-336</v>
      </c>
      <c r="C22" s="4">
        <f>'all results'!D36</f>
        <v>25.697099999999999</v>
      </c>
      <c r="D22" s="4">
        <f>'all results'!E36</f>
        <v>64.844700000000003</v>
      </c>
      <c r="E22" s="4">
        <f>'all results'!F36</f>
        <v>347.18700000000001</v>
      </c>
      <c r="F22" s="48">
        <v>10.8742</v>
      </c>
      <c r="G22" s="48">
        <v>34.787399999999998</v>
      </c>
      <c r="H22" s="48">
        <v>1026.6972250629001</v>
      </c>
      <c r="I22" s="46">
        <v>91.39</v>
      </c>
      <c r="J22" s="46">
        <v>213.64</v>
      </c>
      <c r="K22" s="46">
        <v>191.33</v>
      </c>
      <c r="L22" s="46">
        <v>213.6</v>
      </c>
      <c r="M22" s="46">
        <v>22.65</v>
      </c>
      <c r="N22" s="46"/>
      <c r="O22" s="5">
        <f t="shared" si="3"/>
        <v>119.0711312115511</v>
      </c>
      <c r="P22" s="54">
        <f t="shared" si="4"/>
        <v>97.341258513557634</v>
      </c>
      <c r="Q22" s="54">
        <f t="shared" si="5"/>
        <v>21.729872697993475</v>
      </c>
    </row>
    <row r="23" spans="1:17" x14ac:dyDescent="0.25">
      <c r="A23" s="4" t="str">
        <f>'all results'!B37</f>
        <v>S37</v>
      </c>
      <c r="B23" s="4" t="str">
        <f>'all results'!C37</f>
        <v>IEPAug23-KML01-Ni5-354</v>
      </c>
      <c r="C23" s="4">
        <f>'all results'!D37</f>
        <v>23.758299999999998</v>
      </c>
      <c r="D23" s="4">
        <f>'all results'!E37</f>
        <v>75.954300000000003</v>
      </c>
      <c r="E23" s="4">
        <f>'all results'!F37</f>
        <v>327.27690000000001</v>
      </c>
      <c r="F23" s="48">
        <v>10.9346</v>
      </c>
      <c r="G23" s="48">
        <v>34.788899999999998</v>
      </c>
      <c r="H23" s="48">
        <v>1026.6718239059101</v>
      </c>
      <c r="I23" s="46">
        <v>94.02</v>
      </c>
      <c r="J23" s="46">
        <v>214.94</v>
      </c>
      <c r="K23" s="46">
        <v>192.42</v>
      </c>
      <c r="L23" s="46">
        <v>214.74</v>
      </c>
      <c r="M23" s="46">
        <v>22.75</v>
      </c>
      <c r="N23" s="46"/>
      <c r="O23" s="5">
        <f t="shared" si="3"/>
        <v>117.77862914360234</v>
      </c>
      <c r="P23" s="54">
        <f t="shared" si="4"/>
        <v>95.84367439406607</v>
      </c>
      <c r="Q23" s="54">
        <f t="shared" si="5"/>
        <v>21.934954749536274</v>
      </c>
    </row>
    <row r="24" spans="1:17" x14ac:dyDescent="0.25">
      <c r="A24" s="4" t="str">
        <f>'all results'!B38</f>
        <v>S38</v>
      </c>
      <c r="B24" s="4" t="str">
        <f>'all results'!C38</f>
        <v>IEPAug23-KML03-Ni3-362</v>
      </c>
      <c r="C24" s="4">
        <f>'all results'!D38</f>
        <v>14.301600000000001</v>
      </c>
      <c r="D24" s="4">
        <f>'all results'!E38</f>
        <v>67.860600000000005</v>
      </c>
      <c r="E24" s="4">
        <f>'all results'!F38</f>
        <v>381.70769999999999</v>
      </c>
      <c r="F24" s="48">
        <v>9.6488999999999994</v>
      </c>
      <c r="G24" s="48">
        <v>34.744599999999998</v>
      </c>
      <c r="H24" s="48">
        <v>1027.3570623748799</v>
      </c>
      <c r="I24" s="46">
        <v>91.56</v>
      </c>
      <c r="J24" s="46">
        <v>214.12</v>
      </c>
      <c r="K24" s="46">
        <v>192.03</v>
      </c>
      <c r="L24" s="46">
        <v>214.34</v>
      </c>
      <c r="M24" s="46">
        <v>22.78</v>
      </c>
      <c r="N24" s="46"/>
      <c r="O24" s="5">
        <f t="shared" si="3"/>
        <v>119.2964009189613</v>
      </c>
      <c r="P24" s="54">
        <f t="shared" si="4"/>
        <v>97.794626308159607</v>
      </c>
      <c r="Q24" s="54">
        <f t="shared" si="5"/>
        <v>21.501774610801693</v>
      </c>
    </row>
    <row r="25" spans="1:17" x14ac:dyDescent="0.25">
      <c r="A25" s="4" t="str">
        <f>'all results'!B39</f>
        <v>S39</v>
      </c>
      <c r="B25" s="4" t="str">
        <f>'all results'!C39</f>
        <v>IEPAug23-KML09-Ni8-170</v>
      </c>
      <c r="C25" s="4">
        <f>'all results'!D39</f>
        <v>25.7072</v>
      </c>
      <c r="D25" s="4">
        <f>'all results'!E39</f>
        <v>58.483800000000002</v>
      </c>
      <c r="E25" s="4">
        <f>'all results'!F39</f>
        <v>229.89609999999999</v>
      </c>
      <c r="F25" s="48">
        <v>14.503500000000001</v>
      </c>
      <c r="G25" s="48">
        <v>35.174399999999999</v>
      </c>
      <c r="H25" s="48">
        <v>1026.38713145986</v>
      </c>
      <c r="I25" s="46">
        <v>94.05</v>
      </c>
      <c r="J25" s="46">
        <v>216.06</v>
      </c>
      <c r="K25" s="46">
        <v>193.02</v>
      </c>
      <c r="L25" s="46">
        <v>215.37</v>
      </c>
      <c r="M25" s="46">
        <v>22.77</v>
      </c>
      <c r="N25" s="46"/>
      <c r="O25" s="5">
        <f t="shared" si="3"/>
        <v>118.87327525868496</v>
      </c>
      <c r="P25" s="54">
        <f t="shared" si="4"/>
        <v>96.425604887730927</v>
      </c>
      <c r="Q25" s="54">
        <f t="shared" si="5"/>
        <v>22.447670370954025</v>
      </c>
    </row>
    <row r="26" spans="1:17" x14ac:dyDescent="0.25">
      <c r="A26" s="4" t="str">
        <f>'all results'!B40</f>
        <v>S40</v>
      </c>
      <c r="B26" s="4" t="str">
        <f>'all results'!C40</f>
        <v>IEPAug23-KML03-Ni1-351</v>
      </c>
      <c r="C26" s="4">
        <f>'all results'!D40</f>
        <v>18.803000000000001</v>
      </c>
      <c r="D26" s="4">
        <f>'all results'!E40</f>
        <v>73.516099999999994</v>
      </c>
      <c r="E26" s="4">
        <f>'all results'!F40</f>
        <v>369.84780000000001</v>
      </c>
      <c r="F26" s="48">
        <v>9.6135999999999999</v>
      </c>
      <c r="G26" s="48">
        <v>34.740499999999997</v>
      </c>
      <c r="H26" s="48">
        <v>1027.49253436506</v>
      </c>
      <c r="I26" s="46">
        <v>95.43</v>
      </c>
      <c r="J26" s="46">
        <v>217.23</v>
      </c>
      <c r="K26" s="46">
        <v>193.89</v>
      </c>
      <c r="L26" s="46">
        <v>216.24</v>
      </c>
      <c r="M26" s="46">
        <v>22.73</v>
      </c>
      <c r="N26" s="46"/>
      <c r="O26" s="5">
        <f t="shared" si="3"/>
        <v>118.54100728358713</v>
      </c>
      <c r="P26" s="54">
        <f t="shared" si="4"/>
        <v>95.825513769638661</v>
      </c>
      <c r="Q26" s="54">
        <f t="shared" si="5"/>
        <v>22.715493513948477</v>
      </c>
    </row>
    <row r="27" spans="1:17" x14ac:dyDescent="0.25">
      <c r="A27" s="4" t="str">
        <f>'all results'!B41</f>
        <v>S41</v>
      </c>
      <c r="B27" s="4" t="str">
        <f>'all results'!C41</f>
        <v>IEPAug23-KML03-Ni9-359</v>
      </c>
      <c r="C27" s="4">
        <f>'all results'!D41</f>
        <v>19.707599999999999</v>
      </c>
      <c r="D27" s="4">
        <f>'all results'!E41</f>
        <v>69.362399999999994</v>
      </c>
      <c r="E27" s="4">
        <f>'all results'!F41</f>
        <v>268.03469999999999</v>
      </c>
      <c r="F27" s="48">
        <v>12.4922</v>
      </c>
      <c r="G27" s="48">
        <v>34.893099999999997</v>
      </c>
      <c r="H27" s="48">
        <v>1026.41943123745</v>
      </c>
      <c r="I27" s="46">
        <v>92.75</v>
      </c>
      <c r="J27" s="46">
        <v>214.15</v>
      </c>
      <c r="K27" s="46">
        <v>192.24</v>
      </c>
      <c r="L27" s="46">
        <v>214.56</v>
      </c>
      <c r="M27" s="46">
        <v>22.75</v>
      </c>
      <c r="N27" s="46"/>
      <c r="O27" s="5">
        <f t="shared" si="3"/>
        <v>118.27523554736324</v>
      </c>
      <c r="P27" s="54">
        <f t="shared" si="4"/>
        <v>96.92918603465543</v>
      </c>
      <c r="Q27" s="54">
        <f t="shared" si="5"/>
        <v>21.346049512707808</v>
      </c>
    </row>
    <row r="28" spans="1:17" x14ac:dyDescent="0.25">
      <c r="A28" s="4" t="str">
        <f>'all results'!B42</f>
        <v>S42</v>
      </c>
      <c r="B28" s="4" t="str">
        <f>'all results'!C42</f>
        <v>IEPAug23-SHBML13-Ni8-439</v>
      </c>
      <c r="C28" s="4">
        <f>'all results'!D42</f>
        <v>18.0762</v>
      </c>
      <c r="D28" s="4">
        <f>'all results'!E42</f>
        <v>90.373999999999995</v>
      </c>
      <c r="E28" s="4">
        <f>'all results'!F42</f>
        <v>277.89819999999997</v>
      </c>
      <c r="F28" s="48">
        <v>13.7158</v>
      </c>
      <c r="G28" s="48">
        <v>34.950400000000002</v>
      </c>
      <c r="H28" s="48">
        <v>1026.2252622723399</v>
      </c>
      <c r="I28" s="46">
        <v>93.07</v>
      </c>
      <c r="J28" s="46">
        <v>214.43</v>
      </c>
      <c r="K28" s="46">
        <v>191.41</v>
      </c>
      <c r="L28" s="46">
        <v>213.85</v>
      </c>
      <c r="M28" s="46">
        <v>22.65</v>
      </c>
      <c r="N28" s="46"/>
      <c r="O28" s="5">
        <f t="shared" si="3"/>
        <v>118.25863624841605</v>
      </c>
      <c r="P28" s="54">
        <f t="shared" si="4"/>
        <v>95.826914046384587</v>
      </c>
      <c r="Q28" s="54">
        <f t="shared" si="5"/>
        <v>22.431722202031466</v>
      </c>
    </row>
    <row r="29" spans="1:17" x14ac:dyDescent="0.25">
      <c r="A29" s="4" t="str">
        <f>'all results'!B43</f>
        <v>S43</v>
      </c>
      <c r="B29" s="4" t="str">
        <f>'all results'!C43</f>
        <v>IEPAug23-KML09-Ni1-279</v>
      </c>
      <c r="C29" s="4">
        <f>'all results'!D43</f>
        <v>19.086600000000001</v>
      </c>
      <c r="D29" s="4">
        <f>'all results'!E43</f>
        <v>57.478400000000001</v>
      </c>
      <c r="E29" s="4">
        <f>'all results'!F43</f>
        <v>511.97460000000001</v>
      </c>
      <c r="F29" s="48">
        <v>4.3593999999999999</v>
      </c>
      <c r="G29" s="48">
        <v>34.445900000000002</v>
      </c>
      <c r="H29" s="48">
        <v>1031.2035169407</v>
      </c>
      <c r="I29" s="4">
        <v>93.96</v>
      </c>
      <c r="J29" s="46">
        <v>215.78</v>
      </c>
      <c r="K29" s="46">
        <v>193.28</v>
      </c>
      <c r="L29" s="46">
        <v>215.43</v>
      </c>
      <c r="M29" s="46">
        <v>22.74</v>
      </c>
      <c r="N29" s="46"/>
      <c r="O29" s="5">
        <f t="shared" si="3"/>
        <v>118.1338096687323</v>
      </c>
      <c r="P29" s="54">
        <f t="shared" si="4"/>
        <v>96.314644362982207</v>
      </c>
      <c r="Q29" s="54">
        <f t="shared" si="5"/>
        <v>21.819165305750094</v>
      </c>
    </row>
    <row r="30" spans="1:17" x14ac:dyDescent="0.25">
      <c r="A30" s="4" t="str">
        <f>'all results'!B44</f>
        <v>S44</v>
      </c>
      <c r="B30" s="4" t="str">
        <f>'all results'!C44</f>
        <v>IEPAug23-KML04-Ni5-342</v>
      </c>
      <c r="C30" s="4">
        <f>'all results'!D44</f>
        <v>23.308599999999998</v>
      </c>
      <c r="D30" s="4">
        <f>'all results'!E44</f>
        <v>80.0351</v>
      </c>
      <c r="E30" s="4">
        <f>'all results'!F44</f>
        <v>299.15649999999999</v>
      </c>
      <c r="F30" s="48">
        <v>11.244</v>
      </c>
      <c r="G30" s="48">
        <v>34.915100000000002</v>
      </c>
      <c r="H30" s="48">
        <v>1027.0187519741701</v>
      </c>
      <c r="I30" s="46">
        <v>91.64</v>
      </c>
      <c r="J30" s="46">
        <v>214.01</v>
      </c>
      <c r="K30" s="46">
        <v>189.98</v>
      </c>
      <c r="L30" s="46">
        <v>212.23</v>
      </c>
      <c r="M30" s="46">
        <v>22.68</v>
      </c>
      <c r="N30" s="46"/>
      <c r="O30" s="5">
        <f t="shared" si="3"/>
        <v>119.15069687362207</v>
      </c>
      <c r="P30" s="54">
        <f t="shared" si="4"/>
        <v>95.752876771692357</v>
      </c>
      <c r="Q30" s="54">
        <f t="shared" si="5"/>
        <v>23.39782010192971</v>
      </c>
    </row>
    <row r="31" spans="1:17" x14ac:dyDescent="0.25">
      <c r="A31" s="4" t="str">
        <f>'all results'!B45</f>
        <v>S45</v>
      </c>
      <c r="B31" s="4" t="str">
        <f>'all results'!C45</f>
        <v>IEPAug23-KML07-Ni10-314</v>
      </c>
      <c r="C31" s="4">
        <f>'all results'!D45</f>
        <v>26.491199999999999</v>
      </c>
      <c r="D31" s="4">
        <f>'all results'!E45</f>
        <v>69.704800000000006</v>
      </c>
      <c r="E31" s="4">
        <f>'all results'!F45</f>
        <v>233.9092</v>
      </c>
      <c r="F31" s="48">
        <v>14.6035</v>
      </c>
      <c r="G31" s="48">
        <v>35.133899999999997</v>
      </c>
      <c r="H31" s="48">
        <v>1026.1819625715</v>
      </c>
      <c r="I31" s="46">
        <v>94.68</v>
      </c>
      <c r="J31" s="46">
        <v>216.73</v>
      </c>
      <c r="K31" s="46">
        <v>193.34</v>
      </c>
      <c r="L31" s="46">
        <v>215.69</v>
      </c>
      <c r="M31" s="46">
        <v>22.81</v>
      </c>
      <c r="N31" s="46"/>
      <c r="O31" s="5">
        <f t="shared" si="3"/>
        <v>118.93602153574791</v>
      </c>
      <c r="P31" s="54">
        <f t="shared" si="4"/>
        <v>96.142792992354686</v>
      </c>
      <c r="Q31" s="54">
        <f t="shared" si="5"/>
        <v>22.793228543393219</v>
      </c>
    </row>
    <row r="32" spans="1:17" x14ac:dyDescent="0.25">
      <c r="A32" s="4" t="str">
        <f>'all results'!B46</f>
        <v>S46</v>
      </c>
      <c r="B32" s="4" t="str">
        <f>'all results'!C46</f>
        <v>IEPAug23-KML08-Ni5-293</v>
      </c>
      <c r="C32" s="4">
        <f>'all results'!D46</f>
        <v>26.978100000000001</v>
      </c>
      <c r="D32" s="4">
        <f>'all results'!E46</f>
        <v>76.073499999999996</v>
      </c>
      <c r="E32" s="4">
        <f>'all results'!F46</f>
        <v>294.69839999999999</v>
      </c>
      <c r="F32" s="48">
        <v>12.3954</v>
      </c>
      <c r="G32" s="48">
        <v>35.044800000000002</v>
      </c>
      <c r="H32" s="48">
        <v>1027.0809086952499</v>
      </c>
      <c r="I32" s="46">
        <v>93.43</v>
      </c>
      <c r="J32" s="46">
        <v>215.16</v>
      </c>
      <c r="K32" s="46">
        <v>192</v>
      </c>
      <c r="L32" s="46">
        <v>214.37</v>
      </c>
      <c r="M32" s="46">
        <v>22.61</v>
      </c>
      <c r="N32" s="46"/>
      <c r="O32" s="5">
        <f t="shared" si="3"/>
        <v>118.52036092720235</v>
      </c>
      <c r="P32" s="54">
        <f t="shared" si="4"/>
        <v>95.971017634061738</v>
      </c>
      <c r="Q32" s="54">
        <f t="shared" si="5"/>
        <v>22.549343293140609</v>
      </c>
    </row>
    <row r="33" spans="1:17" x14ac:dyDescent="0.25">
      <c r="A33" s="4" t="str">
        <f>'all results'!B47</f>
        <v>S47</v>
      </c>
      <c r="B33" s="4" t="str">
        <f>'all results'!C47</f>
        <v>IEPAug23-KML04-Ni8-369</v>
      </c>
      <c r="C33" s="4">
        <f>'all results'!D47</f>
        <v>25.515999999999998</v>
      </c>
      <c r="D33" s="4">
        <f>'all results'!E47</f>
        <v>63.378999999999998</v>
      </c>
      <c r="E33" s="4">
        <f>'all results'!F47</f>
        <v>247.75970000000001</v>
      </c>
      <c r="F33" s="48">
        <v>13.206099999999999</v>
      </c>
      <c r="G33" s="48">
        <v>34.949199999999998</v>
      </c>
      <c r="H33" s="48">
        <v>1026.4066509627801</v>
      </c>
      <c r="I33" s="46">
        <v>93.41</v>
      </c>
      <c r="J33" s="46">
        <v>215.1</v>
      </c>
      <c r="K33" s="46">
        <v>192.47</v>
      </c>
      <c r="L33" s="46">
        <v>214.75</v>
      </c>
      <c r="M33" s="46">
        <v>22.74</v>
      </c>
      <c r="N33" s="46"/>
      <c r="O33" s="5">
        <f t="shared" si="3"/>
        <v>118.55924733715776</v>
      </c>
      <c r="P33" s="54">
        <f t="shared" si="4"/>
        <v>96.511455676052663</v>
      </c>
      <c r="Q33" s="54">
        <f t="shared" si="5"/>
        <v>22.047791661105101</v>
      </c>
    </row>
    <row r="34" spans="1:17" x14ac:dyDescent="0.25">
      <c r="A34" s="4" t="str">
        <f>'all results'!B48</f>
        <v>S48</v>
      </c>
      <c r="B34" s="4" t="str">
        <f>'all results'!C48</f>
        <v>IEPAug23-KML07-Ni9-312</v>
      </c>
      <c r="C34" s="4">
        <f>'all results'!D48</f>
        <v>20.9009</v>
      </c>
      <c r="D34" s="4">
        <f>'all results'!E48</f>
        <v>45.802700000000002</v>
      </c>
      <c r="E34" s="4">
        <f>'all results'!F48</f>
        <v>238.38069999999999</v>
      </c>
      <c r="F34" s="48">
        <v>14.3375</v>
      </c>
      <c r="G34" s="48">
        <v>35.130099999999999</v>
      </c>
      <c r="H34" s="48">
        <v>1026.30398785393</v>
      </c>
      <c r="I34" s="46">
        <v>94.48</v>
      </c>
      <c r="J34" s="46">
        <v>215.38</v>
      </c>
      <c r="K34" s="46">
        <v>192.58</v>
      </c>
      <c r="L34" s="46">
        <v>214.91</v>
      </c>
      <c r="M34" s="46">
        <v>22.69</v>
      </c>
      <c r="N34" s="46"/>
      <c r="O34" s="5">
        <f>(J34-I34)*1000/H34</f>
        <v>117.80135459943982</v>
      </c>
      <c r="P34" s="54">
        <f t="shared" si="4"/>
        <v>95.585714526096353</v>
      </c>
      <c r="Q34" s="54">
        <f t="shared" si="5"/>
        <v>22.215640073343472</v>
      </c>
    </row>
    <row r="35" spans="1:17" x14ac:dyDescent="0.25">
      <c r="F35" s="48"/>
      <c r="G35" s="48"/>
      <c r="H35" s="48"/>
      <c r="I35" s="46"/>
      <c r="K35" s="46"/>
      <c r="L35" s="46"/>
      <c r="M35" s="46"/>
      <c r="N35" s="46"/>
      <c r="P35" s="54"/>
      <c r="Q35" s="54"/>
    </row>
    <row r="36" spans="1:17" x14ac:dyDescent="0.25">
      <c r="F36" s="48"/>
      <c r="G36" s="48"/>
      <c r="H36" s="48"/>
      <c r="I36" s="46"/>
      <c r="J36" s="46"/>
      <c r="K36" s="46"/>
      <c r="L36" s="46"/>
      <c r="M36" s="46"/>
      <c r="N36" s="46"/>
      <c r="P36" s="54"/>
      <c r="Q36" s="54"/>
    </row>
    <row r="37" spans="1:17" x14ac:dyDescent="0.25">
      <c r="F37" s="48"/>
      <c r="G37" s="48"/>
      <c r="H37" s="48"/>
      <c r="I37" s="46"/>
      <c r="J37" s="46"/>
      <c r="K37" s="46"/>
      <c r="L37" s="46"/>
      <c r="M37" s="46"/>
      <c r="N37" s="46"/>
      <c r="P37" s="54"/>
      <c r="Q37" s="54"/>
    </row>
    <row r="38" spans="1:17" x14ac:dyDescent="0.25">
      <c r="F38" s="48"/>
      <c r="G38" s="48"/>
      <c r="H38" s="48"/>
      <c r="I38" s="46"/>
      <c r="J38" s="46"/>
      <c r="K38" s="46"/>
      <c r="L38" s="46"/>
      <c r="M38" s="46"/>
      <c r="N38" s="46"/>
      <c r="P38" s="54"/>
      <c r="Q38" s="54"/>
    </row>
    <row r="39" spans="1:17" x14ac:dyDescent="0.25">
      <c r="F39" s="48"/>
      <c r="G39" s="48"/>
      <c r="H39" s="48"/>
      <c r="I39" s="46"/>
      <c r="J39" s="46"/>
      <c r="K39" s="46"/>
      <c r="L39" s="46"/>
      <c r="M39" s="46"/>
      <c r="N39" s="46"/>
      <c r="P39" s="54"/>
      <c r="Q39" s="54"/>
    </row>
    <row r="40" spans="1:17" x14ac:dyDescent="0.25">
      <c r="F40" s="48"/>
      <c r="G40" s="48"/>
      <c r="H40" s="48"/>
      <c r="I40" s="46"/>
      <c r="J40" s="46"/>
      <c r="K40" s="46"/>
      <c r="L40" s="46"/>
      <c r="M40" s="46"/>
      <c r="N40" s="46"/>
      <c r="P40" s="54"/>
      <c r="Q40" s="5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CCE8-39D6-43FA-9D3F-5CF5894F0D54}">
  <dimension ref="A1:AM964"/>
  <sheetViews>
    <sheetView tabSelected="1" topLeftCell="F19" workbookViewId="0">
      <selection activeCell="H5" sqref="H5:H10"/>
    </sheetView>
  </sheetViews>
  <sheetFormatPr defaultColWidth="14.42578125" defaultRowHeight="15" x14ac:dyDescent="0.25"/>
  <cols>
    <col min="1" max="1" width="22.42578125" style="7" customWidth="1"/>
    <col min="2" max="2" width="21.42578125" style="7" customWidth="1"/>
    <col min="3" max="3" width="44" style="7" customWidth="1"/>
    <col min="4" max="4" width="31.28515625" style="7" customWidth="1"/>
    <col min="5" max="5" width="18.42578125" style="7" customWidth="1"/>
    <col min="6" max="6" width="17.5703125" style="7" customWidth="1"/>
    <col min="7" max="7" width="44.28515625" style="7" customWidth="1"/>
    <col min="8" max="8" width="15.42578125" style="7" customWidth="1"/>
    <col min="9" max="9" width="11.5703125" style="7" customWidth="1"/>
    <col min="10" max="10" width="14.85546875" style="7" customWidth="1"/>
    <col min="11" max="11" width="12.5703125" style="7" customWidth="1"/>
    <col min="12" max="12" width="13.5703125" style="7" customWidth="1"/>
    <col min="13" max="13" width="13" style="7" customWidth="1"/>
    <col min="14" max="14" width="14.5703125" style="7" customWidth="1"/>
    <col min="15" max="15" width="17.5703125" style="7" customWidth="1"/>
    <col min="16" max="16" width="12.5703125" style="7" customWidth="1"/>
    <col min="17" max="17" width="17.42578125" style="7" customWidth="1"/>
    <col min="18" max="22" width="9" style="7" customWidth="1"/>
    <col min="23" max="23" width="9.42578125" style="7" customWidth="1"/>
    <col min="24" max="25" width="9" style="7" customWidth="1"/>
    <col min="26" max="26" width="12.5703125" style="7" customWidth="1"/>
    <col min="27" max="27" width="21.140625" style="7" customWidth="1"/>
    <col min="28" max="28" width="13.28515625" style="30" customWidth="1"/>
    <col min="29" max="29" width="15.7109375" style="30" customWidth="1"/>
    <col min="30" max="30" width="25.5703125" style="7" customWidth="1"/>
    <col min="31" max="31" width="14.140625" style="7" customWidth="1"/>
    <col min="32" max="32" width="14.42578125" style="7"/>
    <col min="33" max="34" width="10.28515625" style="7" customWidth="1"/>
    <col min="35" max="35" width="14.42578125" style="7"/>
    <col min="36" max="36" width="17.5703125" style="7" customWidth="1"/>
    <col min="37" max="16384" width="14.42578125" style="7"/>
  </cols>
  <sheetData>
    <row r="1" spans="1:39" x14ac:dyDescent="0.25">
      <c r="A1" s="6" t="s">
        <v>46</v>
      </c>
    </row>
    <row r="2" spans="1:39" ht="15.75" x14ac:dyDescent="0.25">
      <c r="A2" s="6"/>
      <c r="E2" s="6" t="s">
        <v>47</v>
      </c>
      <c r="S2" s="8" t="s">
        <v>48</v>
      </c>
      <c r="T2" s="9"/>
      <c r="U2" s="9"/>
      <c r="V2" s="9"/>
      <c r="W2" s="9"/>
      <c r="X2" s="9"/>
      <c r="Y2" s="9"/>
      <c r="Z2" s="9"/>
    </row>
    <row r="3" spans="1:39" ht="13.5" customHeight="1" x14ac:dyDescent="0.25">
      <c r="A3" s="63" t="s">
        <v>49</v>
      </c>
      <c r="B3" s="64"/>
      <c r="C3" s="64"/>
      <c r="D3" s="64"/>
      <c r="E3" s="65" t="s">
        <v>50</v>
      </c>
      <c r="F3" s="66"/>
      <c r="G3" s="67" t="s">
        <v>51</v>
      </c>
      <c r="H3" s="64"/>
      <c r="I3" s="64"/>
      <c r="J3" s="66"/>
      <c r="K3" s="68" t="s">
        <v>52</v>
      </c>
      <c r="L3" s="64"/>
      <c r="M3" s="64"/>
      <c r="N3" s="64"/>
      <c r="O3" s="64"/>
      <c r="P3" s="64"/>
      <c r="Q3" s="64"/>
      <c r="R3" s="66"/>
      <c r="S3" s="69" t="s">
        <v>53</v>
      </c>
      <c r="T3" s="64"/>
      <c r="U3" s="64"/>
      <c r="V3" s="64"/>
      <c r="W3" s="64"/>
      <c r="X3" s="64"/>
      <c r="Y3" s="64"/>
      <c r="Z3" s="64"/>
      <c r="AA3" s="64"/>
      <c r="AB3" s="61" t="s">
        <v>54</v>
      </c>
      <c r="AC3" s="62"/>
      <c r="AD3" s="6" t="s">
        <v>1</v>
      </c>
    </row>
    <row r="4" spans="1:39" ht="64.5" customHeight="1" x14ac:dyDescent="0.25">
      <c r="A4" s="10" t="s">
        <v>55</v>
      </c>
      <c r="B4" s="10" t="s">
        <v>56</v>
      </c>
      <c r="C4" s="11" t="s">
        <v>57</v>
      </c>
      <c r="D4" s="11" t="s">
        <v>58</v>
      </c>
      <c r="E4" s="12" t="s">
        <v>59</v>
      </c>
      <c r="F4" s="12" t="s">
        <v>60</v>
      </c>
      <c r="G4" s="13" t="s">
        <v>1</v>
      </c>
      <c r="H4" s="13" t="s">
        <v>61</v>
      </c>
      <c r="I4" s="13" t="s">
        <v>62</v>
      </c>
      <c r="J4" s="13" t="s">
        <v>63</v>
      </c>
      <c r="K4" s="13" t="s">
        <v>64</v>
      </c>
      <c r="L4" s="13" t="s">
        <v>65</v>
      </c>
      <c r="M4" s="13" t="s">
        <v>66</v>
      </c>
      <c r="N4" s="13" t="s">
        <v>67</v>
      </c>
      <c r="O4" s="13" t="s">
        <v>68</v>
      </c>
      <c r="P4" s="13" t="s">
        <v>69</v>
      </c>
      <c r="Q4" s="14" t="s">
        <v>70</v>
      </c>
      <c r="R4" s="14" t="s">
        <v>71</v>
      </c>
      <c r="S4" s="15" t="s">
        <v>72</v>
      </c>
      <c r="T4" s="16" t="s">
        <v>73</v>
      </c>
      <c r="U4" s="16" t="s">
        <v>74</v>
      </c>
      <c r="V4" s="16" t="s">
        <v>75</v>
      </c>
      <c r="W4" s="16" t="s">
        <v>76</v>
      </c>
      <c r="X4" s="16" t="s">
        <v>77</v>
      </c>
      <c r="Y4" s="16" t="s">
        <v>78</v>
      </c>
      <c r="Z4" s="17" t="s">
        <v>79</v>
      </c>
      <c r="AA4" s="17" t="s">
        <v>80</v>
      </c>
      <c r="AB4" s="44" t="s">
        <v>81</v>
      </c>
      <c r="AC4" s="44" t="s">
        <v>82</v>
      </c>
      <c r="AD4" s="18"/>
      <c r="AG4" s="7" t="s">
        <v>359</v>
      </c>
      <c r="AH4" s="7" t="s">
        <v>360</v>
      </c>
    </row>
    <row r="5" spans="1:39" ht="15.75" customHeight="1" thickBot="1" x14ac:dyDescent="0.3">
      <c r="D5" s="18"/>
      <c r="E5" s="55">
        <v>7.8023999999999996E-2</v>
      </c>
      <c r="F5" s="55">
        <v>-9.7223000000000004E-2</v>
      </c>
      <c r="G5" t="str">
        <f>'headspace data'!B3</f>
        <v>IEPAug23-AirEq-RoomTemp-Tfill20.95-A</v>
      </c>
      <c r="H5" s="36">
        <f>'headspace data'!F3</f>
        <v>20.95</v>
      </c>
      <c r="I5" s="36">
        <f>'headspace data'!G3</f>
        <v>0</v>
      </c>
      <c r="J5" s="36">
        <f>'headspace data'!H3</f>
        <v>998.00455564046194</v>
      </c>
      <c r="K5" s="19">
        <v>1</v>
      </c>
      <c r="L5" s="36">
        <f>'headspace data'!M3</f>
        <v>22.25</v>
      </c>
      <c r="M5" s="37">
        <f>'headspace data'!O3</f>
        <v>118.58663302799232</v>
      </c>
      <c r="N5" s="38">
        <f>'headspace data'!P3</f>
        <v>95.690945958371501</v>
      </c>
      <c r="O5" s="38">
        <f>'headspace data'!Q3</f>
        <v>22.895687069620816</v>
      </c>
      <c r="P5" s="36">
        <f>'headspace data'!C3</f>
        <v>4.2355</v>
      </c>
      <c r="Q5" s="22">
        <f>(P5*E5+F5)*1000</f>
        <v>233.24765199999996</v>
      </c>
      <c r="R5" s="22">
        <v>0</v>
      </c>
      <c r="S5" s="26">
        <v>-415.28070000000002</v>
      </c>
      <c r="T5" s="26">
        <v>596.81039999999996</v>
      </c>
      <c r="U5" s="26">
        <v>379.25990000000002</v>
      </c>
      <c r="V5" s="26">
        <v>-62.075699999999998</v>
      </c>
      <c r="W5" s="26">
        <v>-5.9159999999999997E-2</v>
      </c>
      <c r="X5" s="26">
        <v>3.2174000000000001E-2</v>
      </c>
      <c r="Y5" s="26">
        <v>-4.8198E-3</v>
      </c>
      <c r="Z5" s="26">
        <v>8.2057459999999999E-2</v>
      </c>
      <c r="AA5" s="23">
        <f t="shared" ref="AA5:AA26" si="0">(EXP(S5+T5*(100/(273.15+L5))+U5*LN(((273.15+L5)/100))+V5*(((273.15+L5)/100))+I5*(W5+X5*((273.15+L5)/100)+Y5*(((273.15+L5)/100)*((273.15+L5)/100)))))</f>
        <v>1442041.2037348133</v>
      </c>
      <c r="AB5" s="32">
        <f t="shared" ref="AB5" si="1">(($AA5)*$N5*$K5*$Q5*0.000000001+(Q5-R5)*$O5/((273.15+$L5)*Z5))/$N5</f>
        <v>2.6387038252524291</v>
      </c>
      <c r="AC5" s="33">
        <f t="shared" ref="AC5:AC36" si="2">AB5*1000/J5</f>
        <v>2.6439797397107676</v>
      </c>
      <c r="AD5" t="str">
        <f t="shared" ref="AD5:AD26" si="3">G5</f>
        <v>IEPAug23-AirEq-RoomTemp-Tfill20.95-A</v>
      </c>
      <c r="AF5" s="30"/>
      <c r="AH5" s="30"/>
      <c r="AJ5" s="30"/>
      <c r="AK5" s="30"/>
      <c r="AM5" s="30"/>
    </row>
    <row r="6" spans="1:39" ht="15.75" customHeight="1" thickBot="1" x14ac:dyDescent="0.3">
      <c r="D6" s="18"/>
      <c r="E6" s="55">
        <v>7.8023999999999996E-2</v>
      </c>
      <c r="F6" s="55">
        <v>-9.7223000000000004E-2</v>
      </c>
      <c r="G6" t="str">
        <f>'headspace data'!B4</f>
        <v>IEPAug23-AirEq-RoomTemp-Tfill20.95-B</v>
      </c>
      <c r="H6" s="36">
        <f>'headspace data'!F4</f>
        <v>20.95</v>
      </c>
      <c r="I6" s="36">
        <f>'headspace data'!G4</f>
        <v>0</v>
      </c>
      <c r="J6" s="36">
        <f>'headspace data'!H4</f>
        <v>998.00455564046194</v>
      </c>
      <c r="K6" s="19">
        <v>1</v>
      </c>
      <c r="L6" s="36">
        <f>'headspace data'!M4</f>
        <v>22.38</v>
      </c>
      <c r="M6" s="37">
        <f>'headspace data'!O4</f>
        <v>118.66679298272184</v>
      </c>
      <c r="N6" s="38">
        <f>'headspace data'!P4</f>
        <v>95.610786003641948</v>
      </c>
      <c r="O6" s="38">
        <f>'headspace data'!Q4</f>
        <v>23.056006979079893</v>
      </c>
      <c r="P6" s="36">
        <f>'headspace data'!C4</f>
        <v>4.5759999999999996</v>
      </c>
      <c r="Q6" s="22">
        <f>(P6*E6+F6)*1000</f>
        <v>259.81482399999993</v>
      </c>
      <c r="R6" s="22">
        <v>0</v>
      </c>
      <c r="S6" s="26">
        <v>-415.28070000000002</v>
      </c>
      <c r="T6" s="26">
        <v>596.81039999999996</v>
      </c>
      <c r="U6" s="26">
        <v>379.25990000000002</v>
      </c>
      <c r="V6" s="26">
        <v>-62.075699999999998</v>
      </c>
      <c r="W6" s="26">
        <v>-5.9159999999999997E-2</v>
      </c>
      <c r="X6" s="26">
        <v>3.2174000000000001E-2</v>
      </c>
      <c r="Y6" s="26">
        <v>-4.8198E-3</v>
      </c>
      <c r="Z6" s="26">
        <v>8.2057459999999999E-2</v>
      </c>
      <c r="AA6" s="23">
        <f t="shared" si="0"/>
        <v>1438149.3317364724</v>
      </c>
      <c r="AB6" s="32">
        <f t="shared" ref="AB6:AB36" si="4">(($AA6)*$N6*$K6*$Q6*0.000000001+(Q6-R6)*$O6/((273.15+$L6)*Z6))/$N6</f>
        <v>2.9572299905980408</v>
      </c>
      <c r="AC6" s="33">
        <f t="shared" si="2"/>
        <v>2.9631427771391889</v>
      </c>
      <c r="AD6" t="str">
        <f t="shared" si="3"/>
        <v>IEPAug23-AirEq-RoomTemp-Tfill20.95-B</v>
      </c>
      <c r="AF6" s="30"/>
      <c r="AG6" s="30">
        <f>AVERAGE(AB5:AB7)</f>
        <v>2.8658540848070913</v>
      </c>
      <c r="AH6" s="30">
        <f>AVERAGE(AB8:AB10)</f>
        <v>4.7143588095063196</v>
      </c>
      <c r="AI6" s="60">
        <v>2.8473999999999999</v>
      </c>
      <c r="AJ6" s="30">
        <v>4.2</v>
      </c>
      <c r="AK6" s="30"/>
      <c r="AM6" s="30"/>
    </row>
    <row r="7" spans="1:39" ht="15.75" customHeight="1" x14ac:dyDescent="0.25">
      <c r="D7" s="18"/>
      <c r="E7" s="55">
        <v>7.8023999999999996E-2</v>
      </c>
      <c r="F7" s="55">
        <v>-9.7223000000000004E-2</v>
      </c>
      <c r="G7" t="str">
        <f>'headspace data'!B5</f>
        <v>IEPAug23-AirEq-RoomTemp-Tfill20.95-C</v>
      </c>
      <c r="H7" s="36">
        <f>'headspace data'!F5</f>
        <v>20.95</v>
      </c>
      <c r="I7" s="36">
        <f>'headspace data'!G5</f>
        <v>0</v>
      </c>
      <c r="J7" s="36">
        <f>'headspace data'!H5</f>
        <v>998.00455564046194</v>
      </c>
      <c r="K7" s="19">
        <v>1</v>
      </c>
      <c r="L7" s="36">
        <f>'headspace data'!M5</f>
        <v>22.41</v>
      </c>
      <c r="M7" s="37">
        <f>'headspace data'!O5</f>
        <v>119.12771272241663</v>
      </c>
      <c r="N7" s="38">
        <f>'headspace data'!P5</f>
        <v>96.141845703725096</v>
      </c>
      <c r="O7" s="38">
        <f>'headspace data'!Q5</f>
        <v>22.985867018691536</v>
      </c>
      <c r="P7" s="36">
        <f>'headspace data'!C5</f>
        <v>4.6520000000000001</v>
      </c>
      <c r="Q7" s="22">
        <f t="shared" ref="Q7:Q26" si="5">(P7*E7+F7)*1000</f>
        <v>265.74464799999998</v>
      </c>
      <c r="R7" s="22">
        <v>0</v>
      </c>
      <c r="S7" s="26">
        <v>-415.28070000000002</v>
      </c>
      <c r="T7" s="26">
        <v>596.81039999999996</v>
      </c>
      <c r="U7" s="26">
        <v>379.25990000000002</v>
      </c>
      <c r="V7" s="26">
        <v>-62.075699999999998</v>
      </c>
      <c r="W7" s="26">
        <v>-5.9159999999999997E-2</v>
      </c>
      <c r="X7" s="26">
        <v>3.2174000000000001E-2</v>
      </c>
      <c r="Y7" s="26">
        <v>-4.8198E-3</v>
      </c>
      <c r="Z7" s="26">
        <v>8.2057459999999999E-2</v>
      </c>
      <c r="AA7" s="23">
        <f t="shared" si="0"/>
        <v>1437253.6749492276</v>
      </c>
      <c r="AB7" s="58">
        <f t="shared" si="4"/>
        <v>3.0016284385708039</v>
      </c>
      <c r="AC7" s="59">
        <f t="shared" si="2"/>
        <v>3.0076299968836628</v>
      </c>
      <c r="AD7" t="str">
        <f t="shared" si="3"/>
        <v>IEPAug23-AirEq-RoomTemp-Tfill20.95-C</v>
      </c>
      <c r="AF7" s="32"/>
      <c r="AG7" s="33"/>
      <c r="AH7" s="30"/>
      <c r="AJ7" s="30"/>
      <c r="AK7" s="30"/>
      <c r="AM7" s="30"/>
    </row>
    <row r="8" spans="1:39" ht="15.75" customHeight="1" x14ac:dyDescent="0.25">
      <c r="D8" s="18"/>
      <c r="E8" s="55">
        <v>7.8023999999999996E-2</v>
      </c>
      <c r="F8" s="55">
        <v>-9.7223000000000004E-2</v>
      </c>
      <c r="G8" t="str">
        <f>'headspace data'!B6</f>
        <v>IEPAug23-AirEq-Cold-Tfill5-D</v>
      </c>
      <c r="H8" s="36">
        <f>'headspace data'!F6</f>
        <v>5</v>
      </c>
      <c r="I8" s="36">
        <f>'headspace data'!G6</f>
        <v>0</v>
      </c>
      <c r="J8" s="36">
        <f>'headspace data'!H6</f>
        <v>999.96673152706899</v>
      </c>
      <c r="K8" s="19">
        <v>1</v>
      </c>
      <c r="L8" s="36">
        <f>'headspace data'!M6</f>
        <v>22.24</v>
      </c>
      <c r="M8" s="37">
        <f>'headspace data'!O6</f>
        <v>119.04396041077452</v>
      </c>
      <c r="N8" s="38">
        <f>'headspace data'!P6</f>
        <v>96.14319853739805</v>
      </c>
      <c r="O8" s="38">
        <f>'headspace data'!Q6</f>
        <v>22.900761873376464</v>
      </c>
      <c r="P8" s="36">
        <f>'headspace data'!C6</f>
        <v>6.0286</v>
      </c>
      <c r="Q8" s="22">
        <f t="shared" si="5"/>
        <v>373.15248639999999</v>
      </c>
      <c r="R8" s="22">
        <v>0</v>
      </c>
      <c r="S8" s="26">
        <v>-415.28070000000002</v>
      </c>
      <c r="T8" s="26">
        <v>596.81039999999996</v>
      </c>
      <c r="U8" s="26">
        <v>379.25990000000002</v>
      </c>
      <c r="V8" s="26">
        <v>-62.075699999999998</v>
      </c>
      <c r="W8" s="26">
        <v>-5.9159999999999997E-2</v>
      </c>
      <c r="X8" s="26">
        <v>3.2174000000000001E-2</v>
      </c>
      <c r="Y8" s="26">
        <v>-4.8198E-3</v>
      </c>
      <c r="Z8" s="26">
        <v>8.2057459999999999E-2</v>
      </c>
      <c r="AA8" s="23">
        <f t="shared" si="0"/>
        <v>1442341.3007225418</v>
      </c>
      <c r="AB8" s="32">
        <f t="shared" si="4"/>
        <v>4.2051535961058057</v>
      </c>
      <c r="AC8" s="33">
        <f t="shared" si="2"/>
        <v>4.2052934997987714</v>
      </c>
      <c r="AD8" t="str">
        <f t="shared" si="3"/>
        <v>IEPAug23-AirEq-Cold-Tfill5-D</v>
      </c>
      <c r="AF8" s="32"/>
      <c r="AG8" s="33"/>
      <c r="AH8" s="30"/>
      <c r="AK8" s="30"/>
      <c r="AM8" s="30"/>
    </row>
    <row r="9" spans="1:39" ht="15.75" customHeight="1" x14ac:dyDescent="0.25">
      <c r="D9" s="18"/>
      <c r="E9" s="55">
        <v>7.8023999999999996E-2</v>
      </c>
      <c r="F9" s="55">
        <v>-9.7223000000000004E-2</v>
      </c>
      <c r="G9" t="str">
        <f>'headspace data'!B7</f>
        <v>IEPAug23-AirEq-Cold-Tfill5-E</v>
      </c>
      <c r="H9" s="36">
        <f>'headspace data'!F7</f>
        <v>5</v>
      </c>
      <c r="I9" s="36">
        <f>'headspace data'!G7</f>
        <v>0</v>
      </c>
      <c r="J9" s="36">
        <f>'headspace data'!H7</f>
        <v>999.96673152706899</v>
      </c>
      <c r="K9" s="19">
        <v>1</v>
      </c>
      <c r="L9" s="36">
        <f>'headspace data'!M7</f>
        <v>22.27</v>
      </c>
      <c r="M9" s="37">
        <f>'headspace data'!O7</f>
        <v>120.94402362297605</v>
      </c>
      <c r="N9" s="38">
        <f>'headspace data'!P7</f>
        <v>98.413274059344104</v>
      </c>
      <c r="O9" s="38">
        <f>'headspace data'!Q7</f>
        <v>22.530749563631943</v>
      </c>
      <c r="P9" s="36">
        <f>'headspace data'!C7</f>
        <v>6.8753000000000002</v>
      </c>
      <c r="Q9" s="22">
        <f t="shared" si="5"/>
        <v>439.21540720000002</v>
      </c>
      <c r="R9" s="22">
        <v>0</v>
      </c>
      <c r="S9" s="26">
        <v>-415.28070000000002</v>
      </c>
      <c r="T9" s="26">
        <v>596.81039999999996</v>
      </c>
      <c r="U9" s="26">
        <v>379.25990000000002</v>
      </c>
      <c r="V9" s="26">
        <v>-62.075699999999998</v>
      </c>
      <c r="W9" s="26">
        <v>-5.9159999999999997E-2</v>
      </c>
      <c r="X9" s="26">
        <v>3.2174000000000001E-2</v>
      </c>
      <c r="Y9" s="26">
        <v>-4.8198E-3</v>
      </c>
      <c r="Z9" s="26">
        <v>8.2057459999999999E-2</v>
      </c>
      <c r="AA9" s="23">
        <f t="shared" si="0"/>
        <v>1441441.319983548</v>
      </c>
      <c r="AB9" s="32">
        <f t="shared" si="4"/>
        <v>4.7811301224390572</v>
      </c>
      <c r="AC9" s="33">
        <f t="shared" si="2"/>
        <v>4.7812891886290041</v>
      </c>
      <c r="AD9" t="str">
        <f t="shared" si="3"/>
        <v>IEPAug23-AirEq-Cold-Tfill5-E</v>
      </c>
      <c r="AF9" s="32"/>
      <c r="AG9" s="33"/>
      <c r="AM9" s="30"/>
    </row>
    <row r="10" spans="1:39" ht="15.75" customHeight="1" x14ac:dyDescent="0.25">
      <c r="D10" s="18"/>
      <c r="E10" s="55">
        <v>7.8023999999999996E-2</v>
      </c>
      <c r="F10" s="55">
        <v>-9.7223000000000004E-2</v>
      </c>
      <c r="G10" t="str">
        <f>'headspace data'!B8</f>
        <v>IEPAug23-AirEq-Cold-Tfill5-F</v>
      </c>
      <c r="H10" s="36">
        <f>'headspace data'!F8</f>
        <v>5</v>
      </c>
      <c r="I10" s="36">
        <f>'headspace data'!G8</f>
        <v>0</v>
      </c>
      <c r="J10" s="36">
        <f>'headspace data'!H8</f>
        <v>999.96673152706899</v>
      </c>
      <c r="K10" s="19">
        <v>1</v>
      </c>
      <c r="L10" s="36">
        <f>'headspace data'!M8</f>
        <v>22.41</v>
      </c>
      <c r="M10" s="37">
        <f>'headspace data'!O8</f>
        <v>119.02395974538292</v>
      </c>
      <c r="N10" s="38">
        <f>'headspace data'!P8</f>
        <v>96.173199535485438</v>
      </c>
      <c r="O10" s="38">
        <f>'headspace data'!Q8</f>
        <v>22.850760209897487</v>
      </c>
      <c r="P10" s="36">
        <f>'headspace data'!C8</f>
        <v>7.1292999999999997</v>
      </c>
      <c r="Q10" s="22">
        <f t="shared" si="5"/>
        <v>459.03350319999998</v>
      </c>
      <c r="R10" s="22">
        <v>0</v>
      </c>
      <c r="S10" s="26">
        <v>-415.28070000000002</v>
      </c>
      <c r="T10" s="26">
        <v>596.81039999999996</v>
      </c>
      <c r="U10" s="26">
        <v>379.25990000000002</v>
      </c>
      <c r="V10" s="26">
        <v>-62.075699999999998</v>
      </c>
      <c r="W10" s="26">
        <v>-5.9159999999999997E-2</v>
      </c>
      <c r="X10" s="26">
        <v>3.2174000000000001E-2</v>
      </c>
      <c r="Y10" s="26">
        <v>-4.8198E-3</v>
      </c>
      <c r="Z10" s="26">
        <v>8.2057459999999999E-2</v>
      </c>
      <c r="AA10" s="23">
        <f t="shared" si="0"/>
        <v>1437253.6749492276</v>
      </c>
      <c r="AB10" s="32">
        <f t="shared" si="4"/>
        <v>5.1567927099740949</v>
      </c>
      <c r="AC10" s="33">
        <f t="shared" si="2"/>
        <v>5.15696427430046</v>
      </c>
      <c r="AD10" t="str">
        <f t="shared" si="3"/>
        <v>IEPAug23-AirEq-Cold-Tfill5-F</v>
      </c>
      <c r="AF10" s="32"/>
      <c r="AG10" s="33"/>
      <c r="AM10" s="30"/>
    </row>
    <row r="11" spans="1:39" ht="15.75" customHeight="1" x14ac:dyDescent="0.25">
      <c r="D11" s="18"/>
      <c r="E11" s="55">
        <v>7.8023999999999996E-2</v>
      </c>
      <c r="F11" s="55">
        <v>-9.7223000000000004E-2</v>
      </c>
      <c r="G11" t="str">
        <f>'headspace data'!B9</f>
        <v>IEPAug23- SHBML12-Ni5-778</v>
      </c>
      <c r="H11" s="36">
        <f>'headspace data'!F9</f>
        <v>12.2521</v>
      </c>
      <c r="I11" s="36">
        <f>'headspace data'!G9</f>
        <v>35.073599999999999</v>
      </c>
      <c r="J11" s="36">
        <f>'headspace data'!H9</f>
        <v>1027.71080356315</v>
      </c>
      <c r="K11" s="19">
        <v>1</v>
      </c>
      <c r="L11" s="36">
        <f>'headspace data'!M9</f>
        <v>22.25</v>
      </c>
      <c r="M11" s="37">
        <f>'headspace data'!O9</f>
        <v>118.60340435986301</v>
      </c>
      <c r="N11" s="38">
        <f>'headspace data'!P9</f>
        <v>96.048421071146748</v>
      </c>
      <c r="O11" s="38">
        <f>'headspace data'!Q9</f>
        <v>22.554983288716262</v>
      </c>
      <c r="P11" s="36">
        <f>'headspace data'!C9</f>
        <v>20.108699999999999</v>
      </c>
      <c r="Q11" s="22">
        <f t="shared" si="5"/>
        <v>1471.7382087999997</v>
      </c>
      <c r="R11" s="22">
        <v>0</v>
      </c>
      <c r="S11" s="26">
        <v>-415.28070000000002</v>
      </c>
      <c r="T11" s="26">
        <v>596.81039999999996</v>
      </c>
      <c r="U11" s="26">
        <v>379.25990000000002</v>
      </c>
      <c r="V11" s="26">
        <v>-62.075699999999998</v>
      </c>
      <c r="W11" s="26">
        <v>-5.9159999999999997E-2</v>
      </c>
      <c r="X11" s="26">
        <v>3.2174000000000001E-2</v>
      </c>
      <c r="Y11" s="26">
        <v>-4.8198E-3</v>
      </c>
      <c r="Z11" s="26">
        <v>8.2057459999999999E-2</v>
      </c>
      <c r="AA11" s="23">
        <f t="shared" si="0"/>
        <v>1161184.055866858</v>
      </c>
      <c r="AB11" s="32">
        <f t="shared" si="4"/>
        <v>15.966816909072106</v>
      </c>
      <c r="AC11" s="33">
        <f t="shared" si="2"/>
        <v>15.536293725544152</v>
      </c>
      <c r="AD11" t="str">
        <f t="shared" si="3"/>
        <v>IEPAug23- SHBML12-Ni5-778</v>
      </c>
      <c r="AM11" s="30"/>
    </row>
    <row r="12" spans="1:39" ht="15.75" customHeight="1" x14ac:dyDescent="0.25">
      <c r="D12" s="18"/>
      <c r="E12" s="55">
        <v>7.8023999999999996E-2</v>
      </c>
      <c r="F12" s="55">
        <v>-9.7223000000000004E-2</v>
      </c>
      <c r="G12" t="str">
        <f>'headspace data'!B10</f>
        <v>IEPAug23-NML02-Ni4-756</v>
      </c>
      <c r="H12" s="36">
        <f>'headspace data'!F10</f>
        <v>9.8209999999999997</v>
      </c>
      <c r="I12" s="36">
        <f>'headspace data'!G10</f>
        <v>34.764899999999997</v>
      </c>
      <c r="J12" s="36">
        <f>'headspace data'!H10</f>
        <v>1027.1675465399001</v>
      </c>
      <c r="K12" s="19">
        <v>1</v>
      </c>
      <c r="L12" s="36">
        <f>'headspace data'!M10</f>
        <v>22.39</v>
      </c>
      <c r="M12" s="37">
        <f>'headspace data'!O10</f>
        <v>118.38380253505846</v>
      </c>
      <c r="N12" s="38">
        <f>'headspace data'!P10</f>
        <v>95.904509767505033</v>
      </c>
      <c r="O12" s="38">
        <f>'headspace data'!Q10</f>
        <v>22.479292767553428</v>
      </c>
      <c r="P12" s="36">
        <f>'headspace data'!C10</f>
        <v>28.5928</v>
      </c>
      <c r="Q12" s="22">
        <f t="shared" si="5"/>
        <v>2133.7016271999996</v>
      </c>
      <c r="R12" s="22">
        <v>0</v>
      </c>
      <c r="S12" s="26">
        <v>-415.28070000000002</v>
      </c>
      <c r="T12" s="26">
        <v>596.81039999999996</v>
      </c>
      <c r="U12" s="26">
        <v>379.25990000000002</v>
      </c>
      <c r="V12" s="26">
        <v>-62.075699999999998</v>
      </c>
      <c r="W12" s="26">
        <v>-5.9159999999999997E-2</v>
      </c>
      <c r="X12" s="26">
        <v>3.2174000000000001E-2</v>
      </c>
      <c r="Y12" s="26">
        <v>-4.8198E-3</v>
      </c>
      <c r="Z12" s="26">
        <v>8.2057459999999999E-2</v>
      </c>
      <c r="AA12" s="23">
        <f t="shared" si="0"/>
        <v>1160227.7051928022</v>
      </c>
      <c r="AB12" s="32">
        <f t="shared" si="4"/>
        <v>23.098158153685173</v>
      </c>
      <c r="AC12" s="33">
        <f t="shared" si="2"/>
        <v>22.487235146294541</v>
      </c>
      <c r="AD12" t="str">
        <f t="shared" si="3"/>
        <v>IEPAug23-NML02-Ni4-756</v>
      </c>
      <c r="AM12" s="30"/>
    </row>
    <row r="13" spans="1:39" ht="15.75" customHeight="1" x14ac:dyDescent="0.25">
      <c r="D13" s="18"/>
      <c r="E13" s="55">
        <v>7.8023999999999996E-2</v>
      </c>
      <c r="F13" s="55">
        <v>-9.7223000000000004E-2</v>
      </c>
      <c r="G13" t="str">
        <f>'headspace data'!B11</f>
        <v>IEPAug23-NML02-Ni1-734</v>
      </c>
      <c r="H13" s="36">
        <f>'headspace data'!F11</f>
        <v>9.6128999999999998</v>
      </c>
      <c r="I13" s="36">
        <f>'headspace data'!G11</f>
        <v>34.742400000000004</v>
      </c>
      <c r="J13" s="36">
        <f>'headspace data'!H11</f>
        <v>1027.38873000133</v>
      </c>
      <c r="K13" s="19">
        <v>1</v>
      </c>
      <c r="L13" s="36">
        <f>'headspace data'!M11</f>
        <v>22.39</v>
      </c>
      <c r="M13" s="37">
        <f>'headspace data'!O11</f>
        <v>118.29018213957114</v>
      </c>
      <c r="N13" s="38">
        <f>'headspace data'!P11</f>
        <v>96.166131781367781</v>
      </c>
      <c r="O13" s="38">
        <f>'headspace data'!Q11</f>
        <v>22.124050358203359</v>
      </c>
      <c r="P13" s="36">
        <f>'headspace data'!C11</f>
        <v>34.717100000000002</v>
      </c>
      <c r="Q13" s="22">
        <f t="shared" si="5"/>
        <v>2611.5440103999999</v>
      </c>
      <c r="R13" s="22">
        <v>0</v>
      </c>
      <c r="S13" s="26">
        <v>-415.28070000000002</v>
      </c>
      <c r="T13" s="26">
        <v>596.81039999999996</v>
      </c>
      <c r="U13" s="26">
        <v>379.25990000000002</v>
      </c>
      <c r="V13" s="26">
        <v>-62.075699999999998</v>
      </c>
      <c r="W13" s="26">
        <v>-5.9159999999999997E-2</v>
      </c>
      <c r="X13" s="26">
        <v>3.2174000000000001E-2</v>
      </c>
      <c r="Y13" s="26">
        <v>-4.8198E-3</v>
      </c>
      <c r="Z13" s="26">
        <v>8.2057459999999999E-2</v>
      </c>
      <c r="AA13" s="23">
        <f t="shared" si="0"/>
        <v>1160388.8102911827</v>
      </c>
      <c r="AB13" s="32">
        <f t="shared" si="4"/>
        <v>27.804940857496227</v>
      </c>
      <c r="AC13" s="33">
        <f t="shared" si="2"/>
        <v>27.063700472420241</v>
      </c>
      <c r="AD13" t="str">
        <f t="shared" si="3"/>
        <v>IEPAug23-NML02-Ni1-734</v>
      </c>
      <c r="AM13" s="30"/>
    </row>
    <row r="14" spans="1:39" ht="15.75" customHeight="1" x14ac:dyDescent="0.25">
      <c r="D14" s="18"/>
      <c r="E14" s="55">
        <v>7.8023999999999996E-2</v>
      </c>
      <c r="F14" s="55">
        <v>-9.7223000000000004E-2</v>
      </c>
      <c r="G14" t="str">
        <f>'headspace data'!B12</f>
        <v>IEPAug23-SHBML12-Ni6-781</v>
      </c>
      <c r="H14" s="36">
        <f>'headspace data'!F12</f>
        <v>15.0085</v>
      </c>
      <c r="I14" s="36">
        <f>'headspace data'!G12</f>
        <v>35.4193</v>
      </c>
      <c r="J14" s="36">
        <f>'headspace data'!H12</f>
        <v>1026.8232976934501</v>
      </c>
      <c r="K14" s="19">
        <v>1</v>
      </c>
      <c r="L14" s="36">
        <f>'headspace data'!M12</f>
        <v>22.4</v>
      </c>
      <c r="M14" s="37">
        <f>'headspace data'!O12</f>
        <v>118.80330362003448</v>
      </c>
      <c r="N14" s="38">
        <f>'headspace data'!P12</f>
        <v>96.764458133343936</v>
      </c>
      <c r="O14" s="38">
        <f>'headspace data'!Q12</f>
        <v>22.038845486690548</v>
      </c>
      <c r="P14" s="36">
        <f>'headspace data'!C12</f>
        <v>22.204799999999999</v>
      </c>
      <c r="Q14" s="22">
        <f t="shared" si="5"/>
        <v>1635.2843151999998</v>
      </c>
      <c r="R14" s="22">
        <v>0</v>
      </c>
      <c r="S14" s="26">
        <v>-415.28070000000002</v>
      </c>
      <c r="T14" s="26">
        <v>596.81039999999996</v>
      </c>
      <c r="U14" s="26">
        <v>379.25990000000002</v>
      </c>
      <c r="V14" s="26">
        <v>-62.075699999999998</v>
      </c>
      <c r="W14" s="26">
        <v>-5.9159999999999997E-2</v>
      </c>
      <c r="X14" s="26">
        <v>3.2174000000000001E-2</v>
      </c>
      <c r="Y14" s="26">
        <v>-4.8198E-3</v>
      </c>
      <c r="Z14" s="26">
        <v>8.2057459999999999E-2</v>
      </c>
      <c r="AA14" s="23">
        <f t="shared" si="0"/>
        <v>1155326.9672863209</v>
      </c>
      <c r="AB14" s="32">
        <f t="shared" si="4"/>
        <v>17.246670842796387</v>
      </c>
      <c r="AC14" s="33">
        <f t="shared" si="2"/>
        <v>16.796142901643865</v>
      </c>
      <c r="AD14" t="str">
        <f t="shared" si="3"/>
        <v>IEPAug23-SHBML12-Ni6-781</v>
      </c>
      <c r="AM14" s="30"/>
    </row>
    <row r="15" spans="1:39" ht="15.75" customHeight="1" x14ac:dyDescent="0.25">
      <c r="D15" s="18"/>
      <c r="E15" s="55">
        <v>7.8023999999999996E-2</v>
      </c>
      <c r="F15" s="55">
        <v>-9.7223000000000004E-2</v>
      </c>
      <c r="G15" t="str">
        <f>'headspace data'!B13</f>
        <v>IEPAug23-NML02-Ni9-765</v>
      </c>
      <c r="H15" s="36">
        <f>'headspace data'!F13</f>
        <v>11.7636</v>
      </c>
      <c r="I15" s="36">
        <f>'headspace data'!G13</f>
        <v>34.834499999999998</v>
      </c>
      <c r="J15" s="36">
        <f>'headspace data'!H13</f>
        <v>1026.52124466243</v>
      </c>
      <c r="K15" s="19">
        <v>1</v>
      </c>
      <c r="L15" s="36">
        <f>'headspace data'!M13</f>
        <v>22.32</v>
      </c>
      <c r="M15" s="37">
        <f>'headspace data'!O13</f>
        <v>118.31221285628497</v>
      </c>
      <c r="N15" s="38">
        <f>'headspace data'!P13</f>
        <v>96.296107376235241</v>
      </c>
      <c r="O15" s="38">
        <f>'headspace data'!Q13</f>
        <v>22.016105480049728</v>
      </c>
      <c r="P15" s="36">
        <f>'headspace data'!C13</f>
        <v>33.116100000000003</v>
      </c>
      <c r="Q15" s="22">
        <f t="shared" si="5"/>
        <v>2486.6275863999999</v>
      </c>
      <c r="R15" s="22">
        <v>0</v>
      </c>
      <c r="S15" s="26">
        <v>-415.28070000000002</v>
      </c>
      <c r="T15" s="26">
        <v>596.81039999999996</v>
      </c>
      <c r="U15" s="26">
        <v>379.25990000000002</v>
      </c>
      <c r="V15" s="26">
        <v>-62.075699999999998</v>
      </c>
      <c r="W15" s="26">
        <v>-5.9159999999999997E-2</v>
      </c>
      <c r="X15" s="26">
        <v>3.2174000000000001E-2</v>
      </c>
      <c r="Y15" s="26">
        <v>-4.8198E-3</v>
      </c>
      <c r="Z15" s="26">
        <v>8.2057459999999999E-2</v>
      </c>
      <c r="AA15" s="23">
        <f t="shared" si="0"/>
        <v>1161312.9856013926</v>
      </c>
      <c r="AB15" s="32">
        <f t="shared" si="4"/>
        <v>26.336036119964824</v>
      </c>
      <c r="AC15" s="33">
        <f t="shared" si="2"/>
        <v>25.655617218740943</v>
      </c>
      <c r="AD15" t="str">
        <f t="shared" si="3"/>
        <v>IEPAug23-NML02-Ni9-765</v>
      </c>
      <c r="AE15" s="24"/>
      <c r="AF15" s="28"/>
      <c r="AG15" s="24"/>
      <c r="AH15" s="28"/>
      <c r="AI15" s="24"/>
      <c r="AJ15" s="28"/>
      <c r="AK15" s="28"/>
      <c r="AL15" s="29"/>
      <c r="AM15" s="30"/>
    </row>
    <row r="16" spans="1:39" ht="15.75" customHeight="1" x14ac:dyDescent="0.25">
      <c r="D16" s="18"/>
      <c r="E16" s="55">
        <v>7.8023999999999996E-2</v>
      </c>
      <c r="F16" s="55">
        <v>-9.7223000000000004E-2</v>
      </c>
      <c r="G16" t="str">
        <f>'headspace data'!B14</f>
        <v>IEPAug23-SHBML10-Ni6-681</v>
      </c>
      <c r="H16" s="36">
        <f>'headspace data'!F14</f>
        <v>14.4115</v>
      </c>
      <c r="I16" s="36">
        <f>'headspace data'!G14</f>
        <v>35.310600000000001</v>
      </c>
      <c r="J16" s="36">
        <f>'headspace data'!H14</f>
        <v>1026.74289564689</v>
      </c>
      <c r="K16" s="19">
        <v>1</v>
      </c>
      <c r="L16" s="36">
        <f>'headspace data'!M14</f>
        <v>22.36</v>
      </c>
      <c r="M16" s="37">
        <f>'headspace data'!O14</f>
        <v>118.41328585322192</v>
      </c>
      <c r="N16" s="38">
        <f>'headspace data'!P14</f>
        <v>96.333756405183266</v>
      </c>
      <c r="O16" s="38">
        <f>'headspace data'!Q14</f>
        <v>22.079529448038656</v>
      </c>
      <c r="P16" s="36">
        <f>'headspace data'!C14</f>
        <v>25.7287</v>
      </c>
      <c r="Q16" s="22">
        <f t="shared" si="5"/>
        <v>1910.2330887999997</v>
      </c>
      <c r="R16" s="22">
        <v>0</v>
      </c>
      <c r="S16" s="26">
        <v>-415.28070000000002</v>
      </c>
      <c r="T16" s="26">
        <v>596.81039999999996</v>
      </c>
      <c r="U16" s="26">
        <v>379.25990000000002</v>
      </c>
      <c r="V16" s="26">
        <v>-62.075699999999998</v>
      </c>
      <c r="W16" s="26">
        <v>-5.9159999999999997E-2</v>
      </c>
      <c r="X16" s="26">
        <v>3.2174000000000001E-2</v>
      </c>
      <c r="Y16" s="26">
        <v>-4.8198E-3</v>
      </c>
      <c r="Z16" s="26">
        <v>8.2057459999999999E-2</v>
      </c>
      <c r="AA16" s="23">
        <f t="shared" si="0"/>
        <v>1157002.8140782048</v>
      </c>
      <c r="AB16" s="32">
        <f t="shared" si="4"/>
        <v>20.265558195659754</v>
      </c>
      <c r="AC16" s="33">
        <f t="shared" si="2"/>
        <v>19.737714555007095</v>
      </c>
      <c r="AD16" t="str">
        <f t="shared" si="3"/>
        <v>IEPAug23-SHBML10-Ni6-681</v>
      </c>
      <c r="AE16" s="24"/>
      <c r="AF16" s="28"/>
      <c r="AG16" s="24"/>
      <c r="AH16" s="28"/>
      <c r="AI16" s="24"/>
      <c r="AJ16" s="28"/>
      <c r="AK16" s="28"/>
      <c r="AL16" s="29"/>
      <c r="AM16" s="30"/>
    </row>
    <row r="17" spans="4:30" ht="15.75" customHeight="1" x14ac:dyDescent="0.25">
      <c r="D17" s="18"/>
      <c r="E17" s="55">
        <v>7.8023999999999996E-2</v>
      </c>
      <c r="F17" s="55">
        <v>-9.7223000000000004E-2</v>
      </c>
      <c r="G17" t="str">
        <f>'headspace data'!B15</f>
        <v>IEPAug23-SHBML12-Ni8-782</v>
      </c>
      <c r="H17" s="36">
        <f>'headspace data'!F15</f>
        <v>15.627700000000001</v>
      </c>
      <c r="I17" s="36">
        <f>'headspace data'!G15</f>
        <v>35.4831</v>
      </c>
      <c r="J17" s="36">
        <f>'headspace data'!H15</f>
        <v>1026.33951614851</v>
      </c>
      <c r="K17" s="19">
        <v>1</v>
      </c>
      <c r="L17" s="36">
        <f>'headspace data'!M15</f>
        <v>22.41</v>
      </c>
      <c r="M17" s="37">
        <f>'headspace data'!O15</f>
        <v>118.66443616731711</v>
      </c>
      <c r="N17" s="38">
        <f>'headspace data'!P15</f>
        <v>96.673662505305884</v>
      </c>
      <c r="O17" s="38">
        <f>'headspace data'!Q15</f>
        <v>21.990773662011218</v>
      </c>
      <c r="P17" s="36">
        <f>'headspace data'!C15</f>
        <v>30.771599999999999</v>
      </c>
      <c r="Q17" s="22">
        <f t="shared" si="5"/>
        <v>2303.7003183999996</v>
      </c>
      <c r="R17" s="22">
        <v>0</v>
      </c>
      <c r="S17" s="26">
        <v>-415.28070000000002</v>
      </c>
      <c r="T17" s="26">
        <v>596.81039999999996</v>
      </c>
      <c r="U17" s="26">
        <v>379.25990000000002</v>
      </c>
      <c r="V17" s="26">
        <v>-62.075699999999998</v>
      </c>
      <c r="W17" s="26">
        <v>-5.9159999999999997E-2</v>
      </c>
      <c r="X17" s="26">
        <v>3.2174000000000001E-2</v>
      </c>
      <c r="Y17" s="26">
        <v>-4.8198E-3</v>
      </c>
      <c r="Z17" s="26">
        <v>8.2057459999999999E-2</v>
      </c>
      <c r="AA17" s="23">
        <f t="shared" si="0"/>
        <v>1154647.5521176208</v>
      </c>
      <c r="AB17" s="32">
        <f t="shared" si="4"/>
        <v>24.266967862371491</v>
      </c>
      <c r="AC17" s="33">
        <f t="shared" si="2"/>
        <v>23.644191303708986</v>
      </c>
      <c r="AD17" t="str">
        <f t="shared" si="3"/>
        <v>IEPAug23-SHBML12-Ni8-782</v>
      </c>
    </row>
    <row r="18" spans="4:30" ht="15.75" customHeight="1" x14ac:dyDescent="0.25">
      <c r="D18" s="18"/>
      <c r="E18" s="55">
        <v>7.8023999999999996E-2</v>
      </c>
      <c r="F18" s="55">
        <v>-9.7223000000000004E-2</v>
      </c>
      <c r="G18" t="str">
        <f>'headspace data'!B16</f>
        <v>IEPAug23-SHMBL11-Ni4-664</v>
      </c>
      <c r="H18" s="36">
        <f>'headspace data'!F16</f>
        <v>8.0029000000000003</v>
      </c>
      <c r="I18" s="36">
        <f>'headspace data'!G16</f>
        <v>34.566400000000002</v>
      </c>
      <c r="J18" s="36">
        <f>'headspace data'!H16</f>
        <v>1028.9322459191801</v>
      </c>
      <c r="K18" s="19">
        <v>1</v>
      </c>
      <c r="L18" s="36">
        <f>'headspace data'!M16</f>
        <v>22.22</v>
      </c>
      <c r="M18" s="37">
        <f>'headspace data'!O16</f>
        <v>118.20020266869246</v>
      </c>
      <c r="N18" s="38">
        <f>'headspace data'!P16</f>
        <v>96.818814256332359</v>
      </c>
      <c r="O18" s="38">
        <f>'headspace data'!Q16</f>
        <v>21.381388412360089</v>
      </c>
      <c r="P18" s="36">
        <f>'headspace data'!C16</f>
        <v>20.3794</v>
      </c>
      <c r="Q18" s="22">
        <f t="shared" si="5"/>
        <v>1492.8593056</v>
      </c>
      <c r="R18" s="22">
        <v>0</v>
      </c>
      <c r="S18" s="26">
        <v>-415.28070000000002</v>
      </c>
      <c r="T18" s="26">
        <v>596.81039999999996</v>
      </c>
      <c r="U18" s="26">
        <v>379.25990000000002</v>
      </c>
      <c r="V18" s="26">
        <v>-62.075699999999998</v>
      </c>
      <c r="W18" s="26">
        <v>-5.9159999999999997E-2</v>
      </c>
      <c r="X18" s="26">
        <v>3.2174000000000001E-2</v>
      </c>
      <c r="Y18" s="26">
        <v>-4.8198E-3</v>
      </c>
      <c r="Z18" s="26">
        <v>8.2057459999999999E-2</v>
      </c>
      <c r="AA18" s="23">
        <f t="shared" si="0"/>
        <v>1165509.9628263393</v>
      </c>
      <c r="AB18" s="32">
        <f t="shared" si="4"/>
        <v>15.342186683842735</v>
      </c>
      <c r="AC18" s="33">
        <f t="shared" si="2"/>
        <v>14.910784208280925</v>
      </c>
      <c r="AD18" t="str">
        <f t="shared" si="3"/>
        <v>IEPAug23-SHMBL11-Ni4-664</v>
      </c>
    </row>
    <row r="19" spans="4:30" ht="15.75" customHeight="1" x14ac:dyDescent="0.25">
      <c r="D19" s="18"/>
      <c r="E19" s="55">
        <v>7.8023999999999996E-2</v>
      </c>
      <c r="F19" s="55">
        <v>-9.7223000000000004E-2</v>
      </c>
      <c r="G19" t="str">
        <f>'headspace data'!B17</f>
        <v>IEPAug23-SHBML10-Ni5-679</v>
      </c>
      <c r="H19" s="36">
        <f>'headspace data'!F17</f>
        <v>13.275700000000001</v>
      </c>
      <c r="I19" s="36">
        <f>'headspace data'!G17</f>
        <v>35.177799999999998</v>
      </c>
      <c r="J19" s="36">
        <f>'headspace data'!H17</f>
        <v>1027.0063099787001</v>
      </c>
      <c r="K19" s="19">
        <v>1</v>
      </c>
      <c r="L19" s="36">
        <f>'headspace data'!M17</f>
        <v>22.25</v>
      </c>
      <c r="M19" s="37">
        <f>'headspace data'!O17</f>
        <v>118.30501801154453</v>
      </c>
      <c r="N19" s="38">
        <f>'headspace data'!P17</f>
        <v>96.571948036090433</v>
      </c>
      <c r="O19" s="38">
        <f>'headspace data'!Q17</f>
        <v>21.7330699754541</v>
      </c>
      <c r="P19" s="36">
        <f>'headspace data'!C17</f>
        <v>25.041</v>
      </c>
      <c r="Q19" s="22">
        <f t="shared" si="5"/>
        <v>1856.5759839999998</v>
      </c>
      <c r="R19" s="22">
        <v>0</v>
      </c>
      <c r="S19" s="26">
        <v>-415.28070000000002</v>
      </c>
      <c r="T19" s="26">
        <v>596.81039999999996</v>
      </c>
      <c r="U19" s="26">
        <v>379.25990000000002</v>
      </c>
      <c r="V19" s="26">
        <v>-62.075699999999998</v>
      </c>
      <c r="W19" s="26">
        <v>-5.9159999999999997E-2</v>
      </c>
      <c r="X19" s="26">
        <v>3.2174000000000001E-2</v>
      </c>
      <c r="Y19" s="26">
        <v>-4.8198E-3</v>
      </c>
      <c r="Z19" s="26">
        <v>8.2057459999999999E-2</v>
      </c>
      <c r="AA19" s="23">
        <f t="shared" si="0"/>
        <v>1160437.0121307299</v>
      </c>
      <c r="AB19" s="32">
        <f t="shared" si="4"/>
        <v>19.3911446857716</v>
      </c>
      <c r="AC19" s="33">
        <f t="shared" si="2"/>
        <v>18.881232274194858</v>
      </c>
      <c r="AD19" t="str">
        <f t="shared" si="3"/>
        <v>IEPAug23-SHBML10-Ni5-679</v>
      </c>
    </row>
    <row r="20" spans="4:30" ht="15.75" customHeight="1" x14ac:dyDescent="0.25">
      <c r="E20" s="55">
        <v>7.8023999999999996E-2</v>
      </c>
      <c r="F20" s="55">
        <v>-9.7223000000000004E-2</v>
      </c>
      <c r="G20" t="str">
        <f>'headspace data'!B18</f>
        <v>IEPAug23-SHBML11-Ni5-663</v>
      </c>
      <c r="H20" s="36">
        <f>'headspace data'!F18</f>
        <v>8.9700000000000006</v>
      </c>
      <c r="I20" s="36">
        <f>'headspace data'!G18</f>
        <v>34.6629</v>
      </c>
      <c r="J20" s="36">
        <f>'headspace data'!H18</f>
        <v>1028.6244425553</v>
      </c>
      <c r="K20" s="19">
        <v>1</v>
      </c>
      <c r="L20" s="36">
        <f>'headspace data'!M18</f>
        <v>22.4</v>
      </c>
      <c r="M20" s="37">
        <f>'headspace data'!O18</f>
        <v>117.72032142186826</v>
      </c>
      <c r="N20" s="38">
        <f>'headspace data'!P18</f>
        <v>96.410308658078094</v>
      </c>
      <c r="O20" s="38">
        <f>'headspace data'!Q18</f>
        <v>21.310012763790169</v>
      </c>
      <c r="P20" s="36">
        <f>'headspace data'!C18</f>
        <v>23.101600000000001</v>
      </c>
      <c r="Q20" s="22">
        <f t="shared" si="5"/>
        <v>1705.2562383999998</v>
      </c>
      <c r="R20" s="22">
        <v>0</v>
      </c>
      <c r="S20" s="26">
        <v>-415.28070000000002</v>
      </c>
      <c r="T20" s="26">
        <v>596.81039999999996</v>
      </c>
      <c r="U20" s="26">
        <v>379.25990000000002</v>
      </c>
      <c r="V20" s="26">
        <v>-62.075699999999998</v>
      </c>
      <c r="W20" s="26">
        <v>-5.9159999999999997E-2</v>
      </c>
      <c r="X20" s="26">
        <v>3.2174000000000001E-2</v>
      </c>
      <c r="Y20" s="26">
        <v>-4.8198E-3</v>
      </c>
      <c r="Z20" s="26">
        <v>8.2057459999999999E-2</v>
      </c>
      <c r="AA20" s="23">
        <f t="shared" si="0"/>
        <v>1160731.9934311074</v>
      </c>
      <c r="AB20" s="32">
        <f t="shared" si="4"/>
        <v>17.521128805108347</v>
      </c>
      <c r="AC20" s="33">
        <f t="shared" si="2"/>
        <v>17.033552850039719</v>
      </c>
      <c r="AD20" t="str">
        <f t="shared" si="3"/>
        <v>IEPAug23-SHBML11-Ni5-663</v>
      </c>
    </row>
    <row r="21" spans="4:30" ht="15.75" customHeight="1" x14ac:dyDescent="0.25">
      <c r="E21" s="55">
        <v>7.8023999999999996E-2</v>
      </c>
      <c r="F21" s="55">
        <v>-9.7223000000000004E-2</v>
      </c>
      <c r="G21" t="str">
        <f>'headspace data'!B19</f>
        <v>IEPAug23-KML03-Ni8-350</v>
      </c>
      <c r="H21" s="36">
        <f>'headspace data'!F19</f>
        <v>12.488799999999999</v>
      </c>
      <c r="I21" s="36">
        <f>'headspace data'!G19</f>
        <v>34.8919</v>
      </c>
      <c r="J21" s="36">
        <f>'headspace data'!H19</f>
        <v>1026.50481516372</v>
      </c>
      <c r="K21" s="19">
        <v>1</v>
      </c>
      <c r="L21" s="36">
        <f>'headspace data'!M19</f>
        <v>22.75</v>
      </c>
      <c r="M21" s="37">
        <f>'headspace data'!O19</f>
        <v>118.6161021374071</v>
      </c>
      <c r="N21" s="38">
        <f>'headspace data'!P19</f>
        <v>96.979574308302205</v>
      </c>
      <c r="O21" s="38">
        <f>'headspace data'!Q19</f>
        <v>21.636527829104899</v>
      </c>
      <c r="P21" s="36">
        <f>'headspace data'!C19</f>
        <v>9.6870999999999992</v>
      </c>
      <c r="Q21" s="22">
        <f t="shared" si="5"/>
        <v>658.60329039999988</v>
      </c>
      <c r="R21" s="22">
        <v>0</v>
      </c>
      <c r="S21" s="26">
        <v>-415.28070000000002</v>
      </c>
      <c r="T21" s="26">
        <v>596.81039999999996</v>
      </c>
      <c r="U21" s="26">
        <v>379.25990000000002</v>
      </c>
      <c r="V21" s="26">
        <v>-62.075699999999998</v>
      </c>
      <c r="W21" s="26">
        <v>-5.9159999999999997E-2</v>
      </c>
      <c r="X21" s="26">
        <v>3.2174000000000001E-2</v>
      </c>
      <c r="Y21" s="26">
        <v>-4.8198E-3</v>
      </c>
      <c r="Z21" s="26">
        <v>8.2057459999999999E-2</v>
      </c>
      <c r="AA21" s="23">
        <f t="shared" si="0"/>
        <v>1151234.8672959544</v>
      </c>
      <c r="AB21" s="32">
        <f t="shared" si="4"/>
        <v>6.809778384033125</v>
      </c>
      <c r="AC21" s="33">
        <f t="shared" si="2"/>
        <v>6.6339468489945812</v>
      </c>
      <c r="AD21" t="str">
        <f t="shared" si="3"/>
        <v>IEPAug23-KML03-Ni8-350</v>
      </c>
    </row>
    <row r="22" spans="4:30" ht="15.75" customHeight="1" x14ac:dyDescent="0.25">
      <c r="E22" s="55">
        <v>7.8023999999999996E-2</v>
      </c>
      <c r="F22" s="55">
        <v>-9.7223000000000004E-2</v>
      </c>
      <c r="G22" t="str">
        <f>'headspace data'!B20</f>
        <v>IEPAug23-KML05-Ni4-391</v>
      </c>
      <c r="H22" s="36">
        <f>'headspace data'!F20</f>
        <v>10.130800000000001</v>
      </c>
      <c r="I22" s="36">
        <f>'headspace data'!G20</f>
        <v>34.796599999999998</v>
      </c>
      <c r="J22" s="36">
        <f>'headspace data'!H20</f>
        <v>1027.4963866165899</v>
      </c>
      <c r="K22" s="19">
        <v>1</v>
      </c>
      <c r="L22" s="36">
        <f>'headspace data'!M20</f>
        <v>22.73</v>
      </c>
      <c r="M22" s="37">
        <f>'headspace data'!O20</f>
        <v>119.37754876579488</v>
      </c>
      <c r="N22" s="38">
        <f>'headspace data'!P20</f>
        <v>97.528323510682426</v>
      </c>
      <c r="O22" s="38">
        <f>'headspace data'!Q20</f>
        <v>21.849225255112458</v>
      </c>
      <c r="P22" s="36">
        <f>'headspace data'!C20</f>
        <v>27.2422</v>
      </c>
      <c r="Q22" s="22">
        <f t="shared" si="5"/>
        <v>2028.3224127999997</v>
      </c>
      <c r="R22" s="22">
        <v>0</v>
      </c>
      <c r="S22" s="26">
        <v>-415.28070000000002</v>
      </c>
      <c r="T22" s="26">
        <v>596.81039999999996</v>
      </c>
      <c r="U22" s="26">
        <v>379.25990000000002</v>
      </c>
      <c r="V22" s="26">
        <v>-62.075699999999998</v>
      </c>
      <c r="W22" s="26">
        <v>-5.9159999999999997E-2</v>
      </c>
      <c r="X22" s="26">
        <v>3.2174000000000001E-2</v>
      </c>
      <c r="Y22" s="26">
        <v>-4.8198E-3</v>
      </c>
      <c r="Z22" s="26">
        <v>8.2057459999999999E-2</v>
      </c>
      <c r="AA22" s="23">
        <f t="shared" si="0"/>
        <v>1152357.6605271895</v>
      </c>
      <c r="AB22" s="32">
        <f t="shared" si="4"/>
        <v>21.053161379540239</v>
      </c>
      <c r="AC22" s="33">
        <f t="shared" si="2"/>
        <v>20.489766829122896</v>
      </c>
      <c r="AD22" t="str">
        <f t="shared" si="3"/>
        <v>IEPAug23-KML05-Ni4-391</v>
      </c>
    </row>
    <row r="23" spans="4:30" ht="15.75" customHeight="1" x14ac:dyDescent="0.25">
      <c r="E23" s="55">
        <v>7.8023999999999996E-2</v>
      </c>
      <c r="F23" s="55">
        <v>-9.7223000000000004E-2</v>
      </c>
      <c r="G23" t="str">
        <f>'headspace data'!B21</f>
        <v>IEPAug23-KML05-Ni5-394</v>
      </c>
      <c r="H23" s="36">
        <f>'headspace data'!F21</f>
        <v>10.3505</v>
      </c>
      <c r="I23" s="36">
        <f>'headspace data'!G21</f>
        <v>34.822600000000001</v>
      </c>
      <c r="J23" s="36">
        <f>'headspace data'!H21</f>
        <v>1027.3828562189301</v>
      </c>
      <c r="K23" s="19">
        <v>1</v>
      </c>
      <c r="L23" s="36">
        <f>'headspace data'!M21</f>
        <v>22.78</v>
      </c>
      <c r="M23" s="37">
        <f>'headspace data'!O21</f>
        <v>118.74833151196987</v>
      </c>
      <c r="N23" s="38">
        <f>'headspace data'!P21</f>
        <v>97.490433477368043</v>
      </c>
      <c r="O23" s="38">
        <f>'headspace data'!Q21</f>
        <v>21.257898034601826</v>
      </c>
      <c r="P23" s="36">
        <f>'headspace data'!C21</f>
        <v>26.792300000000001</v>
      </c>
      <c r="Q23" s="22">
        <f t="shared" si="5"/>
        <v>1993.2194152</v>
      </c>
      <c r="R23" s="22">
        <v>0</v>
      </c>
      <c r="S23" s="26">
        <v>-415.28070000000002</v>
      </c>
      <c r="T23" s="26">
        <v>596.81039999999996</v>
      </c>
      <c r="U23" s="26">
        <v>379.25990000000002</v>
      </c>
      <c r="V23" s="26">
        <v>-62.075699999999998</v>
      </c>
      <c r="W23" s="26">
        <v>-5.9159999999999997E-2</v>
      </c>
      <c r="X23" s="26">
        <v>3.2174000000000001E-2</v>
      </c>
      <c r="Y23" s="26">
        <v>-4.8198E-3</v>
      </c>
      <c r="Z23" s="26">
        <v>8.2057459999999999E-2</v>
      </c>
      <c r="AA23" s="23">
        <f t="shared" si="0"/>
        <v>1151056.4012039274</v>
      </c>
      <c r="AB23" s="32">
        <f t="shared" si="4"/>
        <v>20.192384595185072</v>
      </c>
      <c r="AC23" s="33">
        <f t="shared" si="2"/>
        <v>19.65419655677238</v>
      </c>
      <c r="AD23" t="str">
        <f t="shared" si="3"/>
        <v>IEPAug23-KML05-Ni5-394</v>
      </c>
    </row>
    <row r="24" spans="4:30" ht="15.75" customHeight="1" x14ac:dyDescent="0.25">
      <c r="E24" s="55">
        <v>7.8023999999999996E-2</v>
      </c>
      <c r="F24" s="55">
        <v>-9.7223000000000004E-2</v>
      </c>
      <c r="G24" t="str">
        <f>'headspace data'!B22</f>
        <v>IEPAug23-KML01-Ni4-336</v>
      </c>
      <c r="H24" s="36">
        <f>'headspace data'!F22</f>
        <v>10.8742</v>
      </c>
      <c r="I24" s="36">
        <f>'headspace data'!G22</f>
        <v>34.787399999999998</v>
      </c>
      <c r="J24" s="36">
        <f>'headspace data'!H22</f>
        <v>1026.6972250629001</v>
      </c>
      <c r="K24" s="19">
        <v>1</v>
      </c>
      <c r="L24" s="36">
        <f>'headspace data'!M22</f>
        <v>22.65</v>
      </c>
      <c r="M24" s="37">
        <f>'headspace data'!O22</f>
        <v>119.0711312115511</v>
      </c>
      <c r="N24" s="38">
        <f>'headspace data'!P22</f>
        <v>97.341258513557634</v>
      </c>
      <c r="O24" s="38">
        <f>'headspace data'!Q22</f>
        <v>21.729872697993475</v>
      </c>
      <c r="P24" s="36">
        <f>'headspace data'!C22</f>
        <v>25.697099999999999</v>
      </c>
      <c r="Q24" s="22">
        <f t="shared" si="5"/>
        <v>1907.7675303999997</v>
      </c>
      <c r="R24" s="22">
        <v>0</v>
      </c>
      <c r="S24" s="26">
        <v>-415.28070000000002</v>
      </c>
      <c r="T24" s="26">
        <v>596.81039999999996</v>
      </c>
      <c r="U24" s="26">
        <v>379.25990000000002</v>
      </c>
      <c r="V24" s="26">
        <v>-62.075699999999998</v>
      </c>
      <c r="W24" s="26">
        <v>-5.9159999999999997E-2</v>
      </c>
      <c r="X24" s="26">
        <v>3.2174000000000001E-2</v>
      </c>
      <c r="Y24" s="26">
        <v>-4.8198E-3</v>
      </c>
      <c r="Z24" s="26">
        <v>8.2057459999999999E-2</v>
      </c>
      <c r="AA24" s="23">
        <f t="shared" si="0"/>
        <v>1154213.9812574026</v>
      </c>
      <c r="AB24" s="32">
        <f t="shared" si="4"/>
        <v>19.747621024752561</v>
      </c>
      <c r="AC24" s="33">
        <f t="shared" si="2"/>
        <v>19.234123305965625</v>
      </c>
      <c r="AD24" t="str">
        <f t="shared" si="3"/>
        <v>IEPAug23-KML01-Ni4-336</v>
      </c>
    </row>
    <row r="25" spans="4:30" ht="13.5" customHeight="1" x14ac:dyDescent="0.25">
      <c r="E25" s="55">
        <v>7.8023999999999996E-2</v>
      </c>
      <c r="F25" s="55">
        <v>-9.7223000000000004E-2</v>
      </c>
      <c r="G25" t="str">
        <f>'headspace data'!B23</f>
        <v>IEPAug23-KML01-Ni5-354</v>
      </c>
      <c r="H25" s="36">
        <f>'headspace data'!F23</f>
        <v>10.9346</v>
      </c>
      <c r="I25" s="36">
        <f>'headspace data'!G23</f>
        <v>34.788899999999998</v>
      </c>
      <c r="J25" s="36">
        <f>'headspace data'!H23</f>
        <v>1026.6718239059101</v>
      </c>
      <c r="K25" s="19">
        <v>1</v>
      </c>
      <c r="L25" s="36">
        <f>'headspace data'!M23</f>
        <v>22.75</v>
      </c>
      <c r="M25" s="37">
        <f>'headspace data'!O23</f>
        <v>117.77862914360234</v>
      </c>
      <c r="N25" s="38">
        <f>'headspace data'!P23</f>
        <v>95.84367439406607</v>
      </c>
      <c r="O25" s="38">
        <f>'headspace data'!Q23</f>
        <v>21.934954749536274</v>
      </c>
      <c r="P25" s="36">
        <f>'headspace data'!C23</f>
        <v>23.758299999999998</v>
      </c>
      <c r="Q25" s="22">
        <f t="shared" si="5"/>
        <v>1756.4945991999996</v>
      </c>
      <c r="R25" s="22">
        <v>0</v>
      </c>
      <c r="S25" s="26">
        <v>-415.28070000000002</v>
      </c>
      <c r="T25" s="26">
        <v>596.81039999999996</v>
      </c>
      <c r="U25" s="26">
        <v>379.25990000000002</v>
      </c>
      <c r="V25" s="26">
        <v>-62.075699999999998</v>
      </c>
      <c r="W25" s="26">
        <v>-5.9159999999999997E-2</v>
      </c>
      <c r="X25" s="26">
        <v>3.2174000000000001E-2</v>
      </c>
      <c r="Y25" s="26">
        <v>-4.8198E-3</v>
      </c>
      <c r="Z25" s="26">
        <v>8.2057459999999999E-2</v>
      </c>
      <c r="AA25" s="23">
        <f t="shared" si="0"/>
        <v>1151965.2694124067</v>
      </c>
      <c r="AB25" s="32">
        <f t="shared" si="4"/>
        <v>18.579483824180347</v>
      </c>
      <c r="AC25" s="33">
        <f t="shared" si="2"/>
        <v>18.09680892331869</v>
      </c>
      <c r="AD25" t="str">
        <f t="shared" si="3"/>
        <v>IEPAug23-KML01-Ni5-354</v>
      </c>
    </row>
    <row r="26" spans="4:30" ht="13.5" customHeight="1" x14ac:dyDescent="0.25">
      <c r="E26" s="55">
        <v>7.8023999999999996E-2</v>
      </c>
      <c r="F26" s="55">
        <v>-9.7223000000000004E-2</v>
      </c>
      <c r="G26" t="str">
        <f>'headspace data'!B24</f>
        <v>IEPAug23-KML03-Ni3-362</v>
      </c>
      <c r="H26" s="36">
        <f>'headspace data'!F24</f>
        <v>9.6488999999999994</v>
      </c>
      <c r="I26" s="36">
        <f>'headspace data'!G24</f>
        <v>34.744599999999998</v>
      </c>
      <c r="J26" s="36">
        <f>'headspace data'!H24</f>
        <v>1027.3570623748799</v>
      </c>
      <c r="K26" s="19">
        <v>1</v>
      </c>
      <c r="L26" s="36">
        <f>'headspace data'!M24</f>
        <v>22.78</v>
      </c>
      <c r="M26" s="37">
        <f>'headspace data'!O24</f>
        <v>119.2964009189613</v>
      </c>
      <c r="N26" s="38">
        <f>'headspace data'!P24</f>
        <v>97.794626308159607</v>
      </c>
      <c r="O26" s="38">
        <f>'headspace data'!Q24</f>
        <v>21.501774610801693</v>
      </c>
      <c r="P26" s="36">
        <f>'headspace data'!C24</f>
        <v>14.301600000000001</v>
      </c>
      <c r="Q26" s="22">
        <f t="shared" si="5"/>
        <v>1018.6450383999999</v>
      </c>
      <c r="R26" s="22">
        <v>0</v>
      </c>
      <c r="S26" s="26">
        <v>-415.28070000000002</v>
      </c>
      <c r="T26" s="26">
        <v>596.81039999999996</v>
      </c>
      <c r="U26" s="26">
        <v>379.25990000000002</v>
      </c>
      <c r="V26" s="26">
        <v>-62.075699999999998</v>
      </c>
      <c r="W26" s="26">
        <v>-5.9159999999999997E-2</v>
      </c>
      <c r="X26" s="26">
        <v>3.2174000000000001E-2</v>
      </c>
      <c r="Y26" s="26">
        <v>-4.8198E-3</v>
      </c>
      <c r="Z26" s="26">
        <v>8.2057459999999999E-2</v>
      </c>
      <c r="AA26" s="23">
        <f t="shared" si="0"/>
        <v>1151609.2946058991</v>
      </c>
      <c r="AB26" s="32">
        <f t="shared" si="4"/>
        <v>10.396143005548099</v>
      </c>
      <c r="AC26" s="33">
        <f t="shared" si="2"/>
        <v>10.119308453008497</v>
      </c>
      <c r="AD26" t="str">
        <f t="shared" si="3"/>
        <v>IEPAug23-KML03-Ni3-362</v>
      </c>
    </row>
    <row r="27" spans="4:30" ht="13.5" customHeight="1" x14ac:dyDescent="0.25">
      <c r="E27" s="55">
        <v>7.8023999999999996E-2</v>
      </c>
      <c r="F27" s="55">
        <v>-9.7223000000000004E-2</v>
      </c>
      <c r="G27" t="str">
        <f>'headspace data'!B25</f>
        <v>IEPAug23-KML09-Ni8-170</v>
      </c>
      <c r="H27" s="36">
        <f>'headspace data'!F25</f>
        <v>14.503500000000001</v>
      </c>
      <c r="I27" s="36">
        <f>'headspace data'!G25</f>
        <v>35.174399999999999</v>
      </c>
      <c r="J27" s="36">
        <f>'headspace data'!H25</f>
        <v>1026.38713145986</v>
      </c>
      <c r="K27" s="19">
        <v>1</v>
      </c>
      <c r="L27" s="36">
        <f>'headspace data'!M25</f>
        <v>22.77</v>
      </c>
      <c r="M27" s="37">
        <f>'headspace data'!O25</f>
        <v>118.87327525868496</v>
      </c>
      <c r="N27" s="38">
        <f>'headspace data'!P25</f>
        <v>96.425604887730927</v>
      </c>
      <c r="O27" s="38">
        <f>'headspace data'!Q25</f>
        <v>22.447670370954025</v>
      </c>
      <c r="P27" s="36">
        <f>'headspace data'!C25</f>
        <v>25.7072</v>
      </c>
      <c r="Q27" s="22">
        <f t="shared" ref="Q27:Q28" si="6">(P27*E27+F27)*1000</f>
        <v>1908.5555727999997</v>
      </c>
      <c r="R27" s="22">
        <v>0</v>
      </c>
      <c r="S27" s="26">
        <v>-415.28070000000002</v>
      </c>
      <c r="T27" s="26">
        <v>596.81039999999996</v>
      </c>
      <c r="U27" s="26">
        <v>379.25990000000002</v>
      </c>
      <c r="V27" s="26">
        <v>-62.075699999999998</v>
      </c>
      <c r="W27" s="26">
        <v>-5.9159999999999997E-2</v>
      </c>
      <c r="X27" s="26">
        <v>3.2174000000000001E-2</v>
      </c>
      <c r="Y27" s="26">
        <v>-4.8198E-3</v>
      </c>
      <c r="Z27" s="26">
        <v>8.2057459999999999E-2</v>
      </c>
      <c r="AA27" s="23">
        <f t="shared" ref="AA27:AA28" si="7">(EXP(S27+T27*(100/(273.15+L27))+U27*LN(((273.15+L27)/100))+V27*(((273.15+L27)/100))+I27*(W27+X27*((273.15+L27)/100)+Y27*(((273.15+L27)/100)*((273.15+L27)/100)))))</f>
        <v>1148788.5857180739</v>
      </c>
      <c r="AB27" s="32">
        <f t="shared" si="4"/>
        <v>20.490008772846327</v>
      </c>
      <c r="AC27" s="33">
        <f t="shared" si="2"/>
        <v>19.963236233976158</v>
      </c>
      <c r="AD27" t="str">
        <f t="shared" ref="AD27:AD28" si="8">G27</f>
        <v>IEPAug23-KML09-Ni8-170</v>
      </c>
    </row>
    <row r="28" spans="4:30" ht="13.5" customHeight="1" x14ac:dyDescent="0.25">
      <c r="E28" s="55">
        <v>7.8023999999999996E-2</v>
      </c>
      <c r="F28" s="55">
        <v>-9.7223000000000004E-2</v>
      </c>
      <c r="G28" t="str">
        <f>'headspace data'!B26</f>
        <v>IEPAug23-KML03-Ni1-351</v>
      </c>
      <c r="H28" s="36">
        <f>'headspace data'!F26</f>
        <v>9.6135999999999999</v>
      </c>
      <c r="I28" s="36">
        <f>'headspace data'!G26</f>
        <v>34.740499999999997</v>
      </c>
      <c r="J28" s="36">
        <f>'headspace data'!H26</f>
        <v>1027.49253436506</v>
      </c>
      <c r="K28" s="19">
        <v>1</v>
      </c>
      <c r="L28" s="36">
        <f>'headspace data'!M26</f>
        <v>22.73</v>
      </c>
      <c r="M28" s="37">
        <f>'headspace data'!O26</f>
        <v>118.54100728358713</v>
      </c>
      <c r="N28" s="38">
        <f>'headspace data'!P26</f>
        <v>95.825513769638661</v>
      </c>
      <c r="O28" s="38">
        <f>'headspace data'!Q26</f>
        <v>22.715493513948477</v>
      </c>
      <c r="P28" s="36">
        <f>'headspace data'!C26</f>
        <v>18.803000000000001</v>
      </c>
      <c r="Q28" s="22">
        <f t="shared" si="6"/>
        <v>1369.8622720000001</v>
      </c>
      <c r="R28" s="22">
        <v>0</v>
      </c>
      <c r="S28" s="26">
        <v>-415.28070000000002</v>
      </c>
      <c r="T28" s="26">
        <v>596.81039999999996</v>
      </c>
      <c r="U28" s="26">
        <v>379.25990000000002</v>
      </c>
      <c r="V28" s="26">
        <v>-62.075699999999998</v>
      </c>
      <c r="W28" s="26">
        <v>-5.9159999999999997E-2</v>
      </c>
      <c r="X28" s="26">
        <v>3.2174000000000001E-2</v>
      </c>
      <c r="Y28" s="26">
        <v>-4.8198E-3</v>
      </c>
      <c r="Z28" s="26">
        <v>8.2057459999999999E-2</v>
      </c>
      <c r="AA28" s="23">
        <f t="shared" si="7"/>
        <v>1152755.8592034269</v>
      </c>
      <c r="AB28" s="32">
        <f t="shared" si="4"/>
        <v>14.953822792003779</v>
      </c>
      <c r="AC28" s="33">
        <f t="shared" si="2"/>
        <v>14.553704569001573</v>
      </c>
      <c r="AD28" t="str">
        <f t="shared" si="8"/>
        <v>IEPAug23-KML03-Ni1-351</v>
      </c>
    </row>
    <row r="29" spans="4:30" ht="15.75" customHeight="1" x14ac:dyDescent="0.25">
      <c r="E29" s="55">
        <v>7.8023999999999996E-2</v>
      </c>
      <c r="F29" s="55">
        <v>-9.7223000000000004E-2</v>
      </c>
      <c r="G29" t="str">
        <f>'headspace data'!B27</f>
        <v>IEPAug23-KML03-Ni9-359</v>
      </c>
      <c r="H29" s="36">
        <f>'headspace data'!F27</f>
        <v>12.4922</v>
      </c>
      <c r="I29" s="36">
        <f>'headspace data'!G27</f>
        <v>34.893099999999997</v>
      </c>
      <c r="J29" s="36">
        <f>'headspace data'!H27</f>
        <v>1026.41943123745</v>
      </c>
      <c r="K29" s="19">
        <v>1</v>
      </c>
      <c r="L29" s="36">
        <f>'headspace data'!M27</f>
        <v>22.75</v>
      </c>
      <c r="M29" s="37">
        <f>'headspace data'!O27</f>
        <v>118.27523554736324</v>
      </c>
      <c r="N29" s="38">
        <f>'headspace data'!P27</f>
        <v>96.92918603465543</v>
      </c>
      <c r="O29" s="38">
        <f>'headspace data'!Q27</f>
        <v>21.346049512707808</v>
      </c>
      <c r="P29" s="36">
        <f>'headspace data'!C27</f>
        <v>19.707599999999999</v>
      </c>
      <c r="Q29" s="22">
        <f t="shared" ref="Q29:Q36" si="9">(P29*E29+F29)*1000</f>
        <v>1440.4427823999999</v>
      </c>
      <c r="R29" s="22">
        <v>0</v>
      </c>
      <c r="S29" s="26">
        <v>-415.28070000000002</v>
      </c>
      <c r="T29" s="26">
        <v>596.81039999999996</v>
      </c>
      <c r="U29" s="26">
        <v>379.25990000000002</v>
      </c>
      <c r="V29" s="26">
        <v>-62.075699999999998</v>
      </c>
      <c r="W29" s="26">
        <v>-5.9159999999999997E-2</v>
      </c>
      <c r="X29" s="26">
        <v>3.2174000000000001E-2</v>
      </c>
      <c r="Y29" s="26">
        <v>-4.8198E-3</v>
      </c>
      <c r="Z29" s="26">
        <v>8.2057459999999999E-2</v>
      </c>
      <c r="AA29" s="23">
        <f t="shared" ref="AA29:AA36" si="10">(EXP(S29+T29*(100/(273.15+L29))+U29*LN(((273.15+L29)/100))+V29*(((273.15+L29)/100))+I29*(W29+X29*((273.15+L29)/100)+Y29*(((273.15+L29)/100)*((273.15+L29)/100)))))</f>
        <v>1151226.3604864643</v>
      </c>
      <c r="AB29" s="32">
        <f t="shared" si="4"/>
        <v>14.722869871633074</v>
      </c>
      <c r="AC29" s="33">
        <f t="shared" si="2"/>
        <v>14.343911878093735</v>
      </c>
      <c r="AD29" t="str">
        <f t="shared" ref="AD29:AD36" si="11">G29</f>
        <v>IEPAug23-KML03-Ni9-359</v>
      </c>
    </row>
    <row r="30" spans="4:30" ht="15.75" customHeight="1" x14ac:dyDescent="0.25">
      <c r="E30" s="55">
        <v>7.8023999999999996E-2</v>
      </c>
      <c r="F30" s="55">
        <v>-9.7223000000000004E-2</v>
      </c>
      <c r="G30" t="str">
        <f>'headspace data'!B28</f>
        <v>IEPAug23-SHBML13-Ni8-439</v>
      </c>
      <c r="H30" s="36">
        <f>'headspace data'!F28</f>
        <v>13.7158</v>
      </c>
      <c r="I30" s="36">
        <f>'headspace data'!G28</f>
        <v>34.950400000000002</v>
      </c>
      <c r="J30" s="36">
        <f>'headspace data'!H28</f>
        <v>1026.2252622723399</v>
      </c>
      <c r="K30" s="19">
        <v>1</v>
      </c>
      <c r="L30" s="36">
        <f>'headspace data'!M28</f>
        <v>22.65</v>
      </c>
      <c r="M30" s="37">
        <f>'headspace data'!O28</f>
        <v>118.25863624841605</v>
      </c>
      <c r="N30" s="38">
        <f>'headspace data'!P28</f>
        <v>95.826914046384587</v>
      </c>
      <c r="O30" s="38">
        <f>'headspace data'!Q28</f>
        <v>22.431722202031466</v>
      </c>
      <c r="P30" s="36">
        <f>'headspace data'!C28</f>
        <v>18.0762</v>
      </c>
      <c r="Q30" s="22">
        <f t="shared" si="9"/>
        <v>1313.1544287999998</v>
      </c>
      <c r="R30" s="22">
        <v>0</v>
      </c>
      <c r="S30" s="26">
        <v>-415.28070000000002</v>
      </c>
      <c r="T30" s="26">
        <v>596.81039999999996</v>
      </c>
      <c r="U30" s="26">
        <v>379.25990000000002</v>
      </c>
      <c r="V30" s="26">
        <v>-62.075699999999998</v>
      </c>
      <c r="W30" s="26">
        <v>-5.9159999999999997E-2</v>
      </c>
      <c r="X30" s="26">
        <v>3.2174000000000001E-2</v>
      </c>
      <c r="Y30" s="26">
        <v>-4.8198E-3</v>
      </c>
      <c r="Z30" s="26">
        <v>8.2057459999999999E-2</v>
      </c>
      <c r="AA30" s="23">
        <f t="shared" si="10"/>
        <v>1153055.3727288938</v>
      </c>
      <c r="AB30" s="32">
        <f t="shared" si="4"/>
        <v>14.178249902076127</v>
      </c>
      <c r="AC30" s="33">
        <f t="shared" si="2"/>
        <v>13.815923680032638</v>
      </c>
      <c r="AD30" t="str">
        <f t="shared" si="11"/>
        <v>IEPAug23-SHBML13-Ni8-439</v>
      </c>
    </row>
    <row r="31" spans="4:30" ht="15.75" customHeight="1" x14ac:dyDescent="0.25">
      <c r="E31" s="55">
        <v>7.8023999999999996E-2</v>
      </c>
      <c r="F31" s="55">
        <v>-9.7223000000000004E-2</v>
      </c>
      <c r="G31" t="str">
        <f>'headspace data'!B29</f>
        <v>IEPAug23-KML09-Ni1-279</v>
      </c>
      <c r="H31" s="36">
        <f>'headspace data'!F29</f>
        <v>4.3593999999999999</v>
      </c>
      <c r="I31" s="36">
        <f>'headspace data'!G29</f>
        <v>34.445900000000002</v>
      </c>
      <c r="J31" s="36">
        <f>'headspace data'!H29</f>
        <v>1031.2035169407</v>
      </c>
      <c r="K31" s="19">
        <v>1</v>
      </c>
      <c r="L31" s="36">
        <f>'headspace data'!M29</f>
        <v>22.74</v>
      </c>
      <c r="M31" s="37">
        <f>'headspace data'!O29</f>
        <v>118.1338096687323</v>
      </c>
      <c r="N31" s="38">
        <f>'headspace data'!P29</f>
        <v>96.314644362982207</v>
      </c>
      <c r="O31" s="38">
        <f>'headspace data'!Q29</f>
        <v>21.819165305750094</v>
      </c>
      <c r="P31" s="36">
        <f>'headspace data'!C29</f>
        <v>19.086600000000001</v>
      </c>
      <c r="Q31" s="22">
        <f t="shared" si="9"/>
        <v>1391.9898784</v>
      </c>
      <c r="R31" s="22">
        <v>0</v>
      </c>
      <c r="S31" s="26">
        <v>-415.28070000000002</v>
      </c>
      <c r="T31" s="26">
        <v>596.81039999999996</v>
      </c>
      <c r="U31" s="26">
        <v>379.25990000000002</v>
      </c>
      <c r="V31" s="26">
        <v>-62.075699999999998</v>
      </c>
      <c r="W31" s="26">
        <v>-5.9159999999999997E-2</v>
      </c>
      <c r="X31" s="26">
        <v>3.2174000000000001E-2</v>
      </c>
      <c r="Y31" s="26">
        <v>-4.8198E-3</v>
      </c>
      <c r="Z31" s="26">
        <v>8.2057459999999999E-2</v>
      </c>
      <c r="AA31" s="23">
        <f t="shared" si="10"/>
        <v>1154625.0224039874</v>
      </c>
      <c r="AB31" s="32">
        <f t="shared" si="4"/>
        <v>14.594964583223875</v>
      </c>
      <c r="AC31" s="33">
        <f t="shared" si="2"/>
        <v>14.153330883241322</v>
      </c>
      <c r="AD31" t="str">
        <f t="shared" si="11"/>
        <v>IEPAug23-KML09-Ni1-279</v>
      </c>
    </row>
    <row r="32" spans="4:30" ht="15.75" customHeight="1" x14ac:dyDescent="0.25">
      <c r="E32" s="55">
        <v>7.8023999999999996E-2</v>
      </c>
      <c r="F32" s="55">
        <v>-9.7223000000000004E-2</v>
      </c>
      <c r="G32" t="str">
        <f>'headspace data'!B30</f>
        <v>IEPAug23-KML04-Ni5-342</v>
      </c>
      <c r="H32" s="36">
        <f>'headspace data'!F30</f>
        <v>11.244</v>
      </c>
      <c r="I32" s="36">
        <f>'headspace data'!G30</f>
        <v>34.915100000000002</v>
      </c>
      <c r="J32" s="36">
        <f>'headspace data'!H30</f>
        <v>1027.0187519741701</v>
      </c>
      <c r="K32" s="19">
        <v>1</v>
      </c>
      <c r="L32" s="36">
        <f>'headspace data'!M30</f>
        <v>22.68</v>
      </c>
      <c r="M32" s="37">
        <f>'headspace data'!O30</f>
        <v>119.15069687362207</v>
      </c>
      <c r="N32" s="38">
        <f>'headspace data'!P30</f>
        <v>95.752876771692357</v>
      </c>
      <c r="O32" s="38">
        <f>'headspace data'!Q30</f>
        <v>23.39782010192971</v>
      </c>
      <c r="P32" s="36">
        <f>'headspace data'!C30</f>
        <v>23.308599999999998</v>
      </c>
      <c r="Q32" s="22">
        <f t="shared" si="9"/>
        <v>1721.4072063999997</v>
      </c>
      <c r="R32" s="22">
        <v>0</v>
      </c>
      <c r="S32" s="26">
        <v>-415.28070000000002</v>
      </c>
      <c r="T32" s="26">
        <v>596.81039999999996</v>
      </c>
      <c r="U32" s="26">
        <v>379.25990000000002</v>
      </c>
      <c r="V32" s="26">
        <v>-62.075699999999998</v>
      </c>
      <c r="W32" s="26">
        <v>-5.9159999999999997E-2</v>
      </c>
      <c r="X32" s="26">
        <v>3.2174000000000001E-2</v>
      </c>
      <c r="Y32" s="26">
        <v>-4.8198E-3</v>
      </c>
      <c r="Z32" s="26">
        <v>8.2057459999999999E-2</v>
      </c>
      <c r="AA32" s="23">
        <f t="shared" si="10"/>
        <v>1152634.7056705581</v>
      </c>
      <c r="AB32" s="32">
        <f t="shared" si="4"/>
        <v>19.312092286483878</v>
      </c>
      <c r="AC32" s="33">
        <f t="shared" si="2"/>
        <v>18.804030841074251</v>
      </c>
      <c r="AD32" t="str">
        <f t="shared" si="11"/>
        <v>IEPAug23-KML04-Ni5-342</v>
      </c>
    </row>
    <row r="33" spans="1:30" ht="15.75" customHeight="1" x14ac:dyDescent="0.25">
      <c r="E33" s="55">
        <v>7.8023999999999996E-2</v>
      </c>
      <c r="F33" s="55">
        <v>-9.7223000000000004E-2</v>
      </c>
      <c r="G33" t="str">
        <f>'headspace data'!B31</f>
        <v>IEPAug23-KML07-Ni10-314</v>
      </c>
      <c r="H33" s="36">
        <f>'headspace data'!F31</f>
        <v>14.6035</v>
      </c>
      <c r="I33" s="36">
        <f>'headspace data'!G31</f>
        <v>35.133899999999997</v>
      </c>
      <c r="J33" s="36">
        <f>'headspace data'!H31</f>
        <v>1026.1819625715</v>
      </c>
      <c r="K33" s="19">
        <v>1</v>
      </c>
      <c r="L33" s="36">
        <f>'headspace data'!M31</f>
        <v>22.81</v>
      </c>
      <c r="M33" s="37">
        <f>'headspace data'!O31</f>
        <v>118.93602153574791</v>
      </c>
      <c r="N33" s="38">
        <f>'headspace data'!P31</f>
        <v>96.142792992354686</v>
      </c>
      <c r="O33" s="38">
        <f>'headspace data'!Q31</f>
        <v>22.793228543393219</v>
      </c>
      <c r="P33" s="36">
        <f>'headspace data'!C31</f>
        <v>26.491199999999999</v>
      </c>
      <c r="Q33" s="22">
        <f t="shared" si="9"/>
        <v>1969.7263887999998</v>
      </c>
      <c r="R33" s="22">
        <v>0</v>
      </c>
      <c r="S33" s="26">
        <v>-415.28070000000002</v>
      </c>
      <c r="T33" s="26">
        <v>596.81039999999996</v>
      </c>
      <c r="U33" s="26">
        <v>379.25990000000002</v>
      </c>
      <c r="V33" s="26">
        <v>-62.075699999999998</v>
      </c>
      <c r="W33" s="26">
        <v>-5.9159999999999997E-2</v>
      </c>
      <c r="X33" s="26">
        <v>3.2174000000000001E-2</v>
      </c>
      <c r="Y33" s="26">
        <v>-4.8198E-3</v>
      </c>
      <c r="Z33" s="26">
        <v>8.2057459999999999E-2</v>
      </c>
      <c r="AA33" s="23">
        <f t="shared" si="10"/>
        <v>1148184.9028510326</v>
      </c>
      <c r="AB33" s="32">
        <f t="shared" si="4"/>
        <v>21.490044530514641</v>
      </c>
      <c r="AC33" s="33">
        <f t="shared" si="2"/>
        <v>20.941748456251304</v>
      </c>
      <c r="AD33" t="str">
        <f t="shared" si="11"/>
        <v>IEPAug23-KML07-Ni10-314</v>
      </c>
    </row>
    <row r="34" spans="1:30" ht="15.75" customHeight="1" x14ac:dyDescent="0.25">
      <c r="E34" s="55">
        <v>7.8023999999999996E-2</v>
      </c>
      <c r="F34" s="55">
        <v>-9.7223000000000004E-2</v>
      </c>
      <c r="G34" t="str">
        <f>'headspace data'!B32</f>
        <v>IEPAug23-KML08-Ni5-293</v>
      </c>
      <c r="H34" s="36">
        <f>'headspace data'!F32</f>
        <v>12.3954</v>
      </c>
      <c r="I34" s="36">
        <f>'headspace data'!G32</f>
        <v>35.044800000000002</v>
      </c>
      <c r="J34" s="36">
        <f>'headspace data'!H32</f>
        <v>1027.0809086952499</v>
      </c>
      <c r="K34" s="19">
        <v>1</v>
      </c>
      <c r="L34" s="36">
        <f>'headspace data'!M32</f>
        <v>22.61</v>
      </c>
      <c r="M34" s="37">
        <f>'headspace data'!O32</f>
        <v>118.52036092720235</v>
      </c>
      <c r="N34" s="38">
        <f>'headspace data'!P32</f>
        <v>95.971017634061738</v>
      </c>
      <c r="O34" s="38">
        <f>'headspace data'!Q32</f>
        <v>22.549343293140609</v>
      </c>
      <c r="P34" s="36">
        <f>'headspace data'!C32</f>
        <v>26.978100000000001</v>
      </c>
      <c r="Q34" s="22">
        <f t="shared" si="9"/>
        <v>2007.7162744</v>
      </c>
      <c r="R34" s="22">
        <v>0</v>
      </c>
      <c r="S34" s="26">
        <v>-415.28070000000002</v>
      </c>
      <c r="T34" s="26">
        <v>596.81039999999996</v>
      </c>
      <c r="U34" s="26">
        <v>379.25990000000002</v>
      </c>
      <c r="V34" s="26">
        <v>-62.075699999999998</v>
      </c>
      <c r="W34" s="26">
        <v>-5.9159999999999997E-2</v>
      </c>
      <c r="X34" s="26">
        <v>3.2174000000000001E-2</v>
      </c>
      <c r="Y34" s="26">
        <v>-4.8198E-3</v>
      </c>
      <c r="Z34" s="26">
        <v>8.2057459999999999E-2</v>
      </c>
      <c r="AA34" s="23">
        <f t="shared" si="10"/>
        <v>1153280.283021339</v>
      </c>
      <c r="AB34" s="32">
        <f t="shared" si="4"/>
        <v>21.752880115075353</v>
      </c>
      <c r="AC34" s="33">
        <f t="shared" si="2"/>
        <v>21.179324755153981</v>
      </c>
      <c r="AD34" t="str">
        <f t="shared" si="11"/>
        <v>IEPAug23-KML08-Ni5-293</v>
      </c>
    </row>
    <row r="35" spans="1:30" ht="15.75" customHeight="1" x14ac:dyDescent="0.25">
      <c r="E35" s="55">
        <v>7.8023999999999996E-2</v>
      </c>
      <c r="F35" s="55">
        <v>-9.7223000000000004E-2</v>
      </c>
      <c r="G35" t="str">
        <f>'headspace data'!B33</f>
        <v>IEPAug23-KML04-Ni8-369</v>
      </c>
      <c r="H35" s="36">
        <f>'headspace data'!F33</f>
        <v>13.206099999999999</v>
      </c>
      <c r="I35" s="36">
        <f>'headspace data'!G33</f>
        <v>34.949199999999998</v>
      </c>
      <c r="J35" s="36">
        <f>'headspace data'!H33</f>
        <v>1026.4066509627801</v>
      </c>
      <c r="K35" s="19">
        <v>1</v>
      </c>
      <c r="L35" s="36">
        <f>'headspace data'!M33</f>
        <v>22.74</v>
      </c>
      <c r="M35" s="37">
        <f>'headspace data'!O33</f>
        <v>118.55924733715776</v>
      </c>
      <c r="N35" s="38">
        <f>'headspace data'!P33</f>
        <v>96.511455676052663</v>
      </c>
      <c r="O35" s="38">
        <f>'headspace data'!Q33</f>
        <v>22.047791661105101</v>
      </c>
      <c r="P35" s="36">
        <f>'headspace data'!C33</f>
        <v>25.515999999999998</v>
      </c>
      <c r="Q35" s="22">
        <f t="shared" si="9"/>
        <v>1893.6373839999999</v>
      </c>
      <c r="R35" s="22">
        <v>0</v>
      </c>
      <c r="S35" s="26">
        <v>-415.28070000000002</v>
      </c>
      <c r="T35" s="26">
        <v>596.81039999999996</v>
      </c>
      <c r="U35" s="26">
        <v>379.25990000000002</v>
      </c>
      <c r="V35" s="26">
        <v>-62.075699999999998</v>
      </c>
      <c r="W35" s="26">
        <v>-5.9159999999999997E-2</v>
      </c>
      <c r="X35" s="26">
        <v>3.2174000000000001E-2</v>
      </c>
      <c r="Y35" s="26">
        <v>-4.8198E-3</v>
      </c>
      <c r="Z35" s="26">
        <v>8.2057459999999999E-2</v>
      </c>
      <c r="AA35" s="23">
        <f t="shared" si="10"/>
        <v>1151051.932653876</v>
      </c>
      <c r="AB35" s="32">
        <f t="shared" si="4"/>
        <v>19.996679546942609</v>
      </c>
      <c r="AC35" s="33">
        <f t="shared" si="2"/>
        <v>19.482219379799925</v>
      </c>
      <c r="AD35" t="str">
        <f t="shared" si="11"/>
        <v>IEPAug23-KML04-Ni8-369</v>
      </c>
    </row>
    <row r="36" spans="1:30" ht="15.75" customHeight="1" x14ac:dyDescent="0.25">
      <c r="E36" s="55">
        <v>7.8023999999999996E-2</v>
      </c>
      <c r="F36" s="55">
        <v>-9.7223000000000004E-2</v>
      </c>
      <c r="G36" t="str">
        <f>'headspace data'!B34</f>
        <v>IEPAug23-KML07-Ni9-312</v>
      </c>
      <c r="H36" s="36">
        <f>'headspace data'!F34</f>
        <v>14.3375</v>
      </c>
      <c r="I36" s="36">
        <f>'headspace data'!G34</f>
        <v>35.130099999999999</v>
      </c>
      <c r="J36" s="36">
        <f>'headspace data'!H34</f>
        <v>1026.30398785393</v>
      </c>
      <c r="K36" s="19">
        <v>1</v>
      </c>
      <c r="L36" s="36">
        <f>'headspace data'!M34</f>
        <v>22.69</v>
      </c>
      <c r="M36" s="37">
        <f>'headspace data'!O34</f>
        <v>117.80135459943982</v>
      </c>
      <c r="N36" s="38">
        <f>'headspace data'!P34</f>
        <v>95.585714526096353</v>
      </c>
      <c r="O36" s="38">
        <f>'headspace data'!Q34</f>
        <v>22.215640073343472</v>
      </c>
      <c r="P36" s="36">
        <f>'headspace data'!C34</f>
        <v>20.9009</v>
      </c>
      <c r="Q36" s="22">
        <f t="shared" si="9"/>
        <v>1533.5488215999999</v>
      </c>
      <c r="R36" s="22">
        <v>0</v>
      </c>
      <c r="S36" s="26">
        <v>-415.28070000000002</v>
      </c>
      <c r="T36" s="26">
        <v>596.81039999999996</v>
      </c>
      <c r="U36" s="26">
        <v>379.25990000000002</v>
      </c>
      <c r="V36" s="26">
        <v>-62.075699999999998</v>
      </c>
      <c r="W36" s="26">
        <v>-5.9159999999999997E-2</v>
      </c>
      <c r="X36" s="26">
        <v>3.2174000000000001E-2</v>
      </c>
      <c r="Y36" s="26">
        <v>-4.8198E-3</v>
      </c>
      <c r="Z36" s="26">
        <v>8.2057459999999999E-2</v>
      </c>
      <c r="AA36" s="23">
        <f t="shared" si="10"/>
        <v>1150885.7890301009</v>
      </c>
      <c r="AB36" s="32">
        <f t="shared" si="4"/>
        <v>16.447049855235225</v>
      </c>
      <c r="AC36" s="33">
        <f t="shared" si="2"/>
        <v>16.025514905800087</v>
      </c>
      <c r="AD36" t="str">
        <f t="shared" si="11"/>
        <v>IEPAug23-KML07-Ni9-312</v>
      </c>
    </row>
    <row r="37" spans="1:30" ht="15.75" customHeight="1" x14ac:dyDescent="0.25">
      <c r="E37" s="55"/>
      <c r="F37" s="55"/>
      <c r="G37"/>
      <c r="H37" s="36"/>
      <c r="I37" s="36"/>
      <c r="J37" s="36"/>
      <c r="K37" s="19"/>
      <c r="L37" s="36"/>
      <c r="M37" s="37"/>
      <c r="N37" s="38"/>
      <c r="O37" s="38"/>
      <c r="P37" s="36"/>
      <c r="Q37" s="22"/>
      <c r="R37" s="22"/>
      <c r="S37" s="26"/>
      <c r="T37" s="26"/>
      <c r="U37" s="26"/>
      <c r="V37" s="26"/>
      <c r="W37" s="26"/>
      <c r="X37" s="26"/>
      <c r="Y37" s="26"/>
      <c r="Z37" s="26"/>
      <c r="AA37" s="23"/>
      <c r="AB37" s="32"/>
      <c r="AC37" s="24"/>
      <c r="AD37"/>
    </row>
    <row r="38" spans="1:30" ht="15.75" customHeight="1" x14ac:dyDescent="0.25">
      <c r="E38" s="55"/>
      <c r="F38" s="55"/>
      <c r="G38"/>
      <c r="H38" s="36"/>
      <c r="I38" s="36"/>
      <c r="J38" s="36"/>
      <c r="K38" s="19"/>
      <c r="L38" s="36"/>
      <c r="M38" s="37"/>
      <c r="N38" s="38"/>
      <c r="O38" s="38"/>
      <c r="P38" s="36"/>
      <c r="Q38" s="22"/>
      <c r="R38" s="22"/>
      <c r="S38" s="26"/>
      <c r="T38" s="26"/>
      <c r="U38" s="26"/>
      <c r="V38" s="26"/>
      <c r="W38" s="26"/>
      <c r="X38" s="26"/>
      <c r="Y38" s="26"/>
      <c r="Z38" s="26"/>
      <c r="AA38" s="23"/>
      <c r="AB38" s="32"/>
      <c r="AC38" s="24"/>
      <c r="AD38"/>
    </row>
    <row r="39" spans="1:30" ht="15.75" customHeight="1" x14ac:dyDescent="0.25">
      <c r="E39" s="55"/>
      <c r="F39" s="55"/>
      <c r="G39"/>
      <c r="H39" s="36"/>
      <c r="I39" s="36"/>
      <c r="J39" s="36"/>
      <c r="K39" s="19"/>
      <c r="L39" s="36"/>
      <c r="M39" s="37"/>
      <c r="N39" s="38"/>
      <c r="O39" s="38"/>
      <c r="P39" s="36"/>
      <c r="Q39" s="22"/>
      <c r="R39" s="22"/>
      <c r="S39" s="26"/>
      <c r="T39" s="26"/>
      <c r="U39" s="26"/>
      <c r="V39" s="26"/>
      <c r="W39" s="26"/>
      <c r="X39" s="26"/>
      <c r="Y39" s="26"/>
      <c r="Z39" s="26"/>
      <c r="AA39" s="23"/>
      <c r="AB39" s="32"/>
      <c r="AC39" s="24"/>
      <c r="AD39"/>
    </row>
    <row r="40" spans="1:30" ht="15.75" customHeight="1" x14ac:dyDescent="0.25">
      <c r="A40" s="18"/>
      <c r="B40" s="18"/>
      <c r="C40" s="18"/>
      <c r="E40" s="55"/>
      <c r="F40" s="55"/>
      <c r="G40"/>
      <c r="H40" s="36"/>
      <c r="I40" s="36"/>
      <c r="J40" s="36"/>
      <c r="K40" s="19"/>
      <c r="L40" s="36"/>
      <c r="M40" s="37"/>
      <c r="N40" s="38"/>
      <c r="O40" s="38"/>
      <c r="P40" s="36"/>
      <c r="Q40" s="22"/>
      <c r="R40" s="22"/>
      <c r="S40" s="26"/>
      <c r="T40" s="26"/>
      <c r="U40" s="26"/>
      <c r="V40" s="26"/>
      <c r="W40" s="26"/>
      <c r="X40" s="26"/>
      <c r="Y40" s="26"/>
      <c r="Z40" s="26"/>
      <c r="AA40" s="23"/>
      <c r="AB40" s="32"/>
      <c r="AC40" s="24"/>
      <c r="AD40"/>
    </row>
    <row r="41" spans="1:30" ht="15.75" customHeight="1" x14ac:dyDescent="0.25">
      <c r="A41" s="18"/>
      <c r="B41" s="18"/>
      <c r="C41" s="18"/>
      <c r="E41" s="55"/>
      <c r="F41" s="55"/>
      <c r="G41"/>
      <c r="H41" s="36"/>
      <c r="I41" s="36"/>
      <c r="J41" s="36"/>
      <c r="K41" s="19"/>
      <c r="L41" s="36"/>
      <c r="M41" s="37"/>
      <c r="N41" s="38"/>
      <c r="O41" s="38"/>
      <c r="P41" s="36"/>
      <c r="Q41" s="22"/>
      <c r="R41" s="22"/>
      <c r="S41" s="26"/>
      <c r="T41" s="26"/>
      <c r="U41" s="26"/>
      <c r="V41" s="26"/>
      <c r="W41" s="26"/>
      <c r="X41" s="26"/>
      <c r="Y41" s="26"/>
      <c r="Z41" s="26"/>
      <c r="AA41" s="23"/>
      <c r="AB41" s="32"/>
      <c r="AC41" s="24"/>
      <c r="AD41"/>
    </row>
    <row r="42" spans="1:30" ht="15.75" customHeight="1" x14ac:dyDescent="0.25">
      <c r="A42" s="18"/>
      <c r="B42" s="18"/>
      <c r="C42" s="18"/>
      <c r="E42" s="55"/>
      <c r="F42" s="55"/>
      <c r="G42"/>
      <c r="H42" s="36"/>
      <c r="I42" s="36"/>
      <c r="J42" s="36"/>
      <c r="K42" s="19"/>
      <c r="L42" s="36"/>
      <c r="M42" s="37"/>
      <c r="N42" s="38"/>
      <c r="O42" s="38"/>
      <c r="P42" s="36"/>
      <c r="Q42" s="22"/>
      <c r="R42" s="22"/>
      <c r="S42" s="26"/>
      <c r="T42" s="26"/>
      <c r="U42" s="26"/>
      <c r="V42" s="26"/>
      <c r="W42" s="26"/>
      <c r="X42" s="26"/>
      <c r="Y42" s="26"/>
      <c r="Z42" s="26"/>
      <c r="AA42" s="23"/>
      <c r="AB42" s="32"/>
      <c r="AC42" s="24"/>
      <c r="AD42"/>
    </row>
    <row r="43" spans="1:30" ht="15.75" customHeight="1" x14ac:dyDescent="0.25">
      <c r="A43" s="18"/>
      <c r="B43" s="18"/>
      <c r="C43" s="18"/>
      <c r="E43" s="55"/>
      <c r="F43" s="55"/>
      <c r="G43"/>
      <c r="H43" s="36"/>
      <c r="I43" s="36"/>
      <c r="J43" s="36"/>
      <c r="K43" s="19"/>
      <c r="L43" s="36"/>
      <c r="M43" s="37"/>
      <c r="N43" s="38"/>
      <c r="O43" s="38"/>
      <c r="P43" s="36"/>
      <c r="Q43" s="22"/>
      <c r="R43" s="22"/>
      <c r="S43" s="26"/>
      <c r="T43" s="26"/>
      <c r="U43" s="26"/>
      <c r="V43" s="26"/>
      <c r="W43" s="26"/>
      <c r="X43" s="26"/>
      <c r="Y43" s="26"/>
      <c r="Z43" s="26"/>
      <c r="AA43" s="23"/>
      <c r="AB43" s="32"/>
      <c r="AC43" s="24"/>
      <c r="AD43"/>
    </row>
    <row r="44" spans="1:30" ht="15.75" customHeight="1" x14ac:dyDescent="0.25">
      <c r="A44" s="18"/>
      <c r="B44" s="18"/>
      <c r="C44" s="18"/>
      <c r="E44" s="55"/>
      <c r="F44" s="55"/>
      <c r="G44"/>
      <c r="H44" s="36"/>
      <c r="I44" s="36"/>
      <c r="J44" s="36"/>
      <c r="K44" s="19"/>
      <c r="L44" s="36"/>
      <c r="M44" s="37"/>
      <c r="N44" s="38"/>
      <c r="O44" s="38"/>
      <c r="P44" s="36"/>
      <c r="Q44" s="22"/>
      <c r="R44" s="22"/>
      <c r="S44" s="26"/>
      <c r="T44" s="26"/>
      <c r="U44" s="26"/>
      <c r="V44" s="26"/>
      <c r="W44" s="26"/>
      <c r="X44" s="26"/>
      <c r="Y44" s="26"/>
      <c r="Z44" s="26"/>
      <c r="AA44" s="23"/>
      <c r="AB44" s="32"/>
      <c r="AC44" s="24"/>
      <c r="AD44"/>
    </row>
    <row r="45" spans="1:30" ht="15.75" customHeight="1" x14ac:dyDescent="0.25">
      <c r="A45" s="18"/>
      <c r="B45" s="18"/>
      <c r="C45" s="18"/>
    </row>
    <row r="46" spans="1:30" ht="15.75" customHeight="1" x14ac:dyDescent="0.25">
      <c r="A46" s="18"/>
      <c r="B46" s="18"/>
      <c r="C46" s="18"/>
    </row>
    <row r="47" spans="1:30" ht="15.75" customHeight="1" x14ac:dyDescent="0.25">
      <c r="A47" s="18"/>
      <c r="B47" s="18"/>
      <c r="C47" s="18"/>
    </row>
    <row r="48" spans="1:30" ht="15.75" customHeight="1" x14ac:dyDescent="0.25">
      <c r="A48" s="18"/>
      <c r="B48" s="18"/>
      <c r="C48" s="18"/>
    </row>
    <row r="49" spans="1:3" ht="15.75" customHeight="1" x14ac:dyDescent="0.25">
      <c r="A49" s="18"/>
      <c r="B49" s="18"/>
      <c r="C49" s="18"/>
    </row>
    <row r="50" spans="1:3" ht="15.75" customHeight="1" x14ac:dyDescent="0.25">
      <c r="A50" s="18"/>
      <c r="B50" s="18"/>
      <c r="C50" s="18"/>
    </row>
    <row r="51" spans="1:3" ht="15.75" customHeight="1" x14ac:dyDescent="0.25">
      <c r="A51" s="18"/>
      <c r="B51" s="18"/>
      <c r="C51" s="18"/>
    </row>
    <row r="52" spans="1:3" ht="15.75" customHeight="1" x14ac:dyDescent="0.25">
      <c r="A52" s="18"/>
      <c r="B52" s="18"/>
      <c r="C52" s="18"/>
    </row>
    <row r="53" spans="1:3" ht="15.75" customHeight="1" x14ac:dyDescent="0.25">
      <c r="A53" s="18"/>
      <c r="B53" s="18"/>
      <c r="C53" s="18"/>
    </row>
    <row r="54" spans="1:3" ht="15.75" customHeight="1" x14ac:dyDescent="0.25">
      <c r="A54" s="18"/>
      <c r="B54" s="18"/>
      <c r="C54" s="18"/>
    </row>
    <row r="55" spans="1:3" ht="15.75" customHeight="1" x14ac:dyDescent="0.25">
      <c r="A55" s="18"/>
      <c r="B55" s="18"/>
      <c r="C55" s="18"/>
    </row>
    <row r="56" spans="1:3" ht="15.75" customHeight="1" x14ac:dyDescent="0.25">
      <c r="A56" s="18"/>
      <c r="B56" s="18"/>
      <c r="C56" s="18"/>
    </row>
    <row r="57" spans="1:3" ht="15.75" customHeight="1" x14ac:dyDescent="0.25">
      <c r="A57" s="18"/>
      <c r="B57" s="18"/>
      <c r="C57" s="18"/>
    </row>
    <row r="58" spans="1:3" ht="15.75" customHeight="1" x14ac:dyDescent="0.25">
      <c r="A58" s="18"/>
      <c r="B58" s="18"/>
      <c r="C58" s="18"/>
    </row>
    <row r="59" spans="1:3" ht="15.75" customHeight="1" x14ac:dyDescent="0.25">
      <c r="A59" s="18"/>
      <c r="B59" s="18"/>
      <c r="C59" s="18"/>
    </row>
    <row r="60" spans="1:3" ht="15.75" customHeight="1" x14ac:dyDescent="0.25">
      <c r="A60" s="18"/>
      <c r="B60" s="18"/>
      <c r="C60" s="18"/>
    </row>
    <row r="61" spans="1:3" ht="15.75" customHeight="1" x14ac:dyDescent="0.25">
      <c r="A61" s="18"/>
      <c r="B61" s="18"/>
      <c r="C61" s="18"/>
    </row>
    <row r="62" spans="1:3" ht="15.75" customHeight="1" x14ac:dyDescent="0.25">
      <c r="A62" s="18"/>
    </row>
    <row r="63" spans="1:3" ht="15.75" customHeight="1" x14ac:dyDescent="0.25">
      <c r="A63" s="18"/>
    </row>
    <row r="64" spans="1:3" ht="15.75" customHeight="1" x14ac:dyDescent="0.25">
      <c r="A64" s="18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</sheetData>
  <mergeCells count="6">
    <mergeCell ref="AB3:AC3"/>
    <mergeCell ref="A3:D3"/>
    <mergeCell ref="E3:F3"/>
    <mergeCell ref="G3:J3"/>
    <mergeCell ref="K3:R3"/>
    <mergeCell ref="S3:AA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8783-6A9F-4AFE-A89C-6E5AC0BA5411}">
  <dimension ref="A1:AL939"/>
  <sheetViews>
    <sheetView topLeftCell="D1" workbookViewId="0">
      <selection activeCell="I12" sqref="I12"/>
    </sheetView>
  </sheetViews>
  <sheetFormatPr defaultColWidth="14.42578125" defaultRowHeight="15" x14ac:dyDescent="0.25"/>
  <cols>
    <col min="1" max="3" width="8.5703125" style="7" customWidth="1"/>
    <col min="4" max="4" width="23.140625" style="7" customWidth="1"/>
    <col min="5" max="6" width="11.5703125" style="7" customWidth="1"/>
    <col min="7" max="7" width="12.5703125" style="7" customWidth="1"/>
    <col min="8" max="8" width="47.5703125" style="7" customWidth="1"/>
    <col min="9" max="28" width="8.5703125" style="7" customWidth="1"/>
    <col min="29" max="29" width="10.5703125" style="30" customWidth="1"/>
    <col min="30" max="30" width="16" style="30" customWidth="1"/>
    <col min="31" max="31" width="26.85546875" style="7" customWidth="1"/>
    <col min="32" max="32" width="10.5703125" style="7" customWidth="1"/>
    <col min="33" max="35" width="8.5703125" style="7" customWidth="1"/>
    <col min="36" max="36" width="17.7109375" style="7" customWidth="1"/>
    <col min="37" max="16384" width="14.42578125" style="7"/>
  </cols>
  <sheetData>
    <row r="1" spans="1:38" ht="15.75" customHeight="1" x14ac:dyDescent="0.25">
      <c r="A1" s="6" t="s">
        <v>99</v>
      </c>
      <c r="AC1" s="25"/>
      <c r="AD1" s="25"/>
    </row>
    <row r="2" spans="1:38" ht="15.75" customHeight="1" x14ac:dyDescent="0.25">
      <c r="A2" s="6"/>
      <c r="E2" s="6" t="s">
        <v>100</v>
      </c>
      <c r="F2" s="6"/>
      <c r="T2" s="8" t="s">
        <v>101</v>
      </c>
      <c r="U2" s="9"/>
      <c r="V2" s="9"/>
      <c r="W2" s="9"/>
      <c r="X2" s="9"/>
      <c r="Y2" s="9"/>
      <c r="Z2" s="9"/>
      <c r="AA2" s="9"/>
      <c r="AB2" s="9"/>
      <c r="AC2" s="25"/>
      <c r="AD2" s="25"/>
    </row>
    <row r="3" spans="1:38" ht="13.5" customHeight="1" x14ac:dyDescent="0.25">
      <c r="A3" s="63" t="s">
        <v>49</v>
      </c>
      <c r="B3" s="64"/>
      <c r="C3" s="64"/>
      <c r="D3" s="64"/>
      <c r="E3" s="65" t="s">
        <v>50</v>
      </c>
      <c r="F3" s="64"/>
      <c r="G3" s="66"/>
      <c r="H3" s="67" t="s">
        <v>51</v>
      </c>
      <c r="I3" s="64"/>
      <c r="J3" s="64"/>
      <c r="K3" s="66"/>
      <c r="L3" s="68" t="s">
        <v>52</v>
      </c>
      <c r="M3" s="64"/>
      <c r="N3" s="64"/>
      <c r="O3" s="64"/>
      <c r="P3" s="64"/>
      <c r="Q3" s="64"/>
      <c r="R3" s="64"/>
      <c r="S3" s="66"/>
      <c r="T3" s="69" t="s">
        <v>53</v>
      </c>
      <c r="U3" s="64"/>
      <c r="V3" s="64"/>
      <c r="W3" s="64"/>
      <c r="X3" s="64"/>
      <c r="Y3" s="64"/>
      <c r="Z3" s="64"/>
      <c r="AA3" s="64"/>
      <c r="AB3" s="64"/>
      <c r="AC3" s="70" t="s">
        <v>54</v>
      </c>
      <c r="AD3" s="62"/>
      <c r="AE3" s="6" t="s">
        <v>1</v>
      </c>
      <c r="AF3" s="9"/>
      <c r="AG3" s="9"/>
      <c r="AH3" s="9"/>
      <c r="AI3" s="9"/>
      <c r="AJ3" s="9"/>
    </row>
    <row r="4" spans="1:38" ht="61.5" customHeight="1" x14ac:dyDescent="0.25">
      <c r="A4" s="10" t="s">
        <v>55</v>
      </c>
      <c r="B4" s="10" t="s">
        <v>102</v>
      </c>
      <c r="C4" s="11" t="s">
        <v>57</v>
      </c>
      <c r="D4" s="11" t="s">
        <v>58</v>
      </c>
      <c r="E4" s="12" t="s">
        <v>103</v>
      </c>
      <c r="F4" s="12" t="s">
        <v>104</v>
      </c>
      <c r="G4" s="12" t="s">
        <v>105</v>
      </c>
      <c r="H4" s="13" t="s">
        <v>1</v>
      </c>
      <c r="I4" s="13" t="s">
        <v>61</v>
      </c>
      <c r="J4" s="13" t="s">
        <v>62</v>
      </c>
      <c r="K4" s="13" t="s">
        <v>63</v>
      </c>
      <c r="L4" s="13" t="s">
        <v>64</v>
      </c>
      <c r="M4" s="13" t="s">
        <v>65</v>
      </c>
      <c r="N4" s="13" t="s">
        <v>66</v>
      </c>
      <c r="O4" s="13" t="s">
        <v>67</v>
      </c>
      <c r="P4" s="13" t="s">
        <v>68</v>
      </c>
      <c r="Q4" s="13" t="s">
        <v>69</v>
      </c>
      <c r="R4" s="14" t="s">
        <v>106</v>
      </c>
      <c r="S4" s="14" t="s">
        <v>71</v>
      </c>
      <c r="T4" s="15" t="s">
        <v>72</v>
      </c>
      <c r="U4" s="16" t="s">
        <v>73</v>
      </c>
      <c r="V4" s="16" t="s">
        <v>74</v>
      </c>
      <c r="W4" s="16" t="s">
        <v>75</v>
      </c>
      <c r="X4" s="16" t="s">
        <v>76</v>
      </c>
      <c r="Y4" s="16" t="s">
        <v>77</v>
      </c>
      <c r="Z4" s="16" t="s">
        <v>78</v>
      </c>
      <c r="AA4" s="17" t="s">
        <v>79</v>
      </c>
      <c r="AB4" s="17" t="s">
        <v>107</v>
      </c>
      <c r="AC4" s="45" t="s">
        <v>108</v>
      </c>
      <c r="AD4" s="45" t="s">
        <v>109</v>
      </c>
      <c r="AE4" s="18" t="s">
        <v>1</v>
      </c>
      <c r="AF4" s="18"/>
      <c r="AG4" s="18"/>
      <c r="AH4" s="18"/>
      <c r="AI4" s="7" t="s">
        <v>359</v>
      </c>
      <c r="AJ4" s="7" t="s">
        <v>360</v>
      </c>
    </row>
    <row r="5" spans="1:38" ht="15.6" customHeight="1" x14ac:dyDescent="0.25">
      <c r="C5" s="18"/>
      <c r="D5" s="18"/>
      <c r="E5" s="56">
        <v>3.39E-7</v>
      </c>
      <c r="F5" s="56">
        <v>1.371E-3</v>
      </c>
      <c r="G5" s="56">
        <v>-1.941E-2</v>
      </c>
      <c r="H5" t="str">
        <f>'headspace data'!B3</f>
        <v>IEPAug23-AirEq-RoomTemp-Tfill20.95-A</v>
      </c>
      <c r="I5" s="7">
        <f>'headspace data'!F3</f>
        <v>20.95</v>
      </c>
      <c r="J5" s="7">
        <f>'headspace data'!G3</f>
        <v>0</v>
      </c>
      <c r="K5" s="7">
        <f>'headspace data'!H3</f>
        <v>998.00455564046194</v>
      </c>
      <c r="L5" s="19">
        <v>1</v>
      </c>
      <c r="M5">
        <f>'headspace data'!M3</f>
        <v>22.25</v>
      </c>
      <c r="N5" s="31">
        <f>'headspace data'!O3</f>
        <v>118.58663302799232</v>
      </c>
      <c r="O5" s="30">
        <f>'headspace data'!P3</f>
        <v>95.690945958371501</v>
      </c>
      <c r="P5" s="30">
        <f>'headspace data'!Q3</f>
        <v>22.895687069620816</v>
      </c>
      <c r="Q5">
        <f>'headspace data'!E3</f>
        <v>194.72550000000001</v>
      </c>
      <c r="R5" s="22">
        <f t="shared" ref="R5:R26" si="0">(E5*Q5^2+F5*Q5+G5)*1000</f>
        <v>260.41286939873476</v>
      </c>
      <c r="S5" s="22">
        <v>0</v>
      </c>
      <c r="T5" s="20">
        <v>-165.88059999999999</v>
      </c>
      <c r="U5" s="20">
        <v>222.87430000000001</v>
      </c>
      <c r="V5" s="20">
        <v>92.0792</v>
      </c>
      <c r="W5" s="20">
        <v>-1.4842500000000001</v>
      </c>
      <c r="X5" s="20">
        <v>-5.6235E-2</v>
      </c>
      <c r="Y5" s="20">
        <v>3.1619000000000001E-2</v>
      </c>
      <c r="Z5" s="20">
        <v>-4.8472000000000003E-3</v>
      </c>
      <c r="AA5" s="21">
        <v>8.2057459999999999E-2</v>
      </c>
      <c r="AB5" s="39">
        <f t="shared" ref="AB5:AB26" si="1">(EXP(T5+U5*(100/(273.15+M5))+V5*LN(((273.15+M5)/100))+W5*(((273.15+M5)/100)*((273.15+M5)/100))+J5*(X5+Y5*((273.15+M5)/100)+Z5*(((273.15+M5)/100)*((273.15+M5)/100)))))</f>
        <v>2.6056003711910445E-2</v>
      </c>
      <c r="AC5" s="32">
        <f t="shared" ref="AC5:AC26" si="2">(($AB5)*$O5*$L5*$R5+(R5-S5)*$P5/((273.15+$M5)*AA5))/$O5</f>
        <v>9.3558134052455184</v>
      </c>
      <c r="AD5" s="24">
        <f t="shared" ref="AD5:AD26" si="3">AC5*1000/K5</f>
        <v>9.3745197377796501</v>
      </c>
      <c r="AE5" t="str">
        <f t="shared" ref="AE5:AE26" si="4">H5</f>
        <v>IEPAug23-AirEq-RoomTemp-Tfill20.95-A</v>
      </c>
      <c r="AG5" s="27"/>
      <c r="AK5" s="30"/>
      <c r="AL5" s="42"/>
    </row>
    <row r="6" spans="1:38" ht="15" customHeight="1" x14ac:dyDescent="0.25">
      <c r="E6" s="56">
        <v>3.39E-7</v>
      </c>
      <c r="F6" s="56">
        <v>1.371E-3</v>
      </c>
      <c r="G6" s="56">
        <v>-1.941E-2</v>
      </c>
      <c r="H6" t="str">
        <f>'headspace data'!B4</f>
        <v>IEPAug23-AirEq-RoomTemp-Tfill20.95-B</v>
      </c>
      <c r="I6" s="7">
        <f>'headspace data'!F4</f>
        <v>20.95</v>
      </c>
      <c r="J6" s="7">
        <f>'headspace data'!G4</f>
        <v>0</v>
      </c>
      <c r="K6" s="7">
        <f>'headspace data'!H4</f>
        <v>998.00455564046194</v>
      </c>
      <c r="L6" s="19">
        <v>1</v>
      </c>
      <c r="M6">
        <f>'headspace data'!M4</f>
        <v>22.38</v>
      </c>
      <c r="N6" s="31">
        <f>'headspace data'!O4</f>
        <v>118.66679298272184</v>
      </c>
      <c r="O6" s="30">
        <f>'headspace data'!P4</f>
        <v>95.610786003641948</v>
      </c>
      <c r="P6" s="30">
        <f>'headspace data'!Q4</f>
        <v>23.056006979079893</v>
      </c>
      <c r="Q6">
        <f>'headspace data'!E4</f>
        <v>195.2996</v>
      </c>
      <c r="R6" s="22">
        <f t="shared" si="0"/>
        <v>261.27586714469425</v>
      </c>
      <c r="S6" s="22">
        <v>0</v>
      </c>
      <c r="T6" s="20">
        <v>-165.88059999999999</v>
      </c>
      <c r="U6" s="20">
        <v>222.87430000000001</v>
      </c>
      <c r="V6" s="20">
        <v>92.0792</v>
      </c>
      <c r="W6" s="20">
        <v>-1.4842500000000001</v>
      </c>
      <c r="X6" s="20">
        <v>-5.6235E-2</v>
      </c>
      <c r="Y6" s="20">
        <v>3.1619000000000001E-2</v>
      </c>
      <c r="Z6" s="20">
        <v>-4.8472000000000003E-3</v>
      </c>
      <c r="AA6" s="21">
        <v>8.2057459999999999E-2</v>
      </c>
      <c r="AB6" s="39">
        <f t="shared" si="1"/>
        <v>2.5949976502207397E-2</v>
      </c>
      <c r="AC6" s="32">
        <f t="shared" si="2"/>
        <v>9.3782085822674315</v>
      </c>
      <c r="AD6" s="24">
        <f t="shared" si="3"/>
        <v>9.3969596924826018</v>
      </c>
      <c r="AE6" t="str">
        <f t="shared" si="4"/>
        <v>IEPAug23-AirEq-RoomTemp-Tfill20.95-B</v>
      </c>
      <c r="AG6" s="27"/>
      <c r="AJ6" s="25"/>
      <c r="AK6" s="30"/>
      <c r="AL6" s="42"/>
    </row>
    <row r="7" spans="1:38" ht="15.6" customHeight="1" thickBot="1" x14ac:dyDescent="0.3">
      <c r="C7" s="18"/>
      <c r="D7" s="18"/>
      <c r="E7" s="56">
        <v>3.39E-7</v>
      </c>
      <c r="F7" s="56">
        <v>1.371E-3</v>
      </c>
      <c r="G7" s="56">
        <v>-1.941E-2</v>
      </c>
      <c r="H7" t="str">
        <f>'headspace data'!B5</f>
        <v>IEPAug23-AirEq-RoomTemp-Tfill20.95-C</v>
      </c>
      <c r="I7" s="7">
        <f>'headspace data'!F5</f>
        <v>20.95</v>
      </c>
      <c r="J7" s="7">
        <f>'headspace data'!G5</f>
        <v>0</v>
      </c>
      <c r="K7" s="7">
        <f>'headspace data'!H5</f>
        <v>998.00455564046194</v>
      </c>
      <c r="L7" s="19">
        <v>1</v>
      </c>
      <c r="M7">
        <f>'headspace data'!M5</f>
        <v>22.41</v>
      </c>
      <c r="N7" s="31">
        <f>'headspace data'!O5</f>
        <v>119.12771272241663</v>
      </c>
      <c r="O7" s="30">
        <f>'headspace data'!P5</f>
        <v>96.141845703725096</v>
      </c>
      <c r="P7" s="30">
        <f>'headspace data'!Q5</f>
        <v>22.985867018691536</v>
      </c>
      <c r="Q7">
        <f>'headspace data'!E5</f>
        <v>195.41579999999999</v>
      </c>
      <c r="R7" s="22">
        <f t="shared" si="0"/>
        <v>261.45056832758803</v>
      </c>
      <c r="S7" s="22">
        <v>0</v>
      </c>
      <c r="T7" s="20">
        <v>-165.88059999999999</v>
      </c>
      <c r="U7" s="20">
        <v>222.87430000000001</v>
      </c>
      <c r="V7" s="20">
        <v>92.0792</v>
      </c>
      <c r="W7" s="20">
        <v>-1.4842500000000001</v>
      </c>
      <c r="X7" s="20">
        <v>-5.6235E-2</v>
      </c>
      <c r="Y7" s="20">
        <v>3.1619000000000001E-2</v>
      </c>
      <c r="Z7" s="20">
        <v>-4.8472000000000003E-3</v>
      </c>
      <c r="AA7" s="21">
        <v>8.2057459999999999E-2</v>
      </c>
      <c r="AB7" s="39">
        <f t="shared" si="1"/>
        <v>2.5925593425737737E-2</v>
      </c>
      <c r="AC7" s="32">
        <f t="shared" si="2"/>
        <v>9.355616464917528</v>
      </c>
      <c r="AD7" s="24">
        <f t="shared" si="3"/>
        <v>9.3743224036824468</v>
      </c>
      <c r="AE7" t="str">
        <f t="shared" si="4"/>
        <v>IEPAug23-AirEq-RoomTemp-Tfill20.95-C</v>
      </c>
      <c r="AG7" s="27"/>
      <c r="AJ7" s="25"/>
      <c r="AK7" s="30"/>
      <c r="AL7" s="42"/>
    </row>
    <row r="8" spans="1:38" ht="15.6" customHeight="1" thickBot="1" x14ac:dyDescent="0.3">
      <c r="C8" s="18"/>
      <c r="D8" s="18"/>
      <c r="E8" s="56">
        <v>3.39E-7</v>
      </c>
      <c r="F8" s="56">
        <v>1.371E-3</v>
      </c>
      <c r="G8" s="56">
        <v>-1.941E-2</v>
      </c>
      <c r="H8" t="str">
        <f>'headspace data'!B6</f>
        <v>IEPAug23-AirEq-Cold-Tfill5-D</v>
      </c>
      <c r="I8" s="7">
        <f>'headspace data'!F6</f>
        <v>5</v>
      </c>
      <c r="J8" s="7">
        <f>'headspace data'!G6</f>
        <v>0</v>
      </c>
      <c r="K8" s="7">
        <f>'headspace data'!H6</f>
        <v>999.96673152706899</v>
      </c>
      <c r="L8" s="19">
        <v>1</v>
      </c>
      <c r="M8">
        <f>'headspace data'!M6</f>
        <v>22.24</v>
      </c>
      <c r="N8" s="31">
        <f>'headspace data'!O6</f>
        <v>119.04396041077452</v>
      </c>
      <c r="O8" s="30">
        <f>'headspace data'!P6</f>
        <v>96.14319853739805</v>
      </c>
      <c r="P8" s="30">
        <f>'headspace data'!Q6</f>
        <v>22.900761873376464</v>
      </c>
      <c r="Q8">
        <f>'headspace data'!E6</f>
        <v>300.23439999999999</v>
      </c>
      <c r="R8" s="22">
        <f t="shared" si="0"/>
        <v>422.76905798579907</v>
      </c>
      <c r="S8" s="22">
        <v>0</v>
      </c>
      <c r="T8" s="20">
        <v>-165.88059999999999</v>
      </c>
      <c r="U8" s="20">
        <v>222.87430000000001</v>
      </c>
      <c r="V8" s="20">
        <v>92.0792</v>
      </c>
      <c r="W8" s="20">
        <v>-1.4842500000000001</v>
      </c>
      <c r="X8" s="20">
        <v>-5.6235E-2</v>
      </c>
      <c r="Y8" s="20">
        <v>3.1619000000000001E-2</v>
      </c>
      <c r="Z8" s="20">
        <v>-4.8472000000000003E-3</v>
      </c>
      <c r="AA8" s="21">
        <v>8.2057459999999999E-2</v>
      </c>
      <c r="AB8" s="39">
        <f t="shared" si="1"/>
        <v>2.606418444636617E-2</v>
      </c>
      <c r="AC8" s="32">
        <f t="shared" si="2"/>
        <v>15.173649234691489</v>
      </c>
      <c r="AD8" s="24">
        <f t="shared" si="3"/>
        <v>15.174154055624939</v>
      </c>
      <c r="AE8" t="str">
        <f t="shared" si="4"/>
        <v>IEPAug23-AirEq-Cold-Tfill5-D</v>
      </c>
      <c r="AF8" s="18"/>
      <c r="AG8" s="27"/>
      <c r="AI8" s="30">
        <f>AVERAGE(AD5:AD7)</f>
        <v>9.3819339446482335</v>
      </c>
      <c r="AJ8" s="25">
        <f>AVERAGE(AC8:AC10)</f>
        <v>15.374894481569484</v>
      </c>
      <c r="AK8" s="60">
        <v>9.3579000000000008</v>
      </c>
      <c r="AL8" s="42">
        <v>16.2</v>
      </c>
    </row>
    <row r="9" spans="1:38" ht="15.75" customHeight="1" x14ac:dyDescent="0.25">
      <c r="D9" s="18"/>
      <c r="E9" s="56">
        <v>3.39E-7</v>
      </c>
      <c r="F9" s="56">
        <v>1.371E-3</v>
      </c>
      <c r="G9" s="56">
        <v>-1.941E-2</v>
      </c>
      <c r="H9" t="str">
        <f>'headspace data'!B7</f>
        <v>IEPAug23-AirEq-Cold-Tfill5-E</v>
      </c>
      <c r="I9" s="7">
        <f>'headspace data'!F7</f>
        <v>5</v>
      </c>
      <c r="J9" s="7">
        <f>'headspace data'!G7</f>
        <v>0</v>
      </c>
      <c r="K9" s="7">
        <f>'headspace data'!H7</f>
        <v>999.96673152706899</v>
      </c>
      <c r="L9" s="19">
        <v>1</v>
      </c>
      <c r="M9">
        <f>'headspace data'!M7</f>
        <v>22.27</v>
      </c>
      <c r="N9" s="31">
        <f>'headspace data'!O7</f>
        <v>120.94402362297605</v>
      </c>
      <c r="O9" s="30">
        <f>'headspace data'!P7</f>
        <v>98.413274059344104</v>
      </c>
      <c r="P9" s="30">
        <f>'headspace data'!Q7</f>
        <v>22.530749563631943</v>
      </c>
      <c r="Q9">
        <f>'headspace data'!E7</f>
        <v>304.2371</v>
      </c>
      <c r="R9" s="22">
        <f t="shared" si="0"/>
        <v>429.07697631256298</v>
      </c>
      <c r="S9" s="22">
        <v>0</v>
      </c>
      <c r="T9" s="20">
        <v>-165.88059999999999</v>
      </c>
      <c r="U9" s="20">
        <v>222.87430000000001</v>
      </c>
      <c r="V9" s="20">
        <v>92.0792</v>
      </c>
      <c r="W9" s="20">
        <v>-1.4842500000000001</v>
      </c>
      <c r="X9" s="20">
        <v>-5.6235E-2</v>
      </c>
      <c r="Y9" s="20">
        <v>3.1619000000000001E-2</v>
      </c>
      <c r="Z9" s="20">
        <v>-4.8472000000000003E-3</v>
      </c>
      <c r="AA9" s="21">
        <v>8.2057459999999999E-2</v>
      </c>
      <c r="AB9" s="39">
        <f t="shared" si="1"/>
        <v>2.6039652891513679E-2</v>
      </c>
      <c r="AC9" s="32">
        <f t="shared" si="2"/>
        <v>15.225293304033832</v>
      </c>
      <c r="AD9" s="24">
        <f t="shared" si="3"/>
        <v>15.225799843143767</v>
      </c>
      <c r="AE9" t="str">
        <f t="shared" si="4"/>
        <v>IEPAug23-AirEq-Cold-Tfill5-E</v>
      </c>
      <c r="AF9" s="9"/>
      <c r="AG9" s="32"/>
      <c r="AH9" s="24"/>
    </row>
    <row r="10" spans="1:38" ht="15.75" customHeight="1" x14ac:dyDescent="0.25">
      <c r="D10" s="18"/>
      <c r="E10" s="56">
        <v>3.39E-7</v>
      </c>
      <c r="F10" s="56">
        <v>1.371E-3</v>
      </c>
      <c r="G10" s="56">
        <v>-1.941E-2</v>
      </c>
      <c r="H10" t="str">
        <f>'headspace data'!B8</f>
        <v>IEPAug23-AirEq-Cold-Tfill5-F</v>
      </c>
      <c r="I10" s="7">
        <f>'headspace data'!F8</f>
        <v>5</v>
      </c>
      <c r="J10" s="7">
        <f>'headspace data'!G8</f>
        <v>0</v>
      </c>
      <c r="K10" s="7">
        <f>'headspace data'!H8</f>
        <v>999.96673152706899</v>
      </c>
      <c r="L10" s="19">
        <v>1</v>
      </c>
      <c r="M10">
        <f>'headspace data'!M8</f>
        <v>22.41</v>
      </c>
      <c r="N10" s="31">
        <f>'headspace data'!O8</f>
        <v>119.02395974538292</v>
      </c>
      <c r="O10" s="30">
        <f>'headspace data'!P8</f>
        <v>96.173199535485438</v>
      </c>
      <c r="P10" s="30">
        <f>'headspace data'!Q8</f>
        <v>22.850760209897487</v>
      </c>
      <c r="Q10">
        <f>'headspace data'!E8</f>
        <v>311.2919</v>
      </c>
      <c r="R10" s="22">
        <f t="shared" si="0"/>
        <v>440.22119223490182</v>
      </c>
      <c r="S10" s="22">
        <v>0</v>
      </c>
      <c r="T10" s="20">
        <v>-165.88059999999999</v>
      </c>
      <c r="U10" s="20">
        <v>222.87430000000001</v>
      </c>
      <c r="V10" s="20">
        <v>92.0792</v>
      </c>
      <c r="W10" s="20">
        <v>-1.4842500000000001</v>
      </c>
      <c r="X10" s="20">
        <v>-5.6235E-2</v>
      </c>
      <c r="Y10" s="20">
        <v>3.1619000000000001E-2</v>
      </c>
      <c r="Z10" s="20">
        <v>-4.8472000000000003E-3</v>
      </c>
      <c r="AA10" s="21">
        <v>8.2057459999999999E-2</v>
      </c>
      <c r="AB10" s="39">
        <f t="shared" si="1"/>
        <v>2.5925593425737737E-2</v>
      </c>
      <c r="AC10" s="32">
        <f t="shared" si="2"/>
        <v>15.72574090598313</v>
      </c>
      <c r="AD10" s="24">
        <f t="shared" si="3"/>
        <v>15.726264094774473</v>
      </c>
      <c r="AE10" t="str">
        <f t="shared" si="4"/>
        <v>IEPAug23-AirEq-Cold-Tfill5-F</v>
      </c>
      <c r="AG10" s="32"/>
      <c r="AH10" s="24"/>
      <c r="AI10" s="27"/>
    </row>
    <row r="11" spans="1:38" ht="15.75" customHeight="1" x14ac:dyDescent="0.25">
      <c r="D11" s="18"/>
      <c r="E11" s="56">
        <v>3.39E-7</v>
      </c>
      <c r="F11" s="56">
        <v>1.371E-3</v>
      </c>
      <c r="G11" s="56">
        <v>-1.941E-2</v>
      </c>
      <c r="H11" t="str">
        <f>'headspace data'!B9</f>
        <v>IEPAug23- SHBML12-Ni5-778</v>
      </c>
      <c r="I11" s="7">
        <f>'headspace data'!F9</f>
        <v>12.2521</v>
      </c>
      <c r="J11" s="7">
        <f>'headspace data'!G9</f>
        <v>35.073599999999999</v>
      </c>
      <c r="K11" s="7">
        <f>'headspace data'!H9</f>
        <v>1027.71080356315</v>
      </c>
      <c r="L11" s="19">
        <v>1</v>
      </c>
      <c r="M11">
        <f>'headspace data'!M9</f>
        <v>22.25</v>
      </c>
      <c r="N11" s="31">
        <f>'headspace data'!O9</f>
        <v>118.60340435986301</v>
      </c>
      <c r="O11" s="30">
        <f>'headspace data'!P9</f>
        <v>96.048421071146748</v>
      </c>
      <c r="P11" s="30">
        <f>'headspace data'!Q9</f>
        <v>22.554983288716262</v>
      </c>
      <c r="Q11">
        <f>'headspace data'!E9</f>
        <v>277.33519999999999</v>
      </c>
      <c r="R11" s="22">
        <f t="shared" si="0"/>
        <v>386.89068086091453</v>
      </c>
      <c r="S11" s="22">
        <v>0</v>
      </c>
      <c r="T11" s="20">
        <v>-165.88059999999999</v>
      </c>
      <c r="U11" s="20">
        <v>222.87430000000001</v>
      </c>
      <c r="V11" s="20">
        <v>92.0792</v>
      </c>
      <c r="W11" s="20">
        <v>-1.4842500000000001</v>
      </c>
      <c r="X11" s="20">
        <v>-5.6235E-2</v>
      </c>
      <c r="Y11" s="20">
        <v>3.1619000000000001E-2</v>
      </c>
      <c r="Z11" s="20">
        <v>-4.8472000000000003E-3</v>
      </c>
      <c r="AA11" s="21">
        <v>8.2057459999999999E-2</v>
      </c>
      <c r="AB11" s="39">
        <f t="shared" si="1"/>
        <v>2.1765606547219027E-2</v>
      </c>
      <c r="AC11" s="32">
        <f t="shared" si="2"/>
        <v>12.169017400102295</v>
      </c>
      <c r="AD11" s="24">
        <f t="shared" si="3"/>
        <v>11.840896639318576</v>
      </c>
      <c r="AE11" t="str">
        <f t="shared" si="4"/>
        <v>IEPAug23- SHBML12-Ni5-778</v>
      </c>
      <c r="AF11" s="18"/>
      <c r="AG11" s="32"/>
      <c r="AH11" s="24"/>
      <c r="AI11" s="27"/>
    </row>
    <row r="12" spans="1:38" ht="15.75" customHeight="1" x14ac:dyDescent="0.25">
      <c r="D12" s="18"/>
      <c r="E12" s="56">
        <v>3.39E-7</v>
      </c>
      <c r="F12" s="56">
        <v>1.371E-3</v>
      </c>
      <c r="G12" s="56">
        <v>-1.941E-2</v>
      </c>
      <c r="H12" t="str">
        <f>'headspace data'!B10</f>
        <v>IEPAug23-NML02-Ni4-756</v>
      </c>
      <c r="I12" s="7">
        <f>'headspace data'!F10</f>
        <v>9.8209999999999997</v>
      </c>
      <c r="J12" s="7">
        <f>'headspace data'!G10</f>
        <v>34.764899999999997</v>
      </c>
      <c r="K12" s="7">
        <f>'headspace data'!H10</f>
        <v>1027.1675465399001</v>
      </c>
      <c r="L12" s="19">
        <v>1</v>
      </c>
      <c r="M12">
        <f>'headspace data'!M10</f>
        <v>22.39</v>
      </c>
      <c r="N12" s="31">
        <f>'headspace data'!O10</f>
        <v>118.38380253505846</v>
      </c>
      <c r="O12" s="30">
        <f>'headspace data'!P10</f>
        <v>95.904509767505033</v>
      </c>
      <c r="P12" s="30">
        <f>'headspace data'!Q10</f>
        <v>22.479292767553428</v>
      </c>
      <c r="Q12">
        <f>'headspace data'!E10</f>
        <v>422.40649999999999</v>
      </c>
      <c r="R12" s="22">
        <f t="shared" si="0"/>
        <v>620.19614967112273</v>
      </c>
      <c r="S12" s="22">
        <v>0</v>
      </c>
      <c r="T12" s="20">
        <v>-165.88059999999999</v>
      </c>
      <c r="U12" s="20">
        <v>222.87430000000001</v>
      </c>
      <c r="V12" s="20">
        <v>92.0792</v>
      </c>
      <c r="W12" s="20">
        <v>-1.4842500000000001</v>
      </c>
      <c r="X12" s="20">
        <v>-5.6235E-2</v>
      </c>
      <c r="Y12" s="20">
        <v>3.1619000000000001E-2</v>
      </c>
      <c r="Z12" s="20">
        <v>-4.8472000000000003E-3</v>
      </c>
      <c r="AA12" s="21">
        <v>8.2057459999999999E-2</v>
      </c>
      <c r="AB12" s="39">
        <f t="shared" si="1"/>
        <v>2.1707731306315182E-2</v>
      </c>
      <c r="AC12" s="32">
        <f t="shared" si="2"/>
        <v>19.457349529115955</v>
      </c>
      <c r="AD12" s="24">
        <f t="shared" si="3"/>
        <v>18.942722241040098</v>
      </c>
      <c r="AE12" t="str">
        <f t="shared" si="4"/>
        <v>IEPAug23-NML02-Ni4-756</v>
      </c>
      <c r="AF12" s="18"/>
      <c r="AG12" s="32"/>
      <c r="AH12" s="24"/>
      <c r="AI12" s="27"/>
    </row>
    <row r="13" spans="1:38" ht="15.75" customHeight="1" x14ac:dyDescent="0.25">
      <c r="D13" s="18"/>
      <c r="E13" s="56">
        <v>3.39E-7</v>
      </c>
      <c r="F13" s="56">
        <v>1.371E-3</v>
      </c>
      <c r="G13" s="56">
        <v>-1.941E-2</v>
      </c>
      <c r="H13" t="str">
        <f>'headspace data'!B11</f>
        <v>IEPAug23-NML02-Ni1-734</v>
      </c>
      <c r="I13" s="7">
        <f>'headspace data'!F11</f>
        <v>9.6128999999999998</v>
      </c>
      <c r="J13" s="7">
        <f>'headspace data'!G11</f>
        <v>34.742400000000004</v>
      </c>
      <c r="K13" s="7">
        <f>'headspace data'!H11</f>
        <v>1027.38873000133</v>
      </c>
      <c r="L13" s="19">
        <v>1</v>
      </c>
      <c r="M13">
        <f>'headspace data'!M11</f>
        <v>22.39</v>
      </c>
      <c r="N13" s="31">
        <f>'headspace data'!O11</f>
        <v>118.29018213957114</v>
      </c>
      <c r="O13" s="30">
        <f>'headspace data'!P11</f>
        <v>96.166131781367781</v>
      </c>
      <c r="P13" s="30">
        <f>'headspace data'!Q11</f>
        <v>22.124050358203359</v>
      </c>
      <c r="Q13">
        <f>'headspace data'!E11</f>
        <v>412.28910000000002</v>
      </c>
      <c r="R13" s="22">
        <f t="shared" si="0"/>
        <v>603.46235647081653</v>
      </c>
      <c r="S13" s="22">
        <v>0</v>
      </c>
      <c r="T13" s="20">
        <v>-165.88059999999999</v>
      </c>
      <c r="U13" s="20">
        <v>222.87430000000001</v>
      </c>
      <c r="V13" s="20">
        <v>92.0792</v>
      </c>
      <c r="W13" s="20">
        <v>-1.4842500000000001</v>
      </c>
      <c r="X13" s="20">
        <v>-5.6235E-2</v>
      </c>
      <c r="Y13" s="20">
        <v>3.1619000000000001E-2</v>
      </c>
      <c r="Z13" s="20">
        <v>-4.8472000000000003E-3</v>
      </c>
      <c r="AA13" s="21">
        <v>8.2057459999999999E-2</v>
      </c>
      <c r="AB13" s="39">
        <f t="shared" si="1"/>
        <v>2.1710234886474937E-2</v>
      </c>
      <c r="AC13" s="32">
        <f t="shared" si="2"/>
        <v>18.826083375881197</v>
      </c>
      <c r="AD13" s="24">
        <f t="shared" si="3"/>
        <v>18.324206628056768</v>
      </c>
      <c r="AE13" t="str">
        <f t="shared" si="4"/>
        <v>IEPAug23-NML02-Ni1-734</v>
      </c>
      <c r="AF13" s="18"/>
      <c r="AG13" s="43"/>
      <c r="AH13" s="18"/>
      <c r="AI13" s="27"/>
    </row>
    <row r="14" spans="1:38" ht="15.75" customHeight="1" x14ac:dyDescent="0.25">
      <c r="A14" s="18"/>
      <c r="B14" s="18"/>
      <c r="C14" s="18"/>
      <c r="D14" s="18"/>
      <c r="E14" s="56">
        <v>3.39E-7</v>
      </c>
      <c r="F14" s="56">
        <v>1.371E-3</v>
      </c>
      <c r="G14" s="56">
        <v>-1.941E-2</v>
      </c>
      <c r="H14" t="str">
        <f>'headspace data'!B12</f>
        <v>IEPAug23-SHBML12-Ni6-781</v>
      </c>
      <c r="I14" s="7">
        <f>'headspace data'!F12</f>
        <v>15.0085</v>
      </c>
      <c r="J14" s="7">
        <f>'headspace data'!G12</f>
        <v>35.4193</v>
      </c>
      <c r="K14" s="7">
        <f>'headspace data'!H12</f>
        <v>1026.8232976934501</v>
      </c>
      <c r="L14" s="19">
        <v>1</v>
      </c>
      <c r="M14">
        <f>'headspace data'!M12</f>
        <v>22.4</v>
      </c>
      <c r="N14" s="31">
        <f>'headspace data'!O12</f>
        <v>118.80330362003448</v>
      </c>
      <c r="O14" s="30">
        <f>'headspace data'!P12</f>
        <v>96.764458133343936</v>
      </c>
      <c r="P14" s="30">
        <f>'headspace data'!Q12</f>
        <v>22.038845486690548</v>
      </c>
      <c r="Q14">
        <f>'headspace data'!E12</f>
        <v>238.46860000000001</v>
      </c>
      <c r="R14" s="22">
        <f t="shared" si="0"/>
        <v>326.8084562100405</v>
      </c>
      <c r="S14" s="22">
        <v>0</v>
      </c>
      <c r="T14" s="20">
        <v>-165.88059999999999</v>
      </c>
      <c r="U14" s="20">
        <v>222.87430000000001</v>
      </c>
      <c r="V14" s="20">
        <v>92.0792</v>
      </c>
      <c r="W14" s="20">
        <v>-1.4842500000000001</v>
      </c>
      <c r="X14" s="20">
        <v>-5.6235E-2</v>
      </c>
      <c r="Y14" s="20">
        <v>3.1619000000000001E-2</v>
      </c>
      <c r="Z14" s="20">
        <v>-4.8472000000000003E-3</v>
      </c>
      <c r="AA14" s="21">
        <v>8.2057459999999999E-2</v>
      </c>
      <c r="AB14" s="39">
        <f t="shared" si="1"/>
        <v>2.1628491231609159E-2</v>
      </c>
      <c r="AC14" s="32">
        <f t="shared" si="2"/>
        <v>10.13751753088737</v>
      </c>
      <c r="AD14" s="24">
        <f t="shared" si="3"/>
        <v>9.872699181698783</v>
      </c>
      <c r="AE14" t="str">
        <f t="shared" si="4"/>
        <v>IEPAug23-SHBML12-Ni6-781</v>
      </c>
      <c r="AF14" s="18"/>
      <c r="AG14" s="43"/>
      <c r="AH14" s="18"/>
      <c r="AI14" s="41"/>
      <c r="AJ14" s="18"/>
      <c r="AK14" s="35"/>
    </row>
    <row r="15" spans="1:38" ht="15.75" customHeight="1" x14ac:dyDescent="0.25">
      <c r="E15" s="56">
        <v>3.39E-7</v>
      </c>
      <c r="F15" s="56">
        <v>1.371E-3</v>
      </c>
      <c r="G15" s="56">
        <v>-1.941E-2</v>
      </c>
      <c r="H15" t="str">
        <f>'headspace data'!B13</f>
        <v>IEPAug23-NML02-Ni9-765</v>
      </c>
      <c r="I15" s="7">
        <f>'headspace data'!F13</f>
        <v>11.7636</v>
      </c>
      <c r="J15" s="7">
        <f>'headspace data'!G13</f>
        <v>34.834499999999998</v>
      </c>
      <c r="K15" s="7">
        <f>'headspace data'!H13</f>
        <v>1026.52124466243</v>
      </c>
      <c r="L15" s="19">
        <v>1</v>
      </c>
      <c r="M15">
        <f>'headspace data'!M19</f>
        <v>22.75</v>
      </c>
      <c r="N15" s="31">
        <f>'headspace data'!O13</f>
        <v>118.31221285628497</v>
      </c>
      <c r="O15" s="30">
        <f>'headspace data'!P13</f>
        <v>96.296107376235241</v>
      </c>
      <c r="P15" s="30">
        <f>'headspace data'!Q13</f>
        <v>22.016105480049728</v>
      </c>
      <c r="Q15">
        <f>'headspace data'!E13</f>
        <v>332.99639999999999</v>
      </c>
      <c r="R15" s="22">
        <f t="shared" si="0"/>
        <v>474.71862261799345</v>
      </c>
      <c r="S15" s="22">
        <v>0</v>
      </c>
      <c r="T15" s="20">
        <v>-165.88059999999999</v>
      </c>
      <c r="U15" s="20">
        <v>222.87430000000001</v>
      </c>
      <c r="V15" s="20">
        <v>92.0792</v>
      </c>
      <c r="W15" s="20">
        <v>-1.4842500000000001</v>
      </c>
      <c r="X15" s="20">
        <v>-5.6235E-2</v>
      </c>
      <c r="Y15" s="20">
        <v>3.1619000000000001E-2</v>
      </c>
      <c r="Z15" s="20">
        <v>-4.8472000000000003E-3</v>
      </c>
      <c r="AA15" s="21">
        <v>8.2057459999999999E-2</v>
      </c>
      <c r="AB15" s="39">
        <f t="shared" si="1"/>
        <v>2.1465020192903247E-2</v>
      </c>
      <c r="AC15" s="32">
        <f t="shared" si="2"/>
        <v>14.659818845860821</v>
      </c>
      <c r="AD15" s="24">
        <f t="shared" si="3"/>
        <v>14.281067169420034</v>
      </c>
      <c r="AE15" t="str">
        <f t="shared" si="4"/>
        <v>IEPAug23-NML02-Ni9-765</v>
      </c>
      <c r="AF15" s="18"/>
      <c r="AG15" s="43"/>
      <c r="AH15" s="18"/>
      <c r="AI15" s="27"/>
      <c r="AJ15" s="9"/>
      <c r="AK15" s="35"/>
    </row>
    <row r="16" spans="1:38" ht="15.75" customHeight="1" x14ac:dyDescent="0.25">
      <c r="E16" s="56">
        <v>3.39E-7</v>
      </c>
      <c r="F16" s="56">
        <v>1.371E-3</v>
      </c>
      <c r="G16" s="56">
        <v>-1.941E-2</v>
      </c>
      <c r="H16" t="str">
        <f>'headspace data'!B14</f>
        <v>IEPAug23-SHBML10-Ni6-681</v>
      </c>
      <c r="I16" s="7">
        <f>'headspace data'!F14</f>
        <v>14.4115</v>
      </c>
      <c r="J16" s="7">
        <f>'headspace data'!G14</f>
        <v>35.310600000000001</v>
      </c>
      <c r="K16" s="7">
        <f>'headspace data'!H14</f>
        <v>1026.74289564689</v>
      </c>
      <c r="L16" s="19">
        <v>1</v>
      </c>
      <c r="M16">
        <f>'headspace data'!M20</f>
        <v>22.73</v>
      </c>
      <c r="N16" s="31">
        <f>'headspace data'!O14</f>
        <v>118.41328585322192</v>
      </c>
      <c r="O16" s="30">
        <f>'headspace data'!P14</f>
        <v>96.333756405183266</v>
      </c>
      <c r="P16" s="30">
        <f>'headspace data'!Q14</f>
        <v>22.079529448038656</v>
      </c>
      <c r="Q16">
        <f>'headspace data'!E14</f>
        <v>248.5352</v>
      </c>
      <c r="R16" s="22">
        <f t="shared" si="0"/>
        <v>342.27170297163457</v>
      </c>
      <c r="S16" s="22">
        <v>0</v>
      </c>
      <c r="T16" s="20">
        <v>-165.88059999999999</v>
      </c>
      <c r="U16" s="20">
        <v>222.87430000000001</v>
      </c>
      <c r="V16" s="20">
        <v>92.0792</v>
      </c>
      <c r="W16" s="20">
        <v>-1.4842500000000001</v>
      </c>
      <c r="X16" s="20">
        <v>-5.6235E-2</v>
      </c>
      <c r="Y16" s="20">
        <v>3.1619000000000001E-2</v>
      </c>
      <c r="Z16" s="20">
        <v>-4.8472000000000003E-3</v>
      </c>
      <c r="AA16" s="21">
        <v>8.2057459999999999E-2</v>
      </c>
      <c r="AB16" s="39">
        <f t="shared" si="1"/>
        <v>2.1425736420296382E-2</v>
      </c>
      <c r="AC16" s="32">
        <f t="shared" si="2"/>
        <v>10.56451015988892</v>
      </c>
      <c r="AD16" s="24">
        <f t="shared" si="3"/>
        <v>10.289343325071508</v>
      </c>
      <c r="AE16" t="str">
        <f t="shared" si="4"/>
        <v>IEPAug23-SHBML10-Ni6-681</v>
      </c>
      <c r="AF16" s="18"/>
      <c r="AG16" s="43"/>
      <c r="AH16" s="18"/>
    </row>
    <row r="17" spans="5:36" ht="15.75" customHeight="1" x14ac:dyDescent="0.25">
      <c r="E17" s="56">
        <v>3.39E-7</v>
      </c>
      <c r="F17" s="56">
        <v>1.371E-3</v>
      </c>
      <c r="G17" s="56">
        <v>-1.941E-2</v>
      </c>
      <c r="H17" t="str">
        <f>'headspace data'!B15</f>
        <v>IEPAug23-SHBML12-Ni8-782</v>
      </c>
      <c r="I17" s="7">
        <f>'headspace data'!F15</f>
        <v>15.627700000000001</v>
      </c>
      <c r="J17" s="7">
        <f>'headspace data'!G15</f>
        <v>35.4831</v>
      </c>
      <c r="K17" s="7">
        <f>'headspace data'!H15</f>
        <v>1026.33951614851</v>
      </c>
      <c r="L17" s="19">
        <v>1</v>
      </c>
      <c r="M17">
        <f>'headspace data'!M21</f>
        <v>22.78</v>
      </c>
      <c r="N17" s="31">
        <f>'headspace data'!O15</f>
        <v>118.66443616731711</v>
      </c>
      <c r="O17" s="30">
        <f>'headspace data'!P15</f>
        <v>96.673662505305884</v>
      </c>
      <c r="P17" s="30">
        <f>'headspace data'!Q15</f>
        <v>21.990773662011218</v>
      </c>
      <c r="Q17">
        <f>'headspace data'!E15</f>
        <v>221.7072</v>
      </c>
      <c r="R17" s="22">
        <f t="shared" si="0"/>
        <v>301.21380517829385</v>
      </c>
      <c r="S17" s="22">
        <v>0</v>
      </c>
      <c r="T17" s="20">
        <v>-165.88059999999999</v>
      </c>
      <c r="U17" s="20">
        <v>222.87430000000001</v>
      </c>
      <c r="V17" s="20">
        <v>92.0792</v>
      </c>
      <c r="W17" s="20">
        <v>-1.4842500000000001</v>
      </c>
      <c r="X17" s="20">
        <v>-5.6235E-2</v>
      </c>
      <c r="Y17" s="20">
        <v>3.1619000000000001E-2</v>
      </c>
      <c r="Z17" s="20">
        <v>-4.8472000000000003E-3</v>
      </c>
      <c r="AA17" s="21">
        <v>8.2057459999999999E-2</v>
      </c>
      <c r="AB17" s="39">
        <f t="shared" si="1"/>
        <v>2.1374580854798056E-2</v>
      </c>
      <c r="AC17" s="32">
        <f t="shared" si="2"/>
        <v>9.2599493586023129</v>
      </c>
      <c r="AD17" s="24">
        <f t="shared" si="3"/>
        <v>9.0223061792959456</v>
      </c>
      <c r="AE17" t="str">
        <f t="shared" si="4"/>
        <v>IEPAug23-SHBML12-Ni8-782</v>
      </c>
      <c r="AF17" s="25"/>
      <c r="AG17" s="43"/>
      <c r="AH17" s="18"/>
      <c r="AI17" s="18"/>
      <c r="AJ17" s="18"/>
    </row>
    <row r="18" spans="5:36" ht="15.75" customHeight="1" x14ac:dyDescent="0.25">
      <c r="E18" s="56">
        <v>3.39E-7</v>
      </c>
      <c r="F18" s="56">
        <v>1.371E-3</v>
      </c>
      <c r="G18" s="56">
        <v>-1.941E-2</v>
      </c>
      <c r="H18" t="str">
        <f>'headspace data'!B16</f>
        <v>IEPAug23-SHMBL11-Ni4-664</v>
      </c>
      <c r="I18" s="7">
        <f>'headspace data'!F16</f>
        <v>8.0029000000000003</v>
      </c>
      <c r="J18" s="7">
        <f>'headspace data'!G16</f>
        <v>34.566400000000002</v>
      </c>
      <c r="K18" s="7">
        <f>'headspace data'!H16</f>
        <v>1028.9322459191801</v>
      </c>
      <c r="L18" s="19">
        <v>1</v>
      </c>
      <c r="M18">
        <f>'headspace data'!M22</f>
        <v>22.65</v>
      </c>
      <c r="N18" s="31">
        <f>'headspace data'!O16</f>
        <v>118.20020266869246</v>
      </c>
      <c r="O18" s="30">
        <f>'headspace data'!P16</f>
        <v>96.818814256332359</v>
      </c>
      <c r="P18" s="30">
        <f>'headspace data'!Q16</f>
        <v>21.381388412360089</v>
      </c>
      <c r="Q18">
        <f>'headspace data'!E16</f>
        <v>376.2817</v>
      </c>
      <c r="R18" s="22">
        <f t="shared" si="0"/>
        <v>544.47051481890776</v>
      </c>
      <c r="S18" s="22">
        <v>0</v>
      </c>
      <c r="T18" s="20">
        <v>-165.88059999999999</v>
      </c>
      <c r="U18" s="20">
        <v>222.87430000000001</v>
      </c>
      <c r="V18" s="20">
        <v>92.0792</v>
      </c>
      <c r="W18" s="20">
        <v>-1.4842500000000001</v>
      </c>
      <c r="X18" s="20">
        <v>-5.6235E-2</v>
      </c>
      <c r="Y18" s="20">
        <v>3.1619000000000001E-2</v>
      </c>
      <c r="Z18" s="20">
        <v>-4.8472000000000003E-3</v>
      </c>
      <c r="AA18" s="21">
        <v>8.2057459999999999E-2</v>
      </c>
      <c r="AB18" s="39">
        <f t="shared" si="1"/>
        <v>2.1559499155523038E-2</v>
      </c>
      <c r="AC18" s="32">
        <f t="shared" si="2"/>
        <v>16.692263711274311</v>
      </c>
      <c r="AD18" s="24">
        <f t="shared" si="3"/>
        <v>16.222898813286335</v>
      </c>
      <c r="AE18" t="str">
        <f t="shared" si="4"/>
        <v>IEPAug23-SHMBL11-Ni4-664</v>
      </c>
      <c r="AF18" s="25"/>
      <c r="AG18" s="43"/>
      <c r="AH18" s="18"/>
      <c r="AI18" s="18"/>
      <c r="AJ18" s="18"/>
    </row>
    <row r="19" spans="5:36" ht="15.75" customHeight="1" x14ac:dyDescent="0.25">
      <c r="E19" s="56">
        <v>3.39E-7</v>
      </c>
      <c r="F19" s="56">
        <v>1.371E-3</v>
      </c>
      <c r="G19" s="56">
        <v>-1.941E-2</v>
      </c>
      <c r="H19" t="str">
        <f>'headspace data'!B17</f>
        <v>IEPAug23-SHBML10-Ni5-679</v>
      </c>
      <c r="I19" s="7">
        <f>'headspace data'!F17</f>
        <v>13.275700000000001</v>
      </c>
      <c r="J19" s="7">
        <f>'headspace data'!G17</f>
        <v>35.177799999999998</v>
      </c>
      <c r="K19" s="7">
        <f>'headspace data'!H17</f>
        <v>1027.0063099787001</v>
      </c>
      <c r="L19" s="19">
        <v>1</v>
      </c>
      <c r="M19">
        <f>'headspace data'!M23</f>
        <v>22.75</v>
      </c>
      <c r="N19" s="31">
        <f>'headspace data'!O17</f>
        <v>118.30501801154453</v>
      </c>
      <c r="O19" s="30">
        <f>'headspace data'!P17</f>
        <v>96.571948036090433</v>
      </c>
      <c r="P19" s="30">
        <f>'headspace data'!Q17</f>
        <v>21.7330699754541</v>
      </c>
      <c r="Q19">
        <f>'headspace data'!E17</f>
        <v>274.15750000000003</v>
      </c>
      <c r="R19" s="22">
        <f t="shared" si="0"/>
        <v>381.93996399931882</v>
      </c>
      <c r="S19" s="22">
        <v>0</v>
      </c>
      <c r="T19" s="20">
        <v>-165.88059999999999</v>
      </c>
      <c r="U19" s="20">
        <v>222.87430000000001</v>
      </c>
      <c r="V19" s="20">
        <v>92.0792</v>
      </c>
      <c r="W19" s="20">
        <v>-1.4842500000000001</v>
      </c>
      <c r="X19" s="20">
        <v>-5.6235E-2</v>
      </c>
      <c r="Y19" s="20">
        <v>3.1619000000000001E-2</v>
      </c>
      <c r="Z19" s="20">
        <v>-4.8472000000000003E-3</v>
      </c>
      <c r="AA19" s="21">
        <v>8.2057459999999999E-2</v>
      </c>
      <c r="AB19" s="39">
        <f t="shared" si="1"/>
        <v>2.142736174974702E-2</v>
      </c>
      <c r="AC19" s="32">
        <f t="shared" si="2"/>
        <v>11.723956745685401</v>
      </c>
      <c r="AD19" s="24">
        <f t="shared" si="3"/>
        <v>11.415661843332348</v>
      </c>
      <c r="AE19" t="str">
        <f t="shared" si="4"/>
        <v>IEPAug23-SHBML10-Ni5-679</v>
      </c>
      <c r="AF19" s="25"/>
      <c r="AG19" s="43"/>
      <c r="AH19" s="18"/>
      <c r="AI19" s="18"/>
      <c r="AJ19" s="18"/>
    </row>
    <row r="20" spans="5:36" ht="15.75" customHeight="1" x14ac:dyDescent="0.25">
      <c r="E20" s="56">
        <v>3.39E-7</v>
      </c>
      <c r="F20" s="56">
        <v>1.371E-3</v>
      </c>
      <c r="G20" s="56">
        <v>-1.941E-2</v>
      </c>
      <c r="H20" t="str">
        <f>'headspace data'!B18</f>
        <v>IEPAug23-SHBML11-Ni5-663</v>
      </c>
      <c r="I20" s="7">
        <f>'headspace data'!F18</f>
        <v>8.9700000000000006</v>
      </c>
      <c r="J20" s="7">
        <f>'headspace data'!G18</f>
        <v>34.6629</v>
      </c>
      <c r="K20" s="7">
        <f>'headspace data'!H18</f>
        <v>1028.6244425553</v>
      </c>
      <c r="L20" s="19">
        <v>1</v>
      </c>
      <c r="M20">
        <f>'headspace data'!M24</f>
        <v>22.78</v>
      </c>
      <c r="N20" s="31">
        <f>'headspace data'!O18</f>
        <v>117.72032142186826</v>
      </c>
      <c r="O20" s="30">
        <f>'headspace data'!P18</f>
        <v>96.410308658078094</v>
      </c>
      <c r="P20" s="30">
        <f>'headspace data'!Q18</f>
        <v>21.310012763790169</v>
      </c>
      <c r="Q20">
        <f>'headspace data'!E18</f>
        <v>381.31799999999998</v>
      </c>
      <c r="R20" s="22">
        <f t="shared" si="0"/>
        <v>552.66873640503593</v>
      </c>
      <c r="S20" s="22">
        <v>0</v>
      </c>
      <c r="T20" s="20">
        <v>-165.88059999999999</v>
      </c>
      <c r="U20" s="20">
        <v>222.87430000000001</v>
      </c>
      <c r="V20" s="20">
        <v>92.0792</v>
      </c>
      <c r="W20" s="20">
        <v>-1.4842500000000001</v>
      </c>
      <c r="X20" s="20">
        <v>-5.6235E-2</v>
      </c>
      <c r="Y20" s="20">
        <v>3.1619000000000001E-2</v>
      </c>
      <c r="Z20" s="20">
        <v>-4.8472000000000003E-3</v>
      </c>
      <c r="AA20" s="21">
        <v>8.2057459999999999E-2</v>
      </c>
      <c r="AB20" s="39">
        <f t="shared" si="1"/>
        <v>2.1464425528638208E-2</v>
      </c>
      <c r="AC20" s="32">
        <f t="shared" si="2"/>
        <v>16.893297059471088</v>
      </c>
      <c r="AD20" s="24">
        <f t="shared" si="3"/>
        <v>16.423192333933759</v>
      </c>
      <c r="AE20" t="str">
        <f t="shared" si="4"/>
        <v>IEPAug23-SHBML11-Ni5-663</v>
      </c>
      <c r="AF20" s="25"/>
      <c r="AG20" s="43"/>
      <c r="AH20" s="18"/>
      <c r="AI20" s="18"/>
      <c r="AJ20" s="18"/>
    </row>
    <row r="21" spans="5:36" ht="15.75" customHeight="1" x14ac:dyDescent="0.25">
      <c r="E21" s="56">
        <v>3.39E-7</v>
      </c>
      <c r="F21" s="56">
        <v>1.371E-3</v>
      </c>
      <c r="G21" s="56">
        <v>-1.941E-2</v>
      </c>
      <c r="H21" t="str">
        <f>'headspace data'!B19</f>
        <v>IEPAug23-KML03-Ni8-350</v>
      </c>
      <c r="I21" s="7">
        <f>'headspace data'!F19</f>
        <v>12.488799999999999</v>
      </c>
      <c r="J21" s="7">
        <f>'headspace data'!G19</f>
        <v>34.8919</v>
      </c>
      <c r="K21" s="7">
        <f>'headspace data'!H19</f>
        <v>1026.50481516372</v>
      </c>
      <c r="L21" s="19">
        <v>1</v>
      </c>
      <c r="M21">
        <f>'headspace data'!M25</f>
        <v>22.77</v>
      </c>
      <c r="N21" s="31">
        <f>'headspace data'!O19</f>
        <v>118.6161021374071</v>
      </c>
      <c r="O21" s="30">
        <f>'headspace data'!P19</f>
        <v>96.979574308302205</v>
      </c>
      <c r="P21" s="30">
        <f>'headspace data'!Q19</f>
        <v>21.636527829104899</v>
      </c>
      <c r="Q21">
        <f>'headspace data'!E19</f>
        <v>288.39370000000002</v>
      </c>
      <c r="R21" s="22">
        <f t="shared" si="0"/>
        <v>404.17270668169499</v>
      </c>
      <c r="S21" s="22">
        <v>0</v>
      </c>
      <c r="T21" s="20">
        <v>-165.88059999999999</v>
      </c>
      <c r="U21" s="20">
        <v>222.87430000000001</v>
      </c>
      <c r="V21" s="20">
        <v>92.0792</v>
      </c>
      <c r="W21" s="20">
        <v>-1.4842500000000001</v>
      </c>
      <c r="X21" s="20">
        <v>-5.6235E-2</v>
      </c>
      <c r="Y21" s="20">
        <v>3.1619000000000001E-2</v>
      </c>
      <c r="Z21" s="20">
        <v>-4.8472000000000003E-3</v>
      </c>
      <c r="AA21" s="21">
        <v>8.2057459999999999E-2</v>
      </c>
      <c r="AB21" s="39">
        <f t="shared" si="1"/>
        <v>2.1445772309573174E-2</v>
      </c>
      <c r="AC21" s="32">
        <f t="shared" si="2"/>
        <v>12.381282678955435</v>
      </c>
      <c r="AD21" s="24">
        <f t="shared" si="3"/>
        <v>12.061592401766484</v>
      </c>
      <c r="AE21" t="str">
        <f t="shared" si="4"/>
        <v>IEPAug23-KML03-Ni8-350</v>
      </c>
      <c r="AF21" s="18"/>
      <c r="AG21" s="43"/>
      <c r="AH21" s="18"/>
      <c r="AI21" s="18"/>
      <c r="AJ21" s="18"/>
    </row>
    <row r="22" spans="5:36" ht="15.75" customHeight="1" x14ac:dyDescent="0.25">
      <c r="E22" s="56">
        <v>3.39E-7</v>
      </c>
      <c r="F22" s="56">
        <v>1.371E-3</v>
      </c>
      <c r="G22" s="56">
        <v>-1.941E-2</v>
      </c>
      <c r="H22" t="str">
        <f>'headspace data'!B20</f>
        <v>IEPAug23-KML05-Ni4-391</v>
      </c>
      <c r="I22" s="7">
        <f>'headspace data'!F20</f>
        <v>10.130800000000001</v>
      </c>
      <c r="J22" s="7">
        <f>'headspace data'!G20</f>
        <v>34.796599999999998</v>
      </c>
      <c r="K22" s="7">
        <f>'headspace data'!H20</f>
        <v>1027.4963866165899</v>
      </c>
      <c r="L22" s="19">
        <v>1</v>
      </c>
      <c r="M22">
        <f>'headspace data'!M26</f>
        <v>22.73</v>
      </c>
      <c r="N22" s="31">
        <f>'headspace data'!O20</f>
        <v>119.37754876579488</v>
      </c>
      <c r="O22" s="30">
        <f>'headspace data'!P20</f>
        <v>97.528323510682426</v>
      </c>
      <c r="P22" s="30">
        <f>'headspace data'!Q20</f>
        <v>21.849225255112458</v>
      </c>
      <c r="Q22">
        <f>'headspace data'!E20</f>
        <v>331.9348</v>
      </c>
      <c r="R22" s="22">
        <f t="shared" si="0"/>
        <v>473.02387198190257</v>
      </c>
      <c r="S22" s="22">
        <v>0</v>
      </c>
      <c r="T22" s="20">
        <v>-165.88059999999999</v>
      </c>
      <c r="U22" s="20">
        <v>222.87430000000001</v>
      </c>
      <c r="V22" s="20">
        <v>92.0792</v>
      </c>
      <c r="W22" s="20">
        <v>-1.4842500000000001</v>
      </c>
      <c r="X22" s="20">
        <v>-5.6235E-2</v>
      </c>
      <c r="Y22" s="20">
        <v>3.1619000000000001E-2</v>
      </c>
      <c r="Z22" s="20">
        <v>-4.8472000000000003E-3</v>
      </c>
      <c r="AA22" s="21">
        <v>8.2057459999999999E-2</v>
      </c>
      <c r="AB22" s="39">
        <f t="shared" si="1"/>
        <v>2.1482146704539913E-2</v>
      </c>
      <c r="AC22" s="32">
        <f t="shared" si="2"/>
        <v>14.526270861707546</v>
      </c>
      <c r="AD22" s="24">
        <f t="shared" si="3"/>
        <v>14.137539606869703</v>
      </c>
      <c r="AE22" t="str">
        <f t="shared" si="4"/>
        <v>IEPAug23-KML05-Ni4-391</v>
      </c>
      <c r="AF22" s="18"/>
      <c r="AI22" s="18"/>
      <c r="AJ22" s="18"/>
    </row>
    <row r="23" spans="5:36" ht="15.75" customHeight="1" x14ac:dyDescent="0.25">
      <c r="E23" s="56">
        <v>3.39E-7</v>
      </c>
      <c r="F23" s="56">
        <v>1.371E-3</v>
      </c>
      <c r="G23" s="56">
        <v>-1.941E-2</v>
      </c>
      <c r="H23" t="str">
        <f>'headspace data'!B21</f>
        <v>IEPAug23-KML05-Ni5-394</v>
      </c>
      <c r="I23" s="7">
        <f>'headspace data'!F21</f>
        <v>10.3505</v>
      </c>
      <c r="J23" s="7">
        <f>'headspace data'!G21</f>
        <v>34.822600000000001</v>
      </c>
      <c r="K23" s="7">
        <f>'headspace data'!H21</f>
        <v>1027.3828562189301</v>
      </c>
      <c r="L23" s="19">
        <v>1</v>
      </c>
      <c r="M23">
        <f>'headspace data'!M27</f>
        <v>22.75</v>
      </c>
      <c r="N23" s="31">
        <f>'headspace data'!O21</f>
        <v>118.74833151196987</v>
      </c>
      <c r="O23" s="30">
        <f>'headspace data'!P21</f>
        <v>97.490433477368043</v>
      </c>
      <c r="P23" s="30">
        <f>'headspace data'!Q21</f>
        <v>21.257898034601826</v>
      </c>
      <c r="Q23">
        <f>'headspace data'!E21</f>
        <v>314.9513</v>
      </c>
      <c r="R23" s="22">
        <f t="shared" si="0"/>
        <v>446.01510724500298</v>
      </c>
      <c r="S23" s="22">
        <v>0</v>
      </c>
      <c r="T23" s="20">
        <v>-165.88059999999999</v>
      </c>
      <c r="U23" s="20">
        <v>222.87430000000001</v>
      </c>
      <c r="V23" s="20">
        <v>92.0792</v>
      </c>
      <c r="W23" s="20">
        <v>-1.4842500000000001</v>
      </c>
      <c r="X23" s="20">
        <v>-5.6235E-2</v>
      </c>
      <c r="Y23" s="20">
        <v>3.1619000000000001E-2</v>
      </c>
      <c r="Z23" s="20">
        <v>-4.8472000000000003E-3</v>
      </c>
      <c r="AA23" s="21">
        <v>8.2057459999999999E-2</v>
      </c>
      <c r="AB23" s="39">
        <f t="shared" si="1"/>
        <v>2.1466326754777089E-2</v>
      </c>
      <c r="AC23" s="32">
        <f t="shared" si="2"/>
        <v>13.579696428880066</v>
      </c>
      <c r="AD23" s="24">
        <f t="shared" si="3"/>
        <v>13.217756503021013</v>
      </c>
      <c r="AE23" t="str">
        <f t="shared" si="4"/>
        <v>IEPAug23-KML05-Ni5-394</v>
      </c>
      <c r="AG23" s="43"/>
      <c r="AH23" s="30"/>
      <c r="AI23" s="32"/>
      <c r="AJ23" s="25"/>
    </row>
    <row r="24" spans="5:36" ht="15.75" customHeight="1" x14ac:dyDescent="0.25">
      <c r="E24" s="56">
        <v>3.39E-7</v>
      </c>
      <c r="F24" s="56">
        <v>1.371E-3</v>
      </c>
      <c r="G24" s="56">
        <v>-1.941E-2</v>
      </c>
      <c r="H24" t="str">
        <f>'headspace data'!B22</f>
        <v>IEPAug23-KML01-Ni4-336</v>
      </c>
      <c r="I24" s="7">
        <f>'headspace data'!F22</f>
        <v>10.8742</v>
      </c>
      <c r="J24" s="7">
        <f>'headspace data'!G22</f>
        <v>34.787399999999998</v>
      </c>
      <c r="K24" s="7">
        <f>'headspace data'!H22</f>
        <v>1026.6972250629001</v>
      </c>
      <c r="L24" s="19">
        <v>1</v>
      </c>
      <c r="M24">
        <f>'headspace data'!M28</f>
        <v>22.65</v>
      </c>
      <c r="N24" s="31">
        <f>'headspace data'!O22</f>
        <v>119.0711312115511</v>
      </c>
      <c r="O24" s="30">
        <f>'headspace data'!P22</f>
        <v>97.341258513557634</v>
      </c>
      <c r="P24" s="30">
        <f>'headspace data'!Q22</f>
        <v>21.729872697993475</v>
      </c>
      <c r="Q24">
        <f>'headspace data'!E22</f>
        <v>347.18700000000001</v>
      </c>
      <c r="R24" s="22">
        <f t="shared" si="0"/>
        <v>497.44603459649113</v>
      </c>
      <c r="S24" s="22">
        <v>0</v>
      </c>
      <c r="T24" s="20">
        <v>-165.88059999999999</v>
      </c>
      <c r="U24" s="20">
        <v>222.87430000000001</v>
      </c>
      <c r="V24" s="20">
        <v>92.0792</v>
      </c>
      <c r="W24" s="20">
        <v>-1.4842500000000001</v>
      </c>
      <c r="X24" s="20">
        <v>-5.6235E-2</v>
      </c>
      <c r="Y24" s="20">
        <v>3.1619000000000001E-2</v>
      </c>
      <c r="Z24" s="20">
        <v>-4.8472000000000003E-3</v>
      </c>
      <c r="AA24" s="21">
        <v>8.2057459999999999E-2</v>
      </c>
      <c r="AB24" s="39">
        <f t="shared" si="1"/>
        <v>2.1535128160639464E-2</v>
      </c>
      <c r="AC24" s="32">
        <f t="shared" si="2"/>
        <v>15.287552105424918</v>
      </c>
      <c r="AD24" s="24">
        <f t="shared" si="3"/>
        <v>14.89002963311636</v>
      </c>
      <c r="AE24" t="str">
        <f t="shared" si="4"/>
        <v>IEPAug23-KML01-Ni4-336</v>
      </c>
      <c r="AG24" s="43"/>
      <c r="AH24" s="30"/>
      <c r="AI24" s="34"/>
      <c r="AJ24" s="25"/>
    </row>
    <row r="25" spans="5:36" ht="15.75" customHeight="1" x14ac:dyDescent="0.25">
      <c r="E25" s="56">
        <v>3.39E-7</v>
      </c>
      <c r="F25" s="56">
        <v>1.371E-3</v>
      </c>
      <c r="G25" s="56">
        <v>-1.941E-2</v>
      </c>
      <c r="H25" t="str">
        <f>'headspace data'!B23</f>
        <v>IEPAug23-KML01-Ni5-354</v>
      </c>
      <c r="I25" s="7">
        <f>'headspace data'!F23</f>
        <v>10.9346</v>
      </c>
      <c r="J25" s="7">
        <f>'headspace data'!G23</f>
        <v>34.788899999999998</v>
      </c>
      <c r="K25" s="7">
        <f>'headspace data'!H23</f>
        <v>1026.6718239059101</v>
      </c>
      <c r="L25" s="19">
        <v>1</v>
      </c>
      <c r="M25">
        <f>'headspace data'!M29</f>
        <v>22.74</v>
      </c>
      <c r="N25" s="31">
        <f>'headspace data'!O23</f>
        <v>117.77862914360234</v>
      </c>
      <c r="O25" s="30">
        <f>'headspace data'!P23</f>
        <v>95.84367439406607</v>
      </c>
      <c r="P25" s="30">
        <f>'headspace data'!Q23</f>
        <v>21.934954749536274</v>
      </c>
      <c r="Q25">
        <f>'headspace data'!E23</f>
        <v>327.27690000000001</v>
      </c>
      <c r="R25" s="22">
        <f t="shared" si="0"/>
        <v>465.5969772837538</v>
      </c>
      <c r="S25" s="22">
        <v>0</v>
      </c>
      <c r="T25" s="20">
        <v>-165.88059999999999</v>
      </c>
      <c r="U25" s="20">
        <v>222.87430000000001</v>
      </c>
      <c r="V25" s="20">
        <v>92.0792</v>
      </c>
      <c r="W25" s="20">
        <v>-1.4842500000000001</v>
      </c>
      <c r="X25" s="20">
        <v>-5.6235E-2</v>
      </c>
      <c r="Y25" s="20">
        <v>3.1619000000000001E-2</v>
      </c>
      <c r="Z25" s="20">
        <v>-4.8472000000000003E-3</v>
      </c>
      <c r="AA25" s="21">
        <v>8.2057459999999999E-2</v>
      </c>
      <c r="AB25" s="39">
        <f t="shared" si="1"/>
        <v>2.1476508743787405E-2</v>
      </c>
      <c r="AC25" s="32">
        <f t="shared" si="2"/>
        <v>14.3880893452113</v>
      </c>
      <c r="AD25" s="24">
        <f t="shared" si="3"/>
        <v>14.014302341007758</v>
      </c>
      <c r="AE25" t="str">
        <f t="shared" si="4"/>
        <v>IEPAug23-KML01-Ni5-354</v>
      </c>
      <c r="AG25" s="43"/>
      <c r="AH25" s="30"/>
      <c r="AI25" s="32"/>
      <c r="AJ25" s="25"/>
    </row>
    <row r="26" spans="5:36" ht="15.75" customHeight="1" x14ac:dyDescent="0.25">
      <c r="E26" s="56">
        <v>3.39E-7</v>
      </c>
      <c r="F26" s="56">
        <v>1.371E-3</v>
      </c>
      <c r="G26" s="56">
        <v>-1.941E-2</v>
      </c>
      <c r="H26" t="str">
        <f>'headspace data'!B24</f>
        <v>IEPAug23-KML03-Ni3-362</v>
      </c>
      <c r="I26" s="7">
        <f>'headspace data'!F24</f>
        <v>9.6488999999999994</v>
      </c>
      <c r="J26" s="7">
        <f>'headspace data'!G24</f>
        <v>34.744599999999998</v>
      </c>
      <c r="K26" s="7">
        <f>'headspace data'!H24</f>
        <v>1027.3570623748799</v>
      </c>
      <c r="L26" s="19">
        <v>1</v>
      </c>
      <c r="M26">
        <f>'headspace data'!M30</f>
        <v>22.68</v>
      </c>
      <c r="N26" s="31">
        <f>'headspace data'!O24</f>
        <v>119.2964009189613</v>
      </c>
      <c r="O26" s="30">
        <f>'headspace data'!P24</f>
        <v>97.794626308159607</v>
      </c>
      <c r="P26" s="30">
        <f>'headspace data'!Q24</f>
        <v>21.501774610801693</v>
      </c>
      <c r="Q26">
        <f>'headspace data'!E24</f>
        <v>381.70769999999999</v>
      </c>
      <c r="R26" s="22">
        <f t="shared" si="0"/>
        <v>553.30381713311931</v>
      </c>
      <c r="S26" s="22">
        <v>0</v>
      </c>
      <c r="T26" s="20">
        <v>-165.88059999999999</v>
      </c>
      <c r="U26" s="20">
        <v>222.87430000000001</v>
      </c>
      <c r="V26" s="20">
        <v>92.0792</v>
      </c>
      <c r="W26" s="20">
        <v>-1.4842500000000001</v>
      </c>
      <c r="X26" s="20">
        <v>-5.6235E-2</v>
      </c>
      <c r="Y26" s="20">
        <v>3.1619000000000001E-2</v>
      </c>
      <c r="Z26" s="20">
        <v>-4.8472000000000003E-3</v>
      </c>
      <c r="AA26" s="21">
        <v>8.2057459999999999E-2</v>
      </c>
      <c r="AB26" s="39">
        <f t="shared" si="1"/>
        <v>2.15203316387498E-2</v>
      </c>
      <c r="AC26" s="32">
        <f t="shared" si="2"/>
        <v>16.918723506624893</v>
      </c>
      <c r="AD26" s="24">
        <f t="shared" si="3"/>
        <v>16.468201880575865</v>
      </c>
      <c r="AE26" t="str">
        <f t="shared" si="4"/>
        <v>IEPAug23-KML03-Ni3-362</v>
      </c>
      <c r="AG26" s="43"/>
      <c r="AH26" s="30"/>
      <c r="AI26" s="32"/>
      <c r="AJ26" s="25"/>
    </row>
    <row r="27" spans="5:36" ht="15.75" customHeight="1" x14ac:dyDescent="0.25">
      <c r="E27" s="56">
        <v>3.39E-7</v>
      </c>
      <c r="F27" s="56">
        <v>1.371E-3</v>
      </c>
      <c r="G27" s="56">
        <v>-1.941E-2</v>
      </c>
      <c r="H27" t="str">
        <f>'headspace data'!B25</f>
        <v>IEPAug23-KML09-Ni8-170</v>
      </c>
      <c r="I27" s="7">
        <f>'headspace data'!F25</f>
        <v>14.503500000000001</v>
      </c>
      <c r="J27" s="7">
        <f>'headspace data'!G25</f>
        <v>35.174399999999999</v>
      </c>
      <c r="K27" s="7">
        <f>'headspace data'!H25</f>
        <v>1026.38713145986</v>
      </c>
      <c r="L27" s="19">
        <v>1</v>
      </c>
      <c r="M27">
        <f>'headspace data'!M31</f>
        <v>22.81</v>
      </c>
      <c r="N27" s="31">
        <f>'headspace data'!O25</f>
        <v>118.87327525868496</v>
      </c>
      <c r="O27" s="30">
        <f>'headspace data'!P25</f>
        <v>96.425604887730927</v>
      </c>
      <c r="P27" s="30">
        <f>'headspace data'!Q25</f>
        <v>22.447670370954025</v>
      </c>
      <c r="Q27">
        <f>'headspace data'!E25</f>
        <v>229.89609999999999</v>
      </c>
      <c r="R27" s="22">
        <f t="shared" ref="R27:R32" si="5">(E27*Q27^2+F27*Q27+G27)*1000</f>
        <v>313.69445459357621</v>
      </c>
      <c r="S27" s="22">
        <v>0</v>
      </c>
      <c r="T27" s="20">
        <v>-165.88059999999999</v>
      </c>
      <c r="U27" s="20">
        <v>222.87430000000001</v>
      </c>
      <c r="V27" s="20">
        <v>92.0792</v>
      </c>
      <c r="W27" s="20">
        <v>-1.4842500000000001</v>
      </c>
      <c r="X27" s="20">
        <v>-5.6235E-2</v>
      </c>
      <c r="Y27" s="20">
        <v>3.1619000000000001E-2</v>
      </c>
      <c r="Z27" s="20">
        <v>-4.8472000000000003E-3</v>
      </c>
      <c r="AA27" s="21">
        <v>8.2057459999999999E-2</v>
      </c>
      <c r="AB27" s="39">
        <f t="shared" ref="AB27:AB32" si="6">(EXP(T27+U27*(100/(273.15+M27))+V27*LN(((273.15+M27)/100))+W27*(((273.15+M27)/100)*((273.15+M27)/100))+J27*(X27+Y27*((273.15+M27)/100)+Z27*(((273.15+M27)/100)*((273.15+M27)/100)))))</f>
        <v>2.1388992882482104E-2</v>
      </c>
      <c r="AC27" s="32">
        <f t="shared" ref="AC27:AC32" si="7">(($AB27)*$O27*$L27*$R27+(R27-S27)*$P27/((273.15+$M27)*AA27))/$O27</f>
        <v>9.7166169690589452</v>
      </c>
      <c r="AD27" s="24">
        <f t="shared" ref="AD27:AD32" si="8">AC27*1000/K27</f>
        <v>9.4668148803061474</v>
      </c>
      <c r="AE27" t="str">
        <f t="shared" ref="AE27:AE32" si="9">H27</f>
        <v>IEPAug23-KML09-Ni8-170</v>
      </c>
      <c r="AG27" s="43"/>
      <c r="AH27" s="30"/>
      <c r="AI27" s="18"/>
      <c r="AJ27" s="18"/>
    </row>
    <row r="28" spans="5:36" ht="15.75" customHeight="1" x14ac:dyDescent="0.25">
      <c r="E28" s="56">
        <v>3.39E-7</v>
      </c>
      <c r="F28" s="56">
        <v>1.371E-3</v>
      </c>
      <c r="G28" s="56">
        <v>-1.941E-2</v>
      </c>
      <c r="H28" t="str">
        <f>'headspace data'!B26</f>
        <v>IEPAug23-KML03-Ni1-351</v>
      </c>
      <c r="I28" s="7">
        <f>'headspace data'!F26</f>
        <v>9.6135999999999999</v>
      </c>
      <c r="J28" s="7">
        <f>'headspace data'!G26</f>
        <v>34.740499999999997</v>
      </c>
      <c r="K28" s="7">
        <f>'headspace data'!H26</f>
        <v>1027.49253436506</v>
      </c>
      <c r="L28" s="19">
        <v>1</v>
      </c>
      <c r="M28">
        <f>'headspace data'!M32</f>
        <v>22.61</v>
      </c>
      <c r="N28" s="31">
        <f>'headspace data'!O26</f>
        <v>118.54100728358713</v>
      </c>
      <c r="O28" s="30">
        <f>'headspace data'!P26</f>
        <v>95.825513769638661</v>
      </c>
      <c r="P28" s="30">
        <f>'headspace data'!Q26</f>
        <v>22.715493513948477</v>
      </c>
      <c r="Q28">
        <f>'headspace data'!E26</f>
        <v>369.84780000000001</v>
      </c>
      <c r="R28" s="22">
        <f t="shared" si="5"/>
        <v>534.02226076088073</v>
      </c>
      <c r="S28" s="22">
        <v>0</v>
      </c>
      <c r="T28" s="20">
        <v>-165.88059999999999</v>
      </c>
      <c r="U28" s="20">
        <v>222.87430000000001</v>
      </c>
      <c r="V28" s="20">
        <v>92.0792</v>
      </c>
      <c r="W28" s="20">
        <v>-1.4842500000000001</v>
      </c>
      <c r="X28" s="20">
        <v>-5.6235E-2</v>
      </c>
      <c r="Y28" s="20">
        <v>3.1619000000000001E-2</v>
      </c>
      <c r="Z28" s="20">
        <v>-4.8472000000000003E-3</v>
      </c>
      <c r="AA28" s="21">
        <v>8.2057459999999999E-2</v>
      </c>
      <c r="AB28" s="39">
        <f t="shared" si="6"/>
        <v>2.156635513705496E-2</v>
      </c>
      <c r="AC28" s="32">
        <f t="shared" si="7"/>
        <v>16.732977276672834</v>
      </c>
      <c r="AD28" s="24">
        <f t="shared" si="8"/>
        <v>16.285254361495671</v>
      </c>
      <c r="AE28" t="str">
        <f t="shared" si="9"/>
        <v>IEPAug23-KML03-Ni1-351</v>
      </c>
      <c r="AG28" s="43"/>
      <c r="AH28" s="30"/>
      <c r="AI28" s="18"/>
      <c r="AJ28" s="18"/>
    </row>
    <row r="29" spans="5:36" ht="15.75" customHeight="1" x14ac:dyDescent="0.25">
      <c r="E29" s="56">
        <v>3.39E-7</v>
      </c>
      <c r="F29" s="56">
        <v>1.371E-3</v>
      </c>
      <c r="G29" s="56">
        <v>-1.941E-2</v>
      </c>
      <c r="H29" t="str">
        <f>'headspace data'!B27</f>
        <v>IEPAug23-KML03-Ni9-359</v>
      </c>
      <c r="I29" s="7">
        <f>'headspace data'!F27</f>
        <v>12.4922</v>
      </c>
      <c r="J29" s="7">
        <f>'headspace data'!G27</f>
        <v>34.893099999999997</v>
      </c>
      <c r="K29" s="7">
        <f>'headspace data'!H27</f>
        <v>1026.41943123745</v>
      </c>
      <c r="L29" s="19">
        <v>1</v>
      </c>
      <c r="M29">
        <f>'headspace data'!M33</f>
        <v>22.74</v>
      </c>
      <c r="N29" s="31">
        <f>'headspace data'!O27</f>
        <v>118.27523554736324</v>
      </c>
      <c r="O29" s="30">
        <f>'headspace data'!P27</f>
        <v>96.92918603465543</v>
      </c>
      <c r="P29" s="30">
        <f>'headspace data'!Q27</f>
        <v>21.346049512707808</v>
      </c>
      <c r="Q29">
        <f>'headspace data'!E27</f>
        <v>268.03469999999999</v>
      </c>
      <c r="R29" s="22">
        <f t="shared" si="5"/>
        <v>372.42021523698656</v>
      </c>
      <c r="S29" s="22">
        <v>0</v>
      </c>
      <c r="T29" s="20">
        <v>-165.88059999999999</v>
      </c>
      <c r="U29" s="20">
        <v>222.87430000000001</v>
      </c>
      <c r="V29" s="20">
        <v>92.0792</v>
      </c>
      <c r="W29" s="20">
        <v>-1.4842500000000001</v>
      </c>
      <c r="X29" s="20">
        <v>-5.6235E-2</v>
      </c>
      <c r="Y29" s="20">
        <v>3.1619000000000001E-2</v>
      </c>
      <c r="Z29" s="20">
        <v>-4.8472000000000003E-3</v>
      </c>
      <c r="AA29" s="21">
        <v>8.2057459999999999E-2</v>
      </c>
      <c r="AB29" s="39">
        <f t="shared" si="6"/>
        <v>2.1465064711436357E-2</v>
      </c>
      <c r="AC29" s="32">
        <f t="shared" si="7"/>
        <v>11.371932166547593</v>
      </c>
      <c r="AD29" s="24">
        <f t="shared" si="8"/>
        <v>11.079225334654474</v>
      </c>
      <c r="AE29" t="str">
        <f t="shared" si="9"/>
        <v>IEPAug23-KML03-Ni9-359</v>
      </c>
    </row>
    <row r="30" spans="5:36" ht="15.75" customHeight="1" x14ac:dyDescent="0.25">
      <c r="E30" s="56">
        <v>3.39E-7</v>
      </c>
      <c r="F30" s="56">
        <v>1.371E-3</v>
      </c>
      <c r="G30" s="56">
        <v>-1.941E-2</v>
      </c>
      <c r="H30" t="str">
        <f>'headspace data'!B28</f>
        <v>IEPAug23-SHBML13-Ni8-439</v>
      </c>
      <c r="I30" s="7">
        <f>'headspace data'!F28</f>
        <v>13.7158</v>
      </c>
      <c r="J30" s="7">
        <f>'headspace data'!G28</f>
        <v>34.950400000000002</v>
      </c>
      <c r="K30" s="7">
        <f>'headspace data'!H28</f>
        <v>1026.2252622723399</v>
      </c>
      <c r="L30" s="19">
        <v>1</v>
      </c>
      <c r="M30">
        <f>'headspace data'!M34</f>
        <v>22.69</v>
      </c>
      <c r="N30" s="31">
        <f>'headspace data'!O28</f>
        <v>118.25863624841605</v>
      </c>
      <c r="O30" s="30">
        <f>'headspace data'!P28</f>
        <v>95.826914046384587</v>
      </c>
      <c r="P30" s="30">
        <f>'headspace data'!Q28</f>
        <v>22.431722202031466</v>
      </c>
      <c r="Q30">
        <f>'headspace data'!E28</f>
        <v>277.89819999999997</v>
      </c>
      <c r="R30" s="22">
        <f t="shared" si="5"/>
        <v>387.76852404193835</v>
      </c>
      <c r="S30" s="22">
        <v>0</v>
      </c>
      <c r="T30" s="20">
        <v>-165.88059999999999</v>
      </c>
      <c r="U30" s="20">
        <v>222.87430000000001</v>
      </c>
      <c r="V30" s="20">
        <v>92.0792</v>
      </c>
      <c r="W30" s="20">
        <v>-1.4842500000000001</v>
      </c>
      <c r="X30" s="20">
        <v>-5.6235E-2</v>
      </c>
      <c r="Y30" s="20">
        <v>3.1619000000000001E-2</v>
      </c>
      <c r="Z30" s="20">
        <v>-4.8472000000000003E-3</v>
      </c>
      <c r="AA30" s="21">
        <v>8.2057459999999999E-2</v>
      </c>
      <c r="AB30" s="39">
        <f t="shared" si="6"/>
        <v>2.1491189894108014E-2</v>
      </c>
      <c r="AC30" s="32">
        <f t="shared" si="7"/>
        <v>12.072755415762796</v>
      </c>
      <c r="AD30" s="24">
        <f t="shared" si="8"/>
        <v>11.76423526061954</v>
      </c>
      <c r="AE30" t="str">
        <f t="shared" si="9"/>
        <v>IEPAug23-SHBML13-Ni8-439</v>
      </c>
    </row>
    <row r="31" spans="5:36" ht="15.75" customHeight="1" x14ac:dyDescent="0.25">
      <c r="E31" s="56">
        <v>3.39E-7</v>
      </c>
      <c r="F31" s="56">
        <v>1.371E-3</v>
      </c>
      <c r="G31" s="56">
        <v>-1.941E-2</v>
      </c>
      <c r="H31" t="str">
        <f>'headspace data'!B29</f>
        <v>IEPAug23-KML09-Ni1-279</v>
      </c>
      <c r="I31" s="7">
        <f>'headspace data'!F29</f>
        <v>4.3593999999999999</v>
      </c>
      <c r="J31" s="7">
        <f>'headspace data'!G29</f>
        <v>34.445900000000002</v>
      </c>
      <c r="K31" s="7">
        <f>'headspace data'!H29</f>
        <v>1031.2035169407</v>
      </c>
      <c r="L31" s="19">
        <v>1</v>
      </c>
      <c r="M31">
        <f>'headspace data'!M35</f>
        <v>0</v>
      </c>
      <c r="N31" s="31">
        <f>'headspace data'!O29</f>
        <v>118.1338096687323</v>
      </c>
      <c r="O31" s="30">
        <f>'headspace data'!P29</f>
        <v>96.314644362982207</v>
      </c>
      <c r="P31" s="30">
        <f>'headspace data'!Q29</f>
        <v>21.819165305750094</v>
      </c>
      <c r="Q31">
        <f>'headspace data'!E29</f>
        <v>511.97460000000001</v>
      </c>
      <c r="R31" s="22">
        <f t="shared" si="5"/>
        <v>771.36517556430931</v>
      </c>
      <c r="S31" s="22">
        <v>0</v>
      </c>
      <c r="T31" s="20">
        <v>-165.88059999999999</v>
      </c>
      <c r="U31" s="20">
        <v>222.87430000000001</v>
      </c>
      <c r="V31" s="20">
        <v>92.0792</v>
      </c>
      <c r="W31" s="20">
        <v>-1.4842500000000001</v>
      </c>
      <c r="X31" s="20">
        <v>-5.6235E-2</v>
      </c>
      <c r="Y31" s="20">
        <v>3.1619000000000001E-2</v>
      </c>
      <c r="Z31" s="20">
        <v>-4.8472000000000003E-3</v>
      </c>
      <c r="AA31" s="21">
        <v>8.2057459999999999E-2</v>
      </c>
      <c r="AB31" s="39">
        <f t="shared" si="6"/>
        <v>4.7712188352580995E-2</v>
      </c>
      <c r="AC31" s="32">
        <f t="shared" si="7"/>
        <v>44.599784972704313</v>
      </c>
      <c r="AD31" s="24">
        <f t="shared" si="8"/>
        <v>43.250225818681976</v>
      </c>
      <c r="AE31" t="str">
        <f t="shared" si="9"/>
        <v>IEPAug23-KML09-Ni1-279</v>
      </c>
    </row>
    <row r="32" spans="5:36" ht="15.75" customHeight="1" x14ac:dyDescent="0.25">
      <c r="E32" s="56">
        <v>3.39E-7</v>
      </c>
      <c r="F32" s="56">
        <v>1.371E-3</v>
      </c>
      <c r="G32" s="56">
        <v>-1.941E-2</v>
      </c>
      <c r="H32" t="str">
        <f>'headspace data'!B30</f>
        <v>IEPAug23-KML04-Ni5-342</v>
      </c>
      <c r="I32" s="7">
        <f>'headspace data'!F30</f>
        <v>11.244</v>
      </c>
      <c r="J32" s="7">
        <f>'headspace data'!G30</f>
        <v>34.915100000000002</v>
      </c>
      <c r="K32" s="7">
        <f>'headspace data'!H30</f>
        <v>1027.0187519741701</v>
      </c>
      <c r="L32" s="19">
        <v>1</v>
      </c>
      <c r="M32">
        <f>'headspace data'!M36</f>
        <v>0</v>
      </c>
      <c r="N32" s="31">
        <f>'headspace data'!O30</f>
        <v>119.15069687362207</v>
      </c>
      <c r="O32" s="30">
        <f>'headspace data'!P30</f>
        <v>95.752876771692357</v>
      </c>
      <c r="P32" s="30">
        <f>'headspace data'!Q30</f>
        <v>23.39782010192971</v>
      </c>
      <c r="Q32">
        <f>'headspace data'!E30</f>
        <v>299.15649999999999</v>
      </c>
      <c r="R32" s="22">
        <f t="shared" si="5"/>
        <v>421.07223479587282</v>
      </c>
      <c r="S32" s="22">
        <v>0</v>
      </c>
      <c r="T32" s="20">
        <v>-165.88059999999999</v>
      </c>
      <c r="U32" s="20">
        <v>222.87430000000001</v>
      </c>
      <c r="V32" s="20">
        <v>92.0792</v>
      </c>
      <c r="W32" s="20">
        <v>-1.4842500000000001</v>
      </c>
      <c r="X32" s="20">
        <v>-5.6235E-2</v>
      </c>
      <c r="Y32" s="20">
        <v>3.1619000000000001E-2</v>
      </c>
      <c r="Z32" s="20">
        <v>-4.8472000000000003E-3</v>
      </c>
      <c r="AA32" s="21">
        <v>8.2057459999999999E-2</v>
      </c>
      <c r="AB32" s="39">
        <f t="shared" si="6"/>
        <v>4.7577318808981771E-2</v>
      </c>
      <c r="AC32" s="32">
        <f t="shared" si="7"/>
        <v>24.623997531284065</v>
      </c>
      <c r="AD32" s="24">
        <f t="shared" si="8"/>
        <v>23.976190779331912</v>
      </c>
      <c r="AE32" t="str">
        <f t="shared" si="9"/>
        <v>IEPAug23-KML04-Ni5-342</v>
      </c>
    </row>
    <row r="33" spans="5:31" ht="15.75" customHeight="1" x14ac:dyDescent="0.25">
      <c r="E33" s="56">
        <v>3.39E-7</v>
      </c>
      <c r="F33" s="56">
        <v>1.371E-3</v>
      </c>
      <c r="G33" s="56">
        <v>-1.941E-2</v>
      </c>
      <c r="H33" t="str">
        <f>'headspace data'!B31</f>
        <v>IEPAug23-KML07-Ni10-314</v>
      </c>
      <c r="I33" s="7">
        <f>'headspace data'!F31</f>
        <v>14.6035</v>
      </c>
      <c r="J33" s="7">
        <f>'headspace data'!G31</f>
        <v>35.133899999999997</v>
      </c>
      <c r="K33" s="7">
        <f>'headspace data'!H31</f>
        <v>1026.1819625715</v>
      </c>
      <c r="L33" s="19">
        <v>1</v>
      </c>
      <c r="M33">
        <f>'headspace data'!M37</f>
        <v>0</v>
      </c>
      <c r="N33" s="31">
        <f>'headspace data'!O31</f>
        <v>118.93602153574791</v>
      </c>
      <c r="O33" s="30">
        <f>'headspace data'!P31</f>
        <v>96.142792992354686</v>
      </c>
      <c r="P33" s="30">
        <f>'headspace data'!Q31</f>
        <v>22.793228543393219</v>
      </c>
      <c r="Q33">
        <f>'headspace data'!E31</f>
        <v>233.9092</v>
      </c>
      <c r="R33" s="22">
        <f t="shared" ref="R33:R36" si="10">(E33*Q33^2+F33*Q33+G33)*1000</f>
        <v>319.82739439333295</v>
      </c>
      <c r="S33" s="22">
        <v>0</v>
      </c>
      <c r="T33" s="20">
        <v>-165.88059999999999</v>
      </c>
      <c r="U33" s="20">
        <v>222.87430000000001</v>
      </c>
      <c r="V33" s="20">
        <v>92.0792</v>
      </c>
      <c r="W33" s="20">
        <v>-1.4842500000000001</v>
      </c>
      <c r="X33" s="20">
        <v>-5.6235E-2</v>
      </c>
      <c r="Y33" s="20">
        <v>3.1619000000000001E-2</v>
      </c>
      <c r="Z33" s="20">
        <v>-4.8472000000000003E-3</v>
      </c>
      <c r="AA33" s="21">
        <v>8.2057459999999999E-2</v>
      </c>
      <c r="AB33" s="39">
        <f t="shared" ref="AB33:AB36" si="11">(EXP(T33+U33*(100/(273.15+M33))+V33*LN(((273.15+M33)/100))+W33*(((273.15+M33)/100)*((273.15+M33)/100))+J33*(X33+Y33*((273.15+M33)/100)+Z33*(((273.15+M33)/100)*((273.15+M33)/100)))))</f>
        <v>4.7514556088713154E-2</v>
      </c>
      <c r="AC33" s="32">
        <f t="shared" ref="AC33:AC36" si="12">(($AB33)*$O33*$L33*$R33+(R33-S33)*$P33/((273.15+$M33)*AA33))/$O33</f>
        <v>18.579328129238835</v>
      </c>
      <c r="AD33" s="24">
        <f t="shared" ref="AD33:AD36" si="13">AC33*1000/K33</f>
        <v>18.105295948372614</v>
      </c>
      <c r="AE33" t="str">
        <f t="shared" ref="AE33:AE36" si="14">H33</f>
        <v>IEPAug23-KML07-Ni10-314</v>
      </c>
    </row>
    <row r="34" spans="5:31" ht="15.75" customHeight="1" x14ac:dyDescent="0.25">
      <c r="E34" s="56">
        <v>3.39E-7</v>
      </c>
      <c r="F34" s="56">
        <v>1.371E-3</v>
      </c>
      <c r="G34" s="56">
        <v>-1.941E-2</v>
      </c>
      <c r="H34" t="str">
        <f>'headspace data'!B32</f>
        <v>IEPAug23-KML08-Ni5-293</v>
      </c>
      <c r="I34" s="7">
        <f>'headspace data'!F32</f>
        <v>12.3954</v>
      </c>
      <c r="J34" s="7">
        <f>'headspace data'!G32</f>
        <v>35.044800000000002</v>
      </c>
      <c r="K34" s="7">
        <f>'headspace data'!H32</f>
        <v>1027.0809086952499</v>
      </c>
      <c r="L34" s="19">
        <v>1</v>
      </c>
      <c r="M34">
        <f>'headspace data'!M38</f>
        <v>0</v>
      </c>
      <c r="N34" s="31">
        <f>'headspace data'!O32</f>
        <v>118.52036092720235</v>
      </c>
      <c r="O34" s="30">
        <f>'headspace data'!P32</f>
        <v>95.971017634061738</v>
      </c>
      <c r="P34" s="30">
        <f>'headspace data'!Q32</f>
        <v>22.549343293140609</v>
      </c>
      <c r="Q34">
        <f>'headspace data'!E32</f>
        <v>294.69839999999999</v>
      </c>
      <c r="R34" s="22">
        <f t="shared" si="10"/>
        <v>414.06268922030785</v>
      </c>
      <c r="S34" s="22">
        <v>0</v>
      </c>
      <c r="T34" s="20">
        <v>-165.88059999999999</v>
      </c>
      <c r="U34" s="20">
        <v>222.87430000000001</v>
      </c>
      <c r="V34" s="20">
        <v>92.0792</v>
      </c>
      <c r="W34" s="20">
        <v>-1.4842500000000001</v>
      </c>
      <c r="X34" s="20">
        <v>-5.6235E-2</v>
      </c>
      <c r="Y34" s="20">
        <v>3.1619000000000001E-2</v>
      </c>
      <c r="Z34" s="20">
        <v>-4.8472000000000003E-3</v>
      </c>
      <c r="AA34" s="21">
        <v>8.2057459999999999E-2</v>
      </c>
      <c r="AB34" s="39">
        <f t="shared" si="11"/>
        <v>4.7540104400184323E-2</v>
      </c>
      <c r="AC34" s="32">
        <f t="shared" si="12"/>
        <v>24.025092086807426</v>
      </c>
      <c r="AD34" s="24">
        <f t="shared" si="13"/>
        <v>23.391625609444585</v>
      </c>
      <c r="AE34" t="str">
        <f t="shared" si="14"/>
        <v>IEPAug23-KML08-Ni5-293</v>
      </c>
    </row>
    <row r="35" spans="5:31" ht="15.75" customHeight="1" x14ac:dyDescent="0.25">
      <c r="E35" s="56">
        <v>3.39E-7</v>
      </c>
      <c r="F35" s="56">
        <v>1.371E-3</v>
      </c>
      <c r="G35" s="56">
        <v>-1.941E-2</v>
      </c>
      <c r="H35" t="str">
        <f>'headspace data'!B33</f>
        <v>IEPAug23-KML04-Ni8-369</v>
      </c>
      <c r="I35" s="7">
        <f>'headspace data'!F33</f>
        <v>13.206099999999999</v>
      </c>
      <c r="J35" s="7">
        <f>'headspace data'!G33</f>
        <v>34.949199999999998</v>
      </c>
      <c r="K35" s="7">
        <f>'headspace data'!H33</f>
        <v>1026.4066509627801</v>
      </c>
      <c r="L35" s="19">
        <v>1</v>
      </c>
      <c r="M35">
        <f>'headspace data'!M39</f>
        <v>0</v>
      </c>
      <c r="N35" s="31">
        <f>'headspace data'!O33</f>
        <v>118.55924733715776</v>
      </c>
      <c r="O35" s="30">
        <f>'headspace data'!P33</f>
        <v>96.511455676052663</v>
      </c>
      <c r="P35" s="30">
        <f>'headspace data'!Q33</f>
        <v>22.047791661105101</v>
      </c>
      <c r="Q35">
        <f>'headspace data'!E33</f>
        <v>247.75970000000001</v>
      </c>
      <c r="R35" s="22">
        <f t="shared" si="10"/>
        <v>341.07801927204656</v>
      </c>
      <c r="S35" s="22">
        <v>0</v>
      </c>
      <c r="T35" s="20">
        <v>-165.88059999999999</v>
      </c>
      <c r="U35" s="20">
        <v>222.87430000000001</v>
      </c>
      <c r="V35" s="20">
        <v>92.0792</v>
      </c>
      <c r="W35" s="20">
        <v>-1.4842500000000001</v>
      </c>
      <c r="X35" s="20">
        <v>-5.6235E-2</v>
      </c>
      <c r="Y35" s="20">
        <v>3.1619000000000001E-2</v>
      </c>
      <c r="Z35" s="20">
        <v>-4.8472000000000003E-3</v>
      </c>
      <c r="AA35" s="21">
        <v>8.2057459999999999E-2</v>
      </c>
      <c r="AB35" s="39">
        <f t="shared" si="11"/>
        <v>4.756753178258738E-2</v>
      </c>
      <c r="AC35" s="32">
        <f t="shared" si="12"/>
        <v>19.700567054147047</v>
      </c>
      <c r="AD35" s="24">
        <f t="shared" si="13"/>
        <v>19.193725055919806</v>
      </c>
      <c r="AE35" t="str">
        <f t="shared" si="14"/>
        <v>IEPAug23-KML04-Ni8-369</v>
      </c>
    </row>
    <row r="36" spans="5:31" ht="15.75" customHeight="1" x14ac:dyDescent="0.25">
      <c r="E36" s="56">
        <v>3.39E-7</v>
      </c>
      <c r="F36" s="56">
        <v>1.371E-3</v>
      </c>
      <c r="G36" s="56">
        <v>-1.941E-2</v>
      </c>
      <c r="H36" t="str">
        <f>'headspace data'!B34</f>
        <v>IEPAug23-KML07-Ni9-312</v>
      </c>
      <c r="I36" s="7">
        <f>'headspace data'!F34</f>
        <v>14.3375</v>
      </c>
      <c r="J36" s="7">
        <f>'headspace data'!G34</f>
        <v>35.130099999999999</v>
      </c>
      <c r="K36" s="7">
        <f>'headspace data'!H34</f>
        <v>1026.30398785393</v>
      </c>
      <c r="L36" s="19">
        <v>1</v>
      </c>
      <c r="M36">
        <f>'headspace data'!M40</f>
        <v>0</v>
      </c>
      <c r="N36" s="31">
        <f>'headspace data'!O34</f>
        <v>117.80135459943982</v>
      </c>
      <c r="O36" s="30">
        <f>'headspace data'!P34</f>
        <v>95.585714526096353</v>
      </c>
      <c r="P36" s="30">
        <f>'headspace data'!Q34</f>
        <v>22.215640073343472</v>
      </c>
      <c r="Q36">
        <f>'headspace data'!E34</f>
        <v>238.38069999999999</v>
      </c>
      <c r="R36" s="22">
        <f t="shared" si="10"/>
        <v>326.67373610691413</v>
      </c>
      <c r="S36" s="22">
        <v>0</v>
      </c>
      <c r="T36" s="20">
        <v>-165.88059999999999</v>
      </c>
      <c r="U36" s="20">
        <v>222.87430000000001</v>
      </c>
      <c r="V36" s="20">
        <v>92.0792</v>
      </c>
      <c r="W36" s="20">
        <v>-1.4842500000000001</v>
      </c>
      <c r="X36" s="20">
        <v>-5.6235E-2</v>
      </c>
      <c r="Y36" s="20">
        <v>3.1619000000000001E-2</v>
      </c>
      <c r="Z36" s="20">
        <v>-4.8472000000000003E-3</v>
      </c>
      <c r="AA36" s="21">
        <v>8.2057459999999999E-2</v>
      </c>
      <c r="AB36" s="39">
        <f t="shared" si="11"/>
        <v>4.7515645410877709E-2</v>
      </c>
      <c r="AC36" s="32">
        <f t="shared" si="12"/>
        <v>18.909468962041899</v>
      </c>
      <c r="AD36" s="24">
        <f t="shared" si="13"/>
        <v>18.424822650823813</v>
      </c>
      <c r="AE36" t="str">
        <f t="shared" si="14"/>
        <v>IEPAug23-KML07-Ni9-312</v>
      </c>
    </row>
    <row r="37" spans="5:31" ht="15.75" customHeight="1" x14ac:dyDescent="0.25">
      <c r="E37" s="56"/>
      <c r="F37" s="56"/>
      <c r="G37" s="56"/>
      <c r="H37"/>
      <c r="L37" s="19"/>
      <c r="M37"/>
      <c r="N37" s="31"/>
      <c r="O37" s="30"/>
      <c r="P37" s="30"/>
      <c r="Q37"/>
      <c r="R37" s="22"/>
      <c r="S37" s="22"/>
      <c r="T37" s="20"/>
      <c r="U37" s="20"/>
      <c r="V37" s="20"/>
      <c r="W37" s="20"/>
      <c r="X37" s="20"/>
      <c r="Y37" s="20"/>
      <c r="Z37" s="20"/>
      <c r="AA37" s="21"/>
      <c r="AB37" s="39"/>
      <c r="AC37" s="32"/>
      <c r="AD37" s="24"/>
      <c r="AE37"/>
    </row>
    <row r="38" spans="5:31" ht="15.75" customHeight="1" x14ac:dyDescent="0.25">
      <c r="E38" s="56"/>
      <c r="F38" s="56"/>
      <c r="G38" s="56"/>
      <c r="H38"/>
      <c r="L38" s="19"/>
      <c r="M38"/>
      <c r="N38" s="31"/>
      <c r="O38" s="30"/>
      <c r="P38" s="30"/>
      <c r="Q38"/>
      <c r="R38" s="22"/>
      <c r="S38" s="22"/>
      <c r="T38" s="20"/>
      <c r="U38" s="20"/>
      <c r="V38" s="20"/>
      <c r="W38" s="20"/>
      <c r="X38" s="20"/>
      <c r="Y38" s="20"/>
      <c r="Z38" s="20"/>
      <c r="AA38" s="21"/>
      <c r="AB38" s="39"/>
      <c r="AC38" s="32"/>
      <c r="AD38" s="24"/>
      <c r="AE38"/>
    </row>
    <row r="39" spans="5:31" ht="15.75" customHeight="1" x14ac:dyDescent="0.25">
      <c r="E39" s="56"/>
      <c r="F39" s="56"/>
      <c r="G39" s="56"/>
      <c r="H39"/>
      <c r="L39" s="19"/>
      <c r="M39"/>
      <c r="N39" s="31"/>
      <c r="O39" s="30"/>
      <c r="P39" s="30"/>
      <c r="Q39"/>
      <c r="R39" s="22"/>
      <c r="S39" s="22"/>
      <c r="T39" s="20"/>
      <c r="U39" s="20"/>
      <c r="V39" s="20"/>
      <c r="W39" s="20"/>
      <c r="X39" s="20"/>
      <c r="Y39" s="20"/>
      <c r="Z39" s="20"/>
      <c r="AA39" s="21"/>
      <c r="AB39" s="39"/>
      <c r="AC39" s="32"/>
      <c r="AD39" s="24"/>
      <c r="AE39"/>
    </row>
    <row r="40" spans="5:31" ht="15.75" customHeight="1" x14ac:dyDescent="0.25">
      <c r="E40" s="56"/>
      <c r="F40" s="56"/>
      <c r="G40" s="56"/>
      <c r="H40"/>
      <c r="L40" s="19"/>
      <c r="M40"/>
      <c r="N40" s="31"/>
      <c r="O40" s="30"/>
      <c r="P40" s="30"/>
      <c r="Q40"/>
      <c r="R40" s="22"/>
      <c r="S40" s="22"/>
      <c r="T40" s="20"/>
      <c r="U40" s="20"/>
      <c r="V40" s="20"/>
      <c r="W40" s="20"/>
      <c r="X40" s="20"/>
      <c r="Y40" s="20"/>
      <c r="Z40" s="20"/>
      <c r="AA40" s="21"/>
      <c r="AB40" s="39"/>
      <c r="AC40" s="32"/>
      <c r="AD40" s="24"/>
      <c r="AE40"/>
    </row>
    <row r="41" spans="5:31" ht="15.75" customHeight="1" x14ac:dyDescent="0.25">
      <c r="E41" s="40"/>
      <c r="F41" s="40"/>
      <c r="G41" s="40"/>
      <c r="H41"/>
      <c r="L41" s="19"/>
      <c r="M41"/>
      <c r="N41" s="31"/>
      <c r="O41" s="30"/>
      <c r="P41" s="30"/>
      <c r="Q41"/>
      <c r="R41" s="22"/>
      <c r="S41" s="22"/>
      <c r="T41" s="20"/>
      <c r="U41" s="20"/>
      <c r="V41" s="20"/>
      <c r="W41" s="20"/>
      <c r="X41" s="20"/>
      <c r="Y41" s="20"/>
      <c r="Z41" s="20"/>
      <c r="AA41" s="21"/>
      <c r="AB41" s="39"/>
      <c r="AC41" s="32"/>
      <c r="AD41" s="24"/>
      <c r="AE41"/>
    </row>
    <row r="42" spans="5:31" ht="15.75" customHeight="1" x14ac:dyDescent="0.25">
      <c r="E42" s="40"/>
      <c r="F42" s="40"/>
      <c r="G42" s="40"/>
      <c r="H42"/>
      <c r="L42" s="19"/>
      <c r="M42"/>
      <c r="N42" s="31"/>
      <c r="O42" s="30"/>
      <c r="P42" s="30"/>
      <c r="Q42"/>
      <c r="R42" s="22"/>
      <c r="S42" s="22"/>
      <c r="T42" s="20"/>
      <c r="U42" s="20"/>
      <c r="V42" s="20"/>
      <c r="W42" s="20"/>
      <c r="X42" s="20"/>
      <c r="Y42" s="20"/>
      <c r="Z42" s="20"/>
      <c r="AA42" s="21"/>
      <c r="AB42" s="39"/>
      <c r="AC42" s="32"/>
      <c r="AD42" s="24"/>
      <c r="AE42"/>
    </row>
    <row r="43" spans="5:31" ht="15.75" customHeight="1" x14ac:dyDescent="0.25">
      <c r="E43" s="40"/>
      <c r="F43" s="40"/>
      <c r="G43" s="40"/>
      <c r="H43"/>
      <c r="L43" s="19"/>
      <c r="M43"/>
      <c r="N43" s="31"/>
      <c r="O43" s="30"/>
      <c r="P43" s="30"/>
      <c r="Q43"/>
      <c r="R43" s="22"/>
      <c r="S43" s="22"/>
      <c r="T43" s="20"/>
      <c r="U43" s="20"/>
      <c r="V43" s="20"/>
      <c r="W43" s="20"/>
      <c r="X43" s="20"/>
      <c r="Y43" s="20"/>
      <c r="Z43" s="20"/>
      <c r="AA43" s="21"/>
      <c r="AB43" s="39"/>
      <c r="AC43" s="32"/>
      <c r="AD43" s="24"/>
      <c r="AE43"/>
    </row>
    <row r="44" spans="5:31" ht="15.75" customHeight="1" x14ac:dyDescent="0.25">
      <c r="E44" s="40"/>
      <c r="F44" s="40"/>
      <c r="G44" s="40"/>
      <c r="H44"/>
      <c r="L44" s="19"/>
      <c r="M44"/>
      <c r="N44" s="31"/>
      <c r="O44" s="30"/>
      <c r="P44" s="30"/>
      <c r="Q44"/>
      <c r="R44" s="22"/>
      <c r="S44" s="22"/>
      <c r="T44" s="20"/>
      <c r="U44" s="20"/>
      <c r="V44" s="20"/>
      <c r="W44" s="20"/>
      <c r="X44" s="20"/>
      <c r="Y44" s="20"/>
      <c r="Z44" s="20"/>
      <c r="AA44" s="21"/>
      <c r="AB44" s="39"/>
      <c r="AC44" s="32"/>
      <c r="AD44" s="24"/>
      <c r="AE44"/>
    </row>
    <row r="45" spans="5:31" ht="15.75" customHeight="1" x14ac:dyDescent="0.25">
      <c r="E45" s="40"/>
      <c r="F45" s="40"/>
      <c r="G45" s="40"/>
      <c r="H45"/>
      <c r="L45" s="19"/>
      <c r="M45"/>
      <c r="N45" s="31"/>
      <c r="O45" s="30"/>
      <c r="P45" s="30"/>
      <c r="Q45"/>
      <c r="R45" s="22"/>
      <c r="S45" s="22"/>
      <c r="T45" s="20"/>
      <c r="U45" s="20"/>
      <c r="V45" s="20"/>
      <c r="W45" s="20"/>
      <c r="X45" s="20"/>
      <c r="Y45" s="20"/>
      <c r="Z45" s="20"/>
      <c r="AA45" s="21"/>
      <c r="AB45" s="39"/>
      <c r="AC45" s="32"/>
      <c r="AD45" s="24"/>
      <c r="AE45"/>
    </row>
    <row r="46" spans="5:31" ht="15.75" customHeight="1" x14ac:dyDescent="0.25">
      <c r="E46" s="40"/>
      <c r="F46" s="40"/>
      <c r="G46" s="40"/>
      <c r="H46"/>
      <c r="L46" s="19"/>
      <c r="M46"/>
      <c r="N46" s="31"/>
      <c r="O46" s="30"/>
      <c r="P46" s="30"/>
      <c r="Q46"/>
      <c r="R46" s="22"/>
      <c r="S46" s="22"/>
      <c r="T46" s="20"/>
      <c r="U46" s="20"/>
      <c r="V46" s="20"/>
      <c r="W46" s="20"/>
      <c r="X46" s="20"/>
      <c r="Y46" s="20"/>
      <c r="Z46" s="20"/>
      <c r="AA46" s="21"/>
      <c r="AB46" s="39"/>
      <c r="AC46" s="32"/>
      <c r="AD46" s="24"/>
      <c r="AE46"/>
    </row>
    <row r="47" spans="5:31" ht="15.75" customHeight="1" x14ac:dyDescent="0.25">
      <c r="AC47" s="25"/>
      <c r="AD47" s="25"/>
    </row>
    <row r="48" spans="5:31" ht="15.75" customHeight="1" x14ac:dyDescent="0.25">
      <c r="AC48" s="25"/>
      <c r="AD48" s="25"/>
    </row>
    <row r="49" spans="29:30" ht="15.75" customHeight="1" x14ac:dyDescent="0.25">
      <c r="AC49" s="25"/>
      <c r="AD49" s="25"/>
    </row>
    <row r="50" spans="29:30" ht="15.75" customHeight="1" x14ac:dyDescent="0.25">
      <c r="AC50" s="25"/>
      <c r="AD50" s="25"/>
    </row>
    <row r="51" spans="29:30" ht="15.75" customHeight="1" x14ac:dyDescent="0.25">
      <c r="AC51" s="25"/>
      <c r="AD51" s="25"/>
    </row>
    <row r="52" spans="29:30" ht="15.75" customHeight="1" x14ac:dyDescent="0.25">
      <c r="AC52" s="25"/>
      <c r="AD52" s="25"/>
    </row>
    <row r="53" spans="29:30" ht="15.75" customHeight="1" x14ac:dyDescent="0.25">
      <c r="AC53" s="25"/>
      <c r="AD53" s="25"/>
    </row>
    <row r="54" spans="29:30" ht="15.75" customHeight="1" x14ac:dyDescent="0.25">
      <c r="AC54" s="25"/>
      <c r="AD54" s="25"/>
    </row>
    <row r="55" spans="29:30" ht="15.75" customHeight="1" x14ac:dyDescent="0.25">
      <c r="AC55" s="25"/>
      <c r="AD55" s="25"/>
    </row>
    <row r="56" spans="29:30" ht="15.75" customHeight="1" x14ac:dyDescent="0.25">
      <c r="AC56" s="25"/>
      <c r="AD56" s="25"/>
    </row>
    <row r="57" spans="29:30" ht="15.75" customHeight="1" x14ac:dyDescent="0.25">
      <c r="AC57" s="25"/>
      <c r="AD57" s="25"/>
    </row>
    <row r="58" spans="29:30" ht="15.75" customHeight="1" x14ac:dyDescent="0.25">
      <c r="AC58" s="25"/>
      <c r="AD58" s="25"/>
    </row>
    <row r="59" spans="29:30" ht="15.75" customHeight="1" x14ac:dyDescent="0.25">
      <c r="AC59" s="25"/>
      <c r="AD59" s="25"/>
    </row>
    <row r="60" spans="29:30" ht="15.75" customHeight="1" x14ac:dyDescent="0.25">
      <c r="AC60" s="25"/>
      <c r="AD60" s="25"/>
    </row>
    <row r="61" spans="29:30" ht="15.75" customHeight="1" x14ac:dyDescent="0.25">
      <c r="AC61" s="25"/>
      <c r="AD61" s="25"/>
    </row>
    <row r="62" spans="29:30" ht="15.75" customHeight="1" x14ac:dyDescent="0.25">
      <c r="AC62" s="25"/>
      <c r="AD62" s="25"/>
    </row>
    <row r="63" spans="29:30" ht="15.75" customHeight="1" x14ac:dyDescent="0.25">
      <c r="AC63" s="25"/>
      <c r="AD63" s="25"/>
    </row>
    <row r="64" spans="29:30" ht="15.75" customHeight="1" x14ac:dyDescent="0.25">
      <c r="AC64" s="25"/>
      <c r="AD64" s="25"/>
    </row>
    <row r="65" spans="29:30" ht="15.75" customHeight="1" x14ac:dyDescent="0.25">
      <c r="AC65" s="25"/>
      <c r="AD65" s="25"/>
    </row>
    <row r="66" spans="29:30" ht="15.75" customHeight="1" x14ac:dyDescent="0.25">
      <c r="AC66" s="25"/>
      <c r="AD66" s="25"/>
    </row>
    <row r="67" spans="29:30" ht="15.75" customHeight="1" x14ac:dyDescent="0.25">
      <c r="AC67" s="25"/>
      <c r="AD67" s="25"/>
    </row>
    <row r="68" spans="29:30" ht="15.75" customHeight="1" x14ac:dyDescent="0.25">
      <c r="AC68" s="25"/>
      <c r="AD68" s="25"/>
    </row>
    <row r="69" spans="29:30" ht="15.75" customHeight="1" x14ac:dyDescent="0.25">
      <c r="AC69" s="25"/>
      <c r="AD69" s="25"/>
    </row>
    <row r="70" spans="29:30" ht="15.75" customHeight="1" x14ac:dyDescent="0.25">
      <c r="AC70" s="25"/>
      <c r="AD70" s="25"/>
    </row>
    <row r="71" spans="29:30" ht="15.75" customHeight="1" x14ac:dyDescent="0.25">
      <c r="AC71" s="25"/>
      <c r="AD71" s="25"/>
    </row>
    <row r="72" spans="29:30" ht="15.75" customHeight="1" x14ac:dyDescent="0.25">
      <c r="AC72" s="25"/>
      <c r="AD72" s="25"/>
    </row>
    <row r="73" spans="29:30" ht="15.75" customHeight="1" x14ac:dyDescent="0.25">
      <c r="AC73" s="25"/>
      <c r="AD73" s="25"/>
    </row>
    <row r="74" spans="29:30" ht="15.75" customHeight="1" x14ac:dyDescent="0.25">
      <c r="AC74" s="25"/>
      <c r="AD74" s="25"/>
    </row>
    <row r="75" spans="29:30" ht="15.75" customHeight="1" x14ac:dyDescent="0.25">
      <c r="AC75" s="25"/>
      <c r="AD75" s="25"/>
    </row>
    <row r="76" spans="29:30" ht="15.75" customHeight="1" x14ac:dyDescent="0.25">
      <c r="AC76" s="25"/>
      <c r="AD76" s="25"/>
    </row>
    <row r="77" spans="29:30" ht="15.75" customHeight="1" x14ac:dyDescent="0.25">
      <c r="AC77" s="25"/>
      <c r="AD77" s="25"/>
    </row>
    <row r="78" spans="29:30" ht="15.75" customHeight="1" x14ac:dyDescent="0.25">
      <c r="AC78" s="25"/>
      <c r="AD78" s="25"/>
    </row>
    <row r="79" spans="29:30" ht="15.75" customHeight="1" x14ac:dyDescent="0.25">
      <c r="AC79" s="25"/>
      <c r="AD79" s="25"/>
    </row>
    <row r="80" spans="29:30" ht="15.75" customHeight="1" x14ac:dyDescent="0.25">
      <c r="AC80" s="25"/>
      <c r="AD80" s="25"/>
    </row>
    <row r="81" spans="1:30" ht="15.75" customHeight="1" x14ac:dyDescent="0.25">
      <c r="AC81" s="25"/>
      <c r="AD81" s="25"/>
    </row>
    <row r="82" spans="1:30" ht="15.75" customHeight="1" x14ac:dyDescent="0.25">
      <c r="AC82" s="25"/>
      <c r="AD82" s="25"/>
    </row>
    <row r="83" spans="1:30" ht="15.75" customHeight="1" x14ac:dyDescent="0.25">
      <c r="AC83" s="25"/>
      <c r="AD83" s="25"/>
    </row>
    <row r="84" spans="1:30" ht="15.75" customHeight="1" x14ac:dyDescent="0.25">
      <c r="AC84" s="25"/>
      <c r="AD84" s="25"/>
    </row>
    <row r="85" spans="1:30" ht="15.75" customHeight="1" x14ac:dyDescent="0.25">
      <c r="AC85" s="25"/>
      <c r="AD85" s="25"/>
    </row>
    <row r="86" spans="1:30" ht="15.75" customHeight="1" x14ac:dyDescent="0.25">
      <c r="AC86" s="25"/>
      <c r="AD86" s="25"/>
    </row>
    <row r="87" spans="1:30" ht="15.75" customHeight="1" x14ac:dyDescent="0.25">
      <c r="AC87" s="25"/>
      <c r="AD87" s="25"/>
    </row>
    <row r="88" spans="1:30" ht="15.75" customHeight="1" x14ac:dyDescent="0.25">
      <c r="A88" s="18" t="s">
        <v>110</v>
      </c>
      <c r="B88" s="18" t="s">
        <v>111</v>
      </c>
      <c r="AC88" s="25"/>
      <c r="AD88" s="25"/>
    </row>
    <row r="89" spans="1:30" ht="15.75" customHeight="1" x14ac:dyDescent="0.25">
      <c r="A89" s="18" t="s">
        <v>112</v>
      </c>
      <c r="B89" s="18" t="s">
        <v>113</v>
      </c>
      <c r="AC89" s="25"/>
      <c r="AD89" s="25"/>
    </row>
    <row r="90" spans="1:30" ht="15.75" customHeight="1" x14ac:dyDescent="0.25">
      <c r="A90" s="18" t="s">
        <v>114</v>
      </c>
      <c r="B90" s="18" t="s">
        <v>115</v>
      </c>
      <c r="AC90" s="25"/>
      <c r="AD90" s="25"/>
    </row>
    <row r="91" spans="1:30" ht="15.75" customHeight="1" x14ac:dyDescent="0.25">
      <c r="A91" s="18" t="s">
        <v>116</v>
      </c>
      <c r="B91" s="18" t="s">
        <v>117</v>
      </c>
      <c r="AC91" s="25"/>
      <c r="AD91" s="25"/>
    </row>
    <row r="92" spans="1:30" ht="15.75" customHeight="1" x14ac:dyDescent="0.25">
      <c r="A92" s="18" t="s">
        <v>118</v>
      </c>
      <c r="B92" s="18" t="s">
        <v>119</v>
      </c>
      <c r="AC92" s="25"/>
      <c r="AD92" s="25"/>
    </row>
    <row r="93" spans="1:30" ht="15.75" customHeight="1" x14ac:dyDescent="0.25">
      <c r="A93" s="18" t="s">
        <v>120</v>
      </c>
      <c r="B93" s="18" t="s">
        <v>121</v>
      </c>
      <c r="AC93" s="25"/>
      <c r="AD93" s="25"/>
    </row>
    <row r="94" spans="1:30" ht="15.75" customHeight="1" x14ac:dyDescent="0.25">
      <c r="A94" s="18"/>
      <c r="B94" s="18"/>
      <c r="AC94" s="25"/>
      <c r="AD94" s="25"/>
    </row>
    <row r="95" spans="1:30" ht="15.75" customHeight="1" x14ac:dyDescent="0.25">
      <c r="A95" s="18" t="s">
        <v>122</v>
      </c>
      <c r="B95" s="18" t="s">
        <v>123</v>
      </c>
      <c r="AC95" s="25"/>
      <c r="AD95" s="25"/>
    </row>
    <row r="96" spans="1:30" ht="15.75" customHeight="1" x14ac:dyDescent="0.25">
      <c r="A96" s="18" t="s">
        <v>124</v>
      </c>
      <c r="B96" s="18" t="s">
        <v>125</v>
      </c>
      <c r="AC96" s="25"/>
      <c r="AD96" s="25"/>
    </row>
    <row r="97" spans="1:30" ht="15.75" customHeight="1" x14ac:dyDescent="0.25">
      <c r="A97" s="18" t="s">
        <v>126</v>
      </c>
      <c r="B97" s="18" t="s">
        <v>127</v>
      </c>
      <c r="AC97" s="25"/>
      <c r="AD97" s="25"/>
    </row>
    <row r="98" spans="1:30" ht="15.75" customHeight="1" x14ac:dyDescent="0.25">
      <c r="A98" s="18" t="s">
        <v>128</v>
      </c>
      <c r="B98" s="18" t="s">
        <v>129</v>
      </c>
      <c r="AC98" s="25"/>
      <c r="AD98" s="25"/>
    </row>
    <row r="99" spans="1:30" ht="15.75" customHeight="1" x14ac:dyDescent="0.25">
      <c r="A99" s="18" t="s">
        <v>130</v>
      </c>
      <c r="B99" s="18" t="s">
        <v>131</v>
      </c>
      <c r="AC99" s="25"/>
      <c r="AD99" s="25"/>
    </row>
    <row r="100" spans="1:30" ht="15.75" customHeight="1" x14ac:dyDescent="0.25">
      <c r="A100" s="18" t="s">
        <v>83</v>
      </c>
      <c r="B100" s="18" t="s">
        <v>84</v>
      </c>
      <c r="AC100" s="25"/>
      <c r="AD100" s="25"/>
    </row>
    <row r="101" spans="1:30" ht="15.75" customHeight="1" x14ac:dyDescent="0.25">
      <c r="A101" s="18" t="s">
        <v>85</v>
      </c>
      <c r="B101" s="18" t="s">
        <v>86</v>
      </c>
      <c r="AC101" s="25"/>
      <c r="AD101" s="25"/>
    </row>
    <row r="102" spans="1:30" ht="15.75" customHeight="1" x14ac:dyDescent="0.25">
      <c r="A102" s="18" t="s">
        <v>132</v>
      </c>
      <c r="B102" s="18" t="s">
        <v>133</v>
      </c>
      <c r="AC102" s="25"/>
      <c r="AD102" s="25"/>
    </row>
    <row r="103" spans="1:30" ht="15.75" customHeight="1" x14ac:dyDescent="0.25">
      <c r="A103" s="18" t="s">
        <v>87</v>
      </c>
      <c r="B103" s="18" t="s">
        <v>88</v>
      </c>
      <c r="AC103" s="25"/>
      <c r="AD103" s="25"/>
    </row>
    <row r="104" spans="1:30" ht="15.75" customHeight="1" x14ac:dyDescent="0.25">
      <c r="A104" s="18" t="s">
        <v>89</v>
      </c>
      <c r="B104" s="18" t="s">
        <v>90</v>
      </c>
      <c r="AC104" s="25"/>
      <c r="AD104" s="25"/>
    </row>
    <row r="105" spans="1:30" ht="15.75" customHeight="1" x14ac:dyDescent="0.25">
      <c r="A105" s="18" t="s">
        <v>91</v>
      </c>
      <c r="B105" s="18" t="s">
        <v>134</v>
      </c>
      <c r="AC105" s="25"/>
      <c r="AD105" s="25"/>
    </row>
    <row r="106" spans="1:30" ht="15.75" customHeight="1" x14ac:dyDescent="0.25">
      <c r="A106" s="18" t="s">
        <v>92</v>
      </c>
      <c r="B106" s="18" t="s">
        <v>135</v>
      </c>
      <c r="AC106" s="25"/>
      <c r="AD106" s="25"/>
    </row>
    <row r="107" spans="1:30" ht="15.75" customHeight="1" x14ac:dyDescent="0.25">
      <c r="A107" s="18" t="s">
        <v>93</v>
      </c>
      <c r="B107" s="18" t="s">
        <v>136</v>
      </c>
      <c r="AC107" s="25"/>
      <c r="AD107" s="25"/>
    </row>
    <row r="108" spans="1:30" ht="15.75" customHeight="1" x14ac:dyDescent="0.25">
      <c r="A108" s="18" t="s">
        <v>94</v>
      </c>
      <c r="B108" s="18" t="s">
        <v>95</v>
      </c>
      <c r="AC108" s="25"/>
      <c r="AD108" s="25"/>
    </row>
    <row r="109" spans="1:30" ht="15.75" customHeight="1" x14ac:dyDescent="0.25">
      <c r="A109" s="18" t="s">
        <v>96</v>
      </c>
      <c r="B109" s="18" t="s">
        <v>137</v>
      </c>
      <c r="AC109" s="25"/>
      <c r="AD109" s="25"/>
    </row>
    <row r="110" spans="1:30" ht="15.75" customHeight="1" x14ac:dyDescent="0.25">
      <c r="A110" s="18" t="s">
        <v>97</v>
      </c>
      <c r="B110" s="18" t="s">
        <v>138</v>
      </c>
      <c r="AC110" s="25"/>
      <c r="AD110" s="25"/>
    </row>
    <row r="111" spans="1:30" ht="15.75" customHeight="1" x14ac:dyDescent="0.25">
      <c r="A111" s="18" t="s">
        <v>98</v>
      </c>
      <c r="B111" s="18" t="s">
        <v>139</v>
      </c>
      <c r="AC111" s="25"/>
      <c r="AD111" s="25"/>
    </row>
    <row r="112" spans="1:30" ht="15.75" customHeight="1" x14ac:dyDescent="0.25">
      <c r="AC112" s="25"/>
      <c r="AD112" s="25"/>
    </row>
    <row r="113" spans="29:30" ht="15.75" customHeight="1" x14ac:dyDescent="0.25">
      <c r="AC113" s="25"/>
      <c r="AD113" s="25"/>
    </row>
    <row r="114" spans="29:30" ht="15.75" customHeight="1" x14ac:dyDescent="0.25">
      <c r="AC114" s="25"/>
      <c r="AD114" s="25"/>
    </row>
    <row r="115" spans="29:30" ht="15.75" customHeight="1" x14ac:dyDescent="0.25">
      <c r="AC115" s="25"/>
      <c r="AD115" s="25"/>
    </row>
    <row r="116" spans="29:30" ht="15.75" customHeight="1" x14ac:dyDescent="0.25">
      <c r="AC116" s="25"/>
      <c r="AD116" s="25"/>
    </row>
    <row r="117" spans="29:30" ht="15.75" customHeight="1" x14ac:dyDescent="0.25">
      <c r="AC117" s="25"/>
      <c r="AD117" s="25"/>
    </row>
    <row r="118" spans="29:30" ht="15.75" customHeight="1" x14ac:dyDescent="0.25">
      <c r="AC118" s="25"/>
      <c r="AD118" s="25"/>
    </row>
    <row r="119" spans="29:30" ht="15.75" customHeight="1" x14ac:dyDescent="0.25">
      <c r="AC119" s="25"/>
      <c r="AD119" s="25"/>
    </row>
    <row r="120" spans="29:30" ht="15.75" customHeight="1" x14ac:dyDescent="0.25">
      <c r="AC120" s="25"/>
      <c r="AD120" s="25"/>
    </row>
    <row r="121" spans="29:30" ht="15.75" customHeight="1" x14ac:dyDescent="0.25">
      <c r="AC121" s="25"/>
      <c r="AD121" s="25"/>
    </row>
    <row r="122" spans="29:30" ht="15.75" customHeight="1" x14ac:dyDescent="0.25">
      <c r="AC122" s="25"/>
      <c r="AD122" s="25"/>
    </row>
    <row r="123" spans="29:30" ht="15.75" customHeight="1" x14ac:dyDescent="0.25">
      <c r="AC123" s="25"/>
      <c r="AD123" s="25"/>
    </row>
    <row r="124" spans="29:30" ht="15.75" customHeight="1" x14ac:dyDescent="0.25">
      <c r="AC124" s="25"/>
      <c r="AD124" s="25"/>
    </row>
    <row r="125" spans="29:30" ht="15.75" customHeight="1" x14ac:dyDescent="0.25">
      <c r="AC125" s="25"/>
      <c r="AD125" s="25"/>
    </row>
    <row r="126" spans="29:30" ht="15.75" customHeight="1" x14ac:dyDescent="0.25">
      <c r="AC126" s="25"/>
      <c r="AD126" s="25"/>
    </row>
    <row r="127" spans="29:30" ht="15.75" customHeight="1" x14ac:dyDescent="0.25">
      <c r="AC127" s="25"/>
      <c r="AD127" s="25"/>
    </row>
    <row r="128" spans="29:30" ht="15.75" customHeight="1" x14ac:dyDescent="0.25">
      <c r="AC128" s="25"/>
      <c r="AD128" s="25"/>
    </row>
    <row r="129" spans="29:30" ht="15.75" customHeight="1" x14ac:dyDescent="0.25">
      <c r="AC129" s="25"/>
      <c r="AD129" s="25"/>
    </row>
    <row r="130" spans="29:30" ht="15.75" customHeight="1" x14ac:dyDescent="0.25">
      <c r="AC130" s="25"/>
      <c r="AD130" s="25"/>
    </row>
    <row r="131" spans="29:30" ht="15.75" customHeight="1" x14ac:dyDescent="0.25">
      <c r="AC131" s="25"/>
      <c r="AD131" s="25"/>
    </row>
    <row r="132" spans="29:30" ht="15.75" customHeight="1" x14ac:dyDescent="0.25">
      <c r="AC132" s="25"/>
      <c r="AD132" s="25"/>
    </row>
    <row r="133" spans="29:30" ht="15.75" customHeight="1" x14ac:dyDescent="0.25">
      <c r="AC133" s="25"/>
      <c r="AD133" s="25"/>
    </row>
    <row r="134" spans="29:30" ht="15.75" customHeight="1" x14ac:dyDescent="0.25">
      <c r="AC134" s="25"/>
      <c r="AD134" s="25"/>
    </row>
    <row r="135" spans="29:30" ht="15.75" customHeight="1" x14ac:dyDescent="0.25">
      <c r="AC135" s="25"/>
      <c r="AD135" s="25"/>
    </row>
    <row r="136" spans="29:30" ht="15.75" customHeight="1" x14ac:dyDescent="0.25">
      <c r="AC136" s="25"/>
      <c r="AD136" s="25"/>
    </row>
    <row r="137" spans="29:30" ht="15.75" customHeight="1" x14ac:dyDescent="0.25">
      <c r="AC137" s="25"/>
      <c r="AD137" s="25"/>
    </row>
    <row r="138" spans="29:30" ht="15.75" customHeight="1" x14ac:dyDescent="0.25">
      <c r="AC138" s="25"/>
      <c r="AD138" s="25"/>
    </row>
    <row r="139" spans="29:30" ht="15.75" customHeight="1" x14ac:dyDescent="0.25">
      <c r="AC139" s="25"/>
      <c r="AD139" s="25"/>
    </row>
    <row r="140" spans="29:30" ht="15.75" customHeight="1" x14ac:dyDescent="0.25">
      <c r="AC140" s="25"/>
      <c r="AD140" s="25"/>
    </row>
    <row r="141" spans="29:30" ht="15.75" customHeight="1" x14ac:dyDescent="0.25">
      <c r="AC141" s="25"/>
      <c r="AD141" s="25"/>
    </row>
    <row r="142" spans="29:30" ht="15.75" customHeight="1" x14ac:dyDescent="0.25">
      <c r="AC142" s="25"/>
      <c r="AD142" s="25"/>
    </row>
    <row r="143" spans="29:30" ht="15.75" customHeight="1" x14ac:dyDescent="0.25">
      <c r="AC143" s="25"/>
      <c r="AD143" s="25"/>
    </row>
    <row r="144" spans="29:30" ht="15.75" customHeight="1" x14ac:dyDescent="0.25">
      <c r="AC144" s="25"/>
      <c r="AD144" s="25"/>
    </row>
    <row r="145" spans="29:30" ht="15.75" customHeight="1" x14ac:dyDescent="0.25">
      <c r="AC145" s="25"/>
      <c r="AD145" s="25"/>
    </row>
    <row r="146" spans="29:30" ht="15.75" customHeight="1" x14ac:dyDescent="0.25">
      <c r="AC146" s="25"/>
      <c r="AD146" s="25"/>
    </row>
    <row r="147" spans="29:30" ht="15.75" customHeight="1" x14ac:dyDescent="0.25">
      <c r="AC147" s="25"/>
      <c r="AD147" s="25"/>
    </row>
    <row r="148" spans="29:30" ht="15.75" customHeight="1" x14ac:dyDescent="0.25">
      <c r="AC148" s="25"/>
      <c r="AD148" s="25"/>
    </row>
    <row r="149" spans="29:30" ht="15.75" customHeight="1" x14ac:dyDescent="0.25">
      <c r="AC149" s="25"/>
      <c r="AD149" s="25"/>
    </row>
    <row r="150" spans="29:30" ht="15.75" customHeight="1" x14ac:dyDescent="0.25">
      <c r="AC150" s="25"/>
      <c r="AD150" s="25"/>
    </row>
    <row r="151" spans="29:30" ht="15.75" customHeight="1" x14ac:dyDescent="0.25">
      <c r="AC151" s="25"/>
      <c r="AD151" s="25"/>
    </row>
    <row r="152" spans="29:30" ht="15.75" customHeight="1" x14ac:dyDescent="0.25">
      <c r="AC152" s="25"/>
      <c r="AD152" s="25"/>
    </row>
    <row r="153" spans="29:30" ht="15.75" customHeight="1" x14ac:dyDescent="0.25">
      <c r="AC153" s="25"/>
      <c r="AD153" s="25"/>
    </row>
    <row r="154" spans="29:30" ht="15.75" customHeight="1" x14ac:dyDescent="0.25">
      <c r="AC154" s="25"/>
      <c r="AD154" s="25"/>
    </row>
    <row r="155" spans="29:30" ht="15.75" customHeight="1" x14ac:dyDescent="0.25">
      <c r="AC155" s="25"/>
      <c r="AD155" s="25"/>
    </row>
    <row r="156" spans="29:30" ht="15.75" customHeight="1" x14ac:dyDescent="0.25">
      <c r="AC156" s="25"/>
      <c r="AD156" s="25"/>
    </row>
    <row r="157" spans="29:30" ht="15.75" customHeight="1" x14ac:dyDescent="0.25">
      <c r="AC157" s="25"/>
      <c r="AD157" s="25"/>
    </row>
    <row r="158" spans="29:30" ht="15.75" customHeight="1" x14ac:dyDescent="0.25">
      <c r="AC158" s="25"/>
      <c r="AD158" s="25"/>
    </row>
    <row r="159" spans="29:30" ht="15.75" customHeight="1" x14ac:dyDescent="0.25">
      <c r="AC159" s="25"/>
      <c r="AD159" s="25"/>
    </row>
    <row r="160" spans="29:30" ht="15.75" customHeight="1" x14ac:dyDescent="0.25">
      <c r="AC160" s="25"/>
      <c r="AD160" s="25"/>
    </row>
    <row r="161" spans="29:30" ht="15.75" customHeight="1" x14ac:dyDescent="0.25">
      <c r="AC161" s="25"/>
      <c r="AD161" s="25"/>
    </row>
    <row r="162" spans="29:30" ht="15.75" customHeight="1" x14ac:dyDescent="0.25">
      <c r="AC162" s="25"/>
      <c r="AD162" s="25"/>
    </row>
    <row r="163" spans="29:30" ht="15.75" customHeight="1" x14ac:dyDescent="0.25">
      <c r="AC163" s="25"/>
      <c r="AD163" s="25"/>
    </row>
    <row r="164" spans="29:30" ht="15.75" customHeight="1" x14ac:dyDescent="0.25">
      <c r="AC164" s="25"/>
      <c r="AD164" s="25"/>
    </row>
    <row r="165" spans="29:30" ht="15.75" customHeight="1" x14ac:dyDescent="0.25">
      <c r="AC165" s="25"/>
      <c r="AD165" s="25"/>
    </row>
    <row r="166" spans="29:30" ht="15.75" customHeight="1" x14ac:dyDescent="0.25">
      <c r="AC166" s="25"/>
      <c r="AD166" s="25"/>
    </row>
    <row r="167" spans="29:30" ht="15.75" customHeight="1" x14ac:dyDescent="0.25">
      <c r="AC167" s="25"/>
      <c r="AD167" s="25"/>
    </row>
    <row r="168" spans="29:30" ht="15.75" customHeight="1" x14ac:dyDescent="0.25">
      <c r="AC168" s="25"/>
      <c r="AD168" s="25"/>
    </row>
    <row r="169" spans="29:30" ht="15.75" customHeight="1" x14ac:dyDescent="0.25">
      <c r="AC169" s="25"/>
      <c r="AD169" s="25"/>
    </row>
    <row r="170" spans="29:30" ht="15.75" customHeight="1" x14ac:dyDescent="0.25">
      <c r="AC170" s="25"/>
      <c r="AD170" s="25"/>
    </row>
    <row r="171" spans="29:30" ht="15.75" customHeight="1" x14ac:dyDescent="0.25">
      <c r="AC171" s="25"/>
      <c r="AD171" s="25"/>
    </row>
    <row r="172" spans="29:30" ht="15.75" customHeight="1" x14ac:dyDescent="0.25">
      <c r="AC172" s="25"/>
      <c r="AD172" s="25"/>
    </row>
    <row r="173" spans="29:30" ht="15.75" customHeight="1" x14ac:dyDescent="0.25">
      <c r="AC173" s="25"/>
      <c r="AD173" s="25"/>
    </row>
    <row r="174" spans="29:30" ht="15.75" customHeight="1" x14ac:dyDescent="0.25">
      <c r="AC174" s="25"/>
      <c r="AD174" s="25"/>
    </row>
    <row r="175" spans="29:30" ht="15.75" customHeight="1" x14ac:dyDescent="0.25">
      <c r="AC175" s="25"/>
      <c r="AD175" s="25"/>
    </row>
    <row r="176" spans="29:30" ht="15.75" customHeight="1" x14ac:dyDescent="0.25">
      <c r="AC176" s="25"/>
      <c r="AD176" s="25"/>
    </row>
    <row r="177" spans="29:30" ht="15.75" customHeight="1" x14ac:dyDescent="0.25">
      <c r="AC177" s="25"/>
      <c r="AD177" s="25"/>
    </row>
    <row r="178" spans="29:30" ht="15.75" customHeight="1" x14ac:dyDescent="0.25">
      <c r="AC178" s="25"/>
      <c r="AD178" s="25"/>
    </row>
    <row r="179" spans="29:30" ht="15.75" customHeight="1" x14ac:dyDescent="0.25">
      <c r="AC179" s="25"/>
      <c r="AD179" s="25"/>
    </row>
    <row r="180" spans="29:30" ht="15.75" customHeight="1" x14ac:dyDescent="0.25">
      <c r="AC180" s="25"/>
      <c r="AD180" s="25"/>
    </row>
    <row r="181" spans="29:30" ht="15.75" customHeight="1" x14ac:dyDescent="0.25">
      <c r="AC181" s="25"/>
      <c r="AD181" s="25"/>
    </row>
    <row r="182" spans="29:30" ht="15.75" customHeight="1" x14ac:dyDescent="0.25">
      <c r="AC182" s="25"/>
      <c r="AD182" s="25"/>
    </row>
    <row r="183" spans="29:30" ht="15.75" customHeight="1" x14ac:dyDescent="0.25">
      <c r="AC183" s="25"/>
      <c r="AD183" s="25"/>
    </row>
    <row r="184" spans="29:30" ht="15.75" customHeight="1" x14ac:dyDescent="0.25">
      <c r="AC184" s="25"/>
      <c r="AD184" s="25"/>
    </row>
    <row r="185" spans="29:30" ht="15.75" customHeight="1" x14ac:dyDescent="0.25">
      <c r="AC185" s="25"/>
      <c r="AD185" s="25"/>
    </row>
    <row r="186" spans="29:30" ht="15.75" customHeight="1" x14ac:dyDescent="0.25">
      <c r="AC186" s="25"/>
      <c r="AD186" s="25"/>
    </row>
    <row r="187" spans="29:30" ht="15.75" customHeight="1" x14ac:dyDescent="0.25">
      <c r="AC187" s="25"/>
      <c r="AD187" s="25"/>
    </row>
    <row r="188" spans="29:30" ht="15.75" customHeight="1" x14ac:dyDescent="0.25">
      <c r="AC188" s="25"/>
      <c r="AD188" s="25"/>
    </row>
    <row r="189" spans="29:30" ht="15.75" customHeight="1" x14ac:dyDescent="0.25">
      <c r="AC189" s="25"/>
      <c r="AD189" s="25"/>
    </row>
    <row r="190" spans="29:30" ht="15.75" customHeight="1" x14ac:dyDescent="0.25">
      <c r="AC190" s="25"/>
      <c r="AD190" s="25"/>
    </row>
    <row r="191" spans="29:30" ht="15.75" customHeight="1" x14ac:dyDescent="0.25">
      <c r="AC191" s="25"/>
      <c r="AD191" s="25"/>
    </row>
    <row r="192" spans="29:30" ht="15.75" customHeight="1" x14ac:dyDescent="0.25">
      <c r="AC192" s="25"/>
      <c r="AD192" s="25"/>
    </row>
    <row r="193" spans="29:30" ht="15.75" customHeight="1" x14ac:dyDescent="0.25">
      <c r="AC193" s="25"/>
      <c r="AD193" s="25"/>
    </row>
    <row r="194" spans="29:30" ht="15.75" customHeight="1" x14ac:dyDescent="0.25">
      <c r="AC194" s="25"/>
      <c r="AD194" s="25"/>
    </row>
    <row r="195" spans="29:30" ht="15.75" customHeight="1" x14ac:dyDescent="0.25">
      <c r="AC195" s="25"/>
      <c r="AD195" s="25"/>
    </row>
    <row r="196" spans="29:30" ht="15.75" customHeight="1" x14ac:dyDescent="0.25">
      <c r="AC196" s="25"/>
      <c r="AD196" s="25"/>
    </row>
    <row r="197" spans="29:30" ht="15.75" customHeight="1" x14ac:dyDescent="0.25">
      <c r="AC197" s="25"/>
      <c r="AD197" s="25"/>
    </row>
    <row r="198" spans="29:30" ht="15.75" customHeight="1" x14ac:dyDescent="0.25">
      <c r="AC198" s="25"/>
      <c r="AD198" s="25"/>
    </row>
    <row r="199" spans="29:30" ht="15.75" customHeight="1" x14ac:dyDescent="0.25">
      <c r="AC199" s="25"/>
      <c r="AD199" s="25"/>
    </row>
    <row r="200" spans="29:30" ht="15.75" customHeight="1" x14ac:dyDescent="0.25">
      <c r="AC200" s="25"/>
      <c r="AD200" s="25"/>
    </row>
    <row r="201" spans="29:30" ht="15.75" customHeight="1" x14ac:dyDescent="0.25">
      <c r="AC201" s="25"/>
      <c r="AD201" s="25"/>
    </row>
    <row r="202" spans="29:30" ht="15.75" customHeight="1" x14ac:dyDescent="0.25">
      <c r="AC202" s="25"/>
      <c r="AD202" s="25"/>
    </row>
    <row r="203" spans="29:30" ht="15.75" customHeight="1" x14ac:dyDescent="0.25">
      <c r="AC203" s="25"/>
      <c r="AD203" s="25"/>
    </row>
    <row r="204" spans="29:30" ht="15.75" customHeight="1" x14ac:dyDescent="0.25">
      <c r="AC204" s="25"/>
      <c r="AD204" s="25"/>
    </row>
    <row r="205" spans="29:30" ht="15.75" customHeight="1" x14ac:dyDescent="0.25">
      <c r="AC205" s="25"/>
      <c r="AD205" s="25"/>
    </row>
    <row r="206" spans="29:30" ht="15.75" customHeight="1" x14ac:dyDescent="0.25">
      <c r="AC206" s="25"/>
      <c r="AD206" s="25"/>
    </row>
    <row r="207" spans="29:30" ht="15.75" customHeight="1" x14ac:dyDescent="0.25">
      <c r="AC207" s="25"/>
      <c r="AD207" s="25"/>
    </row>
    <row r="208" spans="29:30" ht="15.75" customHeight="1" x14ac:dyDescent="0.25">
      <c r="AC208" s="25"/>
      <c r="AD208" s="25"/>
    </row>
    <row r="209" spans="29:30" ht="15.75" customHeight="1" x14ac:dyDescent="0.25">
      <c r="AC209" s="25"/>
      <c r="AD209" s="25"/>
    </row>
    <row r="210" spans="29:30" ht="15.75" customHeight="1" x14ac:dyDescent="0.25">
      <c r="AC210" s="25"/>
      <c r="AD210" s="25"/>
    </row>
    <row r="211" spans="29:30" ht="15.75" customHeight="1" x14ac:dyDescent="0.25">
      <c r="AC211" s="25"/>
      <c r="AD211" s="25"/>
    </row>
    <row r="212" spans="29:30" ht="15.75" customHeight="1" x14ac:dyDescent="0.25">
      <c r="AC212" s="25"/>
      <c r="AD212" s="25"/>
    </row>
    <row r="213" spans="29:30" ht="15.75" customHeight="1" x14ac:dyDescent="0.25">
      <c r="AC213" s="25"/>
      <c r="AD213" s="25"/>
    </row>
    <row r="214" spans="29:30" ht="15.75" customHeight="1" x14ac:dyDescent="0.25">
      <c r="AC214" s="25"/>
      <c r="AD214" s="25"/>
    </row>
    <row r="215" spans="29:30" ht="15.75" customHeight="1" x14ac:dyDescent="0.25">
      <c r="AC215" s="25"/>
      <c r="AD215" s="25"/>
    </row>
    <row r="216" spans="29:30" ht="15.75" customHeight="1" x14ac:dyDescent="0.25">
      <c r="AC216" s="25"/>
      <c r="AD216" s="25"/>
    </row>
    <row r="217" spans="29:30" ht="15.75" customHeight="1" x14ac:dyDescent="0.25">
      <c r="AC217" s="25"/>
      <c r="AD217" s="25"/>
    </row>
    <row r="218" spans="29:30" ht="15.75" customHeight="1" x14ac:dyDescent="0.25">
      <c r="AC218" s="25"/>
      <c r="AD218" s="25"/>
    </row>
    <row r="219" spans="29:30" ht="15.75" customHeight="1" x14ac:dyDescent="0.25">
      <c r="AC219" s="25"/>
      <c r="AD219" s="25"/>
    </row>
    <row r="220" spans="29:30" ht="15.75" customHeight="1" x14ac:dyDescent="0.25">
      <c r="AC220" s="25"/>
      <c r="AD220" s="25"/>
    </row>
    <row r="221" spans="29:30" ht="15.75" customHeight="1" x14ac:dyDescent="0.25">
      <c r="AC221" s="25"/>
      <c r="AD221" s="25"/>
    </row>
    <row r="222" spans="29:30" ht="15.75" customHeight="1" x14ac:dyDescent="0.25">
      <c r="AC222" s="25"/>
      <c r="AD222" s="25"/>
    </row>
    <row r="223" spans="29:30" ht="15.75" customHeight="1" x14ac:dyDescent="0.25">
      <c r="AC223" s="25"/>
      <c r="AD223" s="25"/>
    </row>
    <row r="224" spans="29:30" ht="15.75" customHeight="1" x14ac:dyDescent="0.25">
      <c r="AC224" s="25"/>
      <c r="AD224" s="25"/>
    </row>
    <row r="225" spans="29:30" ht="15.75" customHeight="1" x14ac:dyDescent="0.25">
      <c r="AC225" s="25"/>
      <c r="AD225" s="25"/>
    </row>
    <row r="226" spans="29:30" ht="15.75" customHeight="1" x14ac:dyDescent="0.25">
      <c r="AC226" s="25"/>
      <c r="AD226" s="25"/>
    </row>
    <row r="227" spans="29:30" ht="15.75" customHeight="1" x14ac:dyDescent="0.25">
      <c r="AC227" s="25"/>
      <c r="AD227" s="25"/>
    </row>
    <row r="228" spans="29:30" ht="15.75" customHeight="1" x14ac:dyDescent="0.25">
      <c r="AC228" s="25"/>
      <c r="AD228" s="25"/>
    </row>
    <row r="229" spans="29:30" ht="15.75" customHeight="1" x14ac:dyDescent="0.25">
      <c r="AC229" s="25"/>
      <c r="AD229" s="25"/>
    </row>
    <row r="230" spans="29:30" ht="15.75" customHeight="1" x14ac:dyDescent="0.25">
      <c r="AC230" s="25"/>
      <c r="AD230" s="25"/>
    </row>
    <row r="231" spans="29:30" ht="15.75" customHeight="1" x14ac:dyDescent="0.25">
      <c r="AC231" s="25"/>
      <c r="AD231" s="25"/>
    </row>
    <row r="232" spans="29:30" ht="15.75" customHeight="1" x14ac:dyDescent="0.25">
      <c r="AC232" s="25"/>
      <c r="AD232" s="25"/>
    </row>
    <row r="233" spans="29:30" ht="15.75" customHeight="1" x14ac:dyDescent="0.25">
      <c r="AC233" s="25"/>
      <c r="AD233" s="25"/>
    </row>
    <row r="234" spans="29:30" ht="15.75" customHeight="1" x14ac:dyDescent="0.25">
      <c r="AC234" s="25"/>
      <c r="AD234" s="25"/>
    </row>
    <row r="235" spans="29:30" ht="15.75" customHeight="1" x14ac:dyDescent="0.25">
      <c r="AC235" s="25"/>
      <c r="AD235" s="25"/>
    </row>
    <row r="236" spans="29:30" ht="15.75" customHeight="1" x14ac:dyDescent="0.25">
      <c r="AC236" s="25"/>
      <c r="AD236" s="25"/>
    </row>
    <row r="237" spans="29:30" ht="15.75" customHeight="1" x14ac:dyDescent="0.25">
      <c r="AC237" s="25"/>
      <c r="AD237" s="25"/>
    </row>
    <row r="238" spans="29:30" ht="15.75" customHeight="1" x14ac:dyDescent="0.25">
      <c r="AC238" s="25"/>
      <c r="AD238" s="25"/>
    </row>
    <row r="239" spans="29:30" ht="15.75" customHeight="1" x14ac:dyDescent="0.25">
      <c r="AC239" s="25"/>
      <c r="AD239" s="25"/>
    </row>
    <row r="240" spans="29:30" ht="15.75" customHeight="1" x14ac:dyDescent="0.25">
      <c r="AC240" s="25"/>
      <c r="AD240" s="25"/>
    </row>
    <row r="241" spans="29:30" ht="15.75" customHeight="1" x14ac:dyDescent="0.25">
      <c r="AC241" s="25"/>
      <c r="AD241" s="25"/>
    </row>
    <row r="242" spans="29:30" ht="15.75" customHeight="1" x14ac:dyDescent="0.25">
      <c r="AC242" s="25"/>
      <c r="AD242" s="25"/>
    </row>
    <row r="243" spans="29:30" ht="15.75" customHeight="1" x14ac:dyDescent="0.25">
      <c r="AC243" s="25"/>
      <c r="AD243" s="25"/>
    </row>
    <row r="244" spans="29:30" ht="15.75" customHeight="1" x14ac:dyDescent="0.25">
      <c r="AC244" s="25"/>
      <c r="AD244" s="25"/>
    </row>
    <row r="245" spans="29:30" ht="15.75" customHeight="1" x14ac:dyDescent="0.25">
      <c r="AC245" s="25"/>
      <c r="AD245" s="25"/>
    </row>
    <row r="246" spans="29:30" ht="15.75" customHeight="1" x14ac:dyDescent="0.25">
      <c r="AC246" s="25"/>
      <c r="AD246" s="25"/>
    </row>
    <row r="247" spans="29:30" ht="15.75" customHeight="1" x14ac:dyDescent="0.25">
      <c r="AC247" s="25"/>
      <c r="AD247" s="25"/>
    </row>
    <row r="248" spans="29:30" ht="15.75" customHeight="1" x14ac:dyDescent="0.25">
      <c r="AC248" s="25"/>
      <c r="AD248" s="25"/>
    </row>
    <row r="249" spans="29:30" ht="15.75" customHeight="1" x14ac:dyDescent="0.25">
      <c r="AC249" s="25"/>
      <c r="AD249" s="25"/>
    </row>
    <row r="250" spans="29:30" ht="15.75" customHeight="1" x14ac:dyDescent="0.25">
      <c r="AC250" s="25"/>
      <c r="AD250" s="25"/>
    </row>
    <row r="251" spans="29:30" ht="15.75" customHeight="1" x14ac:dyDescent="0.25">
      <c r="AC251" s="25"/>
      <c r="AD251" s="25"/>
    </row>
    <row r="252" spans="29:30" ht="15.75" customHeight="1" x14ac:dyDescent="0.25">
      <c r="AC252" s="25"/>
      <c r="AD252" s="25"/>
    </row>
    <row r="253" spans="29:30" ht="15.75" customHeight="1" x14ac:dyDescent="0.25">
      <c r="AC253" s="25"/>
      <c r="AD253" s="25"/>
    </row>
    <row r="254" spans="29:30" ht="15.75" customHeight="1" x14ac:dyDescent="0.25">
      <c r="AC254" s="25"/>
      <c r="AD254" s="25"/>
    </row>
    <row r="255" spans="29:30" ht="15.75" customHeight="1" x14ac:dyDescent="0.25">
      <c r="AC255" s="25"/>
      <c r="AD255" s="25"/>
    </row>
    <row r="256" spans="29:30" ht="15.75" customHeight="1" x14ac:dyDescent="0.25">
      <c r="AC256" s="25"/>
      <c r="AD256" s="25"/>
    </row>
    <row r="257" spans="29:30" ht="15.75" customHeight="1" x14ac:dyDescent="0.25">
      <c r="AC257" s="25"/>
      <c r="AD257" s="25"/>
    </row>
    <row r="258" spans="29:30" ht="15.75" customHeight="1" x14ac:dyDescent="0.25">
      <c r="AC258" s="25"/>
      <c r="AD258" s="25"/>
    </row>
    <row r="259" spans="29:30" ht="15.75" customHeight="1" x14ac:dyDescent="0.25">
      <c r="AC259" s="25"/>
      <c r="AD259" s="25"/>
    </row>
    <row r="260" spans="29:30" ht="15.75" customHeight="1" x14ac:dyDescent="0.25">
      <c r="AC260" s="25"/>
      <c r="AD260" s="25"/>
    </row>
    <row r="261" spans="29:30" ht="15.75" customHeight="1" x14ac:dyDescent="0.25">
      <c r="AC261" s="25"/>
      <c r="AD261" s="25"/>
    </row>
    <row r="262" spans="29:30" ht="15.75" customHeight="1" x14ac:dyDescent="0.25">
      <c r="AC262" s="25"/>
      <c r="AD262" s="25"/>
    </row>
    <row r="263" spans="29:30" ht="15.75" customHeight="1" x14ac:dyDescent="0.25">
      <c r="AC263" s="25"/>
      <c r="AD263" s="25"/>
    </row>
    <row r="264" spans="29:30" ht="15.75" customHeight="1" x14ac:dyDescent="0.25">
      <c r="AC264" s="25"/>
      <c r="AD264" s="25"/>
    </row>
    <row r="265" spans="29:30" ht="15.75" customHeight="1" x14ac:dyDescent="0.25">
      <c r="AC265" s="25"/>
      <c r="AD265" s="25"/>
    </row>
    <row r="266" spans="29:30" ht="15.75" customHeight="1" x14ac:dyDescent="0.25">
      <c r="AC266" s="25"/>
      <c r="AD266" s="25"/>
    </row>
    <row r="267" spans="29:30" ht="15.75" customHeight="1" x14ac:dyDescent="0.25">
      <c r="AC267" s="25"/>
      <c r="AD267" s="25"/>
    </row>
    <row r="268" spans="29:30" ht="15.75" customHeight="1" x14ac:dyDescent="0.25">
      <c r="AC268" s="25"/>
      <c r="AD268" s="25"/>
    </row>
    <row r="269" spans="29:30" ht="15.75" customHeight="1" x14ac:dyDescent="0.25">
      <c r="AC269" s="25"/>
      <c r="AD269" s="25"/>
    </row>
    <row r="270" spans="29:30" ht="15.75" customHeight="1" x14ac:dyDescent="0.25">
      <c r="AC270" s="25"/>
      <c r="AD270" s="25"/>
    </row>
    <row r="271" spans="29:30" ht="15.75" customHeight="1" x14ac:dyDescent="0.25">
      <c r="AC271" s="25"/>
      <c r="AD271" s="25"/>
    </row>
    <row r="272" spans="29:30" ht="15.75" customHeight="1" x14ac:dyDescent="0.25">
      <c r="AC272" s="25"/>
      <c r="AD272" s="25"/>
    </row>
    <row r="273" spans="29:30" ht="15.75" customHeight="1" x14ac:dyDescent="0.25">
      <c r="AC273" s="25"/>
      <c r="AD273" s="25"/>
    </row>
    <row r="274" spans="29:30" ht="15.75" customHeight="1" x14ac:dyDescent="0.25">
      <c r="AC274" s="25"/>
      <c r="AD274" s="25"/>
    </row>
    <row r="275" spans="29:30" ht="15.75" customHeight="1" x14ac:dyDescent="0.25">
      <c r="AC275" s="25"/>
      <c r="AD275" s="25"/>
    </row>
    <row r="276" spans="29:30" ht="15.75" customHeight="1" x14ac:dyDescent="0.25">
      <c r="AC276" s="25"/>
      <c r="AD276" s="25"/>
    </row>
    <row r="277" spans="29:30" ht="15.75" customHeight="1" x14ac:dyDescent="0.25">
      <c r="AC277" s="25"/>
      <c r="AD277" s="25"/>
    </row>
    <row r="278" spans="29:30" ht="15.75" customHeight="1" x14ac:dyDescent="0.25">
      <c r="AC278" s="25"/>
      <c r="AD278" s="25"/>
    </row>
    <row r="279" spans="29:30" ht="15.75" customHeight="1" x14ac:dyDescent="0.25">
      <c r="AC279" s="25"/>
      <c r="AD279" s="25"/>
    </row>
    <row r="280" spans="29:30" ht="15.75" customHeight="1" x14ac:dyDescent="0.25">
      <c r="AC280" s="25"/>
      <c r="AD280" s="25"/>
    </row>
    <row r="281" spans="29:30" ht="15.75" customHeight="1" x14ac:dyDescent="0.25">
      <c r="AC281" s="25"/>
      <c r="AD281" s="25"/>
    </row>
    <row r="282" spans="29:30" ht="15.75" customHeight="1" x14ac:dyDescent="0.25">
      <c r="AC282" s="25"/>
      <c r="AD282" s="25"/>
    </row>
    <row r="283" spans="29:30" ht="15.75" customHeight="1" x14ac:dyDescent="0.25">
      <c r="AC283" s="25"/>
      <c r="AD283" s="25"/>
    </row>
    <row r="284" spans="29:30" ht="15.75" customHeight="1" x14ac:dyDescent="0.25">
      <c r="AC284" s="25"/>
      <c r="AD284" s="25"/>
    </row>
    <row r="285" spans="29:30" ht="15.75" customHeight="1" x14ac:dyDescent="0.25">
      <c r="AC285" s="25"/>
      <c r="AD285" s="25"/>
    </row>
    <row r="286" spans="29:30" ht="15.75" customHeight="1" x14ac:dyDescent="0.25">
      <c r="AC286" s="25"/>
      <c r="AD286" s="25"/>
    </row>
    <row r="287" spans="29:30" ht="15.75" customHeight="1" x14ac:dyDescent="0.25">
      <c r="AC287" s="25"/>
      <c r="AD287" s="25"/>
    </row>
    <row r="288" spans="29:30" ht="15.75" customHeight="1" x14ac:dyDescent="0.25">
      <c r="AC288" s="25"/>
      <c r="AD288" s="25"/>
    </row>
    <row r="289" spans="29:30" ht="15.75" customHeight="1" x14ac:dyDescent="0.25">
      <c r="AC289" s="25"/>
      <c r="AD289" s="25"/>
    </row>
    <row r="290" spans="29:30" ht="15.75" customHeight="1" x14ac:dyDescent="0.25">
      <c r="AC290" s="25"/>
      <c r="AD290" s="25"/>
    </row>
    <row r="291" spans="29:30" ht="15.75" customHeight="1" x14ac:dyDescent="0.25">
      <c r="AC291" s="25"/>
      <c r="AD291" s="25"/>
    </row>
    <row r="292" spans="29:30" ht="15.75" customHeight="1" x14ac:dyDescent="0.25">
      <c r="AC292" s="25"/>
      <c r="AD292" s="25"/>
    </row>
    <row r="293" spans="29:30" ht="15.75" customHeight="1" x14ac:dyDescent="0.25">
      <c r="AC293" s="25"/>
      <c r="AD293" s="25"/>
    </row>
    <row r="294" spans="29:30" ht="15.75" customHeight="1" x14ac:dyDescent="0.25">
      <c r="AC294" s="25"/>
      <c r="AD294" s="25"/>
    </row>
    <row r="295" spans="29:30" ht="15.75" customHeight="1" x14ac:dyDescent="0.25">
      <c r="AC295" s="25"/>
      <c r="AD295" s="25"/>
    </row>
    <row r="296" spans="29:30" ht="15.75" customHeight="1" x14ac:dyDescent="0.25">
      <c r="AC296" s="25"/>
      <c r="AD296" s="25"/>
    </row>
    <row r="297" spans="29:30" ht="15.75" customHeight="1" x14ac:dyDescent="0.25">
      <c r="AC297" s="25"/>
      <c r="AD297" s="25"/>
    </row>
    <row r="298" spans="29:30" ht="15.75" customHeight="1" x14ac:dyDescent="0.25">
      <c r="AC298" s="25"/>
      <c r="AD298" s="25"/>
    </row>
    <row r="299" spans="29:30" ht="15.75" customHeight="1" x14ac:dyDescent="0.25">
      <c r="AC299" s="25"/>
      <c r="AD299" s="25"/>
    </row>
    <row r="300" spans="29:30" ht="15.75" customHeight="1" x14ac:dyDescent="0.25">
      <c r="AC300" s="25"/>
      <c r="AD300" s="25"/>
    </row>
    <row r="301" spans="29:30" ht="15.75" customHeight="1" x14ac:dyDescent="0.25">
      <c r="AC301" s="25"/>
      <c r="AD301" s="25"/>
    </row>
    <row r="302" spans="29:30" ht="15.75" customHeight="1" x14ac:dyDescent="0.25">
      <c r="AC302" s="25"/>
      <c r="AD302" s="25"/>
    </row>
    <row r="303" spans="29:30" ht="15.75" customHeight="1" x14ac:dyDescent="0.25">
      <c r="AC303" s="25"/>
      <c r="AD303" s="25"/>
    </row>
    <row r="304" spans="29:30" ht="15.75" customHeight="1" x14ac:dyDescent="0.25">
      <c r="AC304" s="25"/>
      <c r="AD304" s="25"/>
    </row>
    <row r="305" spans="29:30" ht="15.75" customHeight="1" x14ac:dyDescent="0.25">
      <c r="AC305" s="25"/>
      <c r="AD305" s="25"/>
    </row>
    <row r="306" spans="29:30" ht="15.75" customHeight="1" x14ac:dyDescent="0.25">
      <c r="AC306" s="25"/>
      <c r="AD306" s="25"/>
    </row>
    <row r="307" spans="29:30" ht="15.75" customHeight="1" x14ac:dyDescent="0.25">
      <c r="AC307" s="25"/>
      <c r="AD307" s="25"/>
    </row>
    <row r="308" spans="29:30" ht="15.75" customHeight="1" x14ac:dyDescent="0.25">
      <c r="AC308" s="25"/>
      <c r="AD308" s="25"/>
    </row>
    <row r="309" spans="29:30" ht="15.75" customHeight="1" x14ac:dyDescent="0.25">
      <c r="AC309" s="25"/>
      <c r="AD309" s="25"/>
    </row>
    <row r="310" spans="29:30" ht="15.75" customHeight="1" x14ac:dyDescent="0.25">
      <c r="AC310" s="25"/>
      <c r="AD310" s="25"/>
    </row>
    <row r="311" spans="29:30" ht="15.75" customHeight="1" x14ac:dyDescent="0.25"/>
    <row r="312" spans="29:30" ht="15.75" customHeight="1" x14ac:dyDescent="0.25"/>
    <row r="313" spans="29:30" ht="15.75" customHeight="1" x14ac:dyDescent="0.25"/>
    <row r="314" spans="29:30" ht="15.75" customHeight="1" x14ac:dyDescent="0.25"/>
    <row r="315" spans="29:30" ht="15.75" customHeight="1" x14ac:dyDescent="0.25"/>
    <row r="316" spans="29:30" ht="15.75" customHeight="1" x14ac:dyDescent="0.25"/>
    <row r="317" spans="29:30" ht="15.75" customHeight="1" x14ac:dyDescent="0.25"/>
    <row r="318" spans="29:30" ht="15.75" customHeight="1" x14ac:dyDescent="0.25"/>
    <row r="319" spans="29:30" ht="15.75" customHeight="1" x14ac:dyDescent="0.25"/>
    <row r="320" spans="29:3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</sheetData>
  <mergeCells count="6">
    <mergeCell ref="AC3:AD3"/>
    <mergeCell ref="A3:D3"/>
    <mergeCell ref="E3:G3"/>
    <mergeCell ref="H3:K3"/>
    <mergeCell ref="L3:S3"/>
    <mergeCell ref="T3:AB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D520-EDB7-480C-B86E-4C4B0E3C7316}">
  <dimension ref="A1:U55"/>
  <sheetViews>
    <sheetView workbookViewId="0">
      <selection sqref="A1:U55"/>
    </sheetView>
  </sheetViews>
  <sheetFormatPr defaultRowHeight="15" x14ac:dyDescent="0.25"/>
  <cols>
    <col min="1" max="1" width="27.140625" customWidth="1"/>
    <col min="2" max="2" width="17.28515625" customWidth="1"/>
  </cols>
  <sheetData>
    <row r="1" spans="1:21" x14ac:dyDescent="0.25">
      <c r="A1" t="s">
        <v>217</v>
      </c>
      <c r="B1" s="1">
        <v>45313</v>
      </c>
      <c r="C1" s="2">
        <v>0.46396990740740746</v>
      </c>
      <c r="D1" t="s">
        <v>141</v>
      </c>
      <c r="E1">
        <v>2.1360000000000001</v>
      </c>
      <c r="F1">
        <v>25.302600000000002</v>
      </c>
      <c r="G1">
        <v>0</v>
      </c>
      <c r="I1">
        <v>0</v>
      </c>
      <c r="J1" t="s">
        <v>142</v>
      </c>
      <c r="K1">
        <v>3.181</v>
      </c>
      <c r="L1">
        <v>28.106999999999999</v>
      </c>
      <c r="M1">
        <v>0</v>
      </c>
      <c r="O1">
        <v>0</v>
      </c>
      <c r="P1" t="s">
        <v>143</v>
      </c>
      <c r="Q1">
        <v>5.7610000000000001</v>
      </c>
      <c r="R1">
        <v>6079.6045999999997</v>
      </c>
      <c r="S1">
        <v>0</v>
      </c>
      <c r="U1">
        <v>0</v>
      </c>
    </row>
    <row r="2" spans="1:21" x14ac:dyDescent="0.25">
      <c r="A2" t="s">
        <v>218</v>
      </c>
      <c r="B2" s="1">
        <v>45313</v>
      </c>
      <c r="C2" s="2">
        <v>0.46987268518518516</v>
      </c>
      <c r="D2" t="s">
        <v>141</v>
      </c>
      <c r="E2">
        <v>2.14</v>
      </c>
      <c r="F2">
        <v>25.903700000000001</v>
      </c>
      <c r="G2">
        <v>0</v>
      </c>
      <c r="I2">
        <v>0</v>
      </c>
      <c r="J2" t="s">
        <v>142</v>
      </c>
      <c r="K2">
        <v>3.18</v>
      </c>
      <c r="L2">
        <v>28.5442</v>
      </c>
      <c r="M2">
        <v>0</v>
      </c>
      <c r="O2">
        <v>0</v>
      </c>
      <c r="P2" t="s">
        <v>143</v>
      </c>
      <c r="Q2">
        <v>5.76</v>
      </c>
      <c r="R2">
        <v>5824.1522999999997</v>
      </c>
      <c r="S2">
        <v>0</v>
      </c>
      <c r="U2">
        <v>0</v>
      </c>
    </row>
    <row r="3" spans="1:21" x14ac:dyDescent="0.25">
      <c r="A3" t="s">
        <v>219</v>
      </c>
      <c r="B3" s="1">
        <v>45313</v>
      </c>
      <c r="C3" s="2">
        <v>0.47577546296296297</v>
      </c>
      <c r="D3" t="s">
        <v>141</v>
      </c>
      <c r="E3">
        <v>2.145</v>
      </c>
      <c r="F3">
        <v>23.235399999999998</v>
      </c>
      <c r="G3">
        <v>0</v>
      </c>
      <c r="I3">
        <v>0</v>
      </c>
      <c r="J3" t="s">
        <v>142</v>
      </c>
      <c r="K3">
        <v>3.1859999999999999</v>
      </c>
      <c r="L3">
        <v>27.822700000000001</v>
      </c>
      <c r="M3">
        <v>0</v>
      </c>
      <c r="O3">
        <v>0</v>
      </c>
      <c r="P3" t="s">
        <v>143</v>
      </c>
      <c r="Q3">
        <v>5.7679999999999998</v>
      </c>
      <c r="R3">
        <v>5773.5994000000001</v>
      </c>
      <c r="S3">
        <v>0</v>
      </c>
      <c r="U3">
        <v>0</v>
      </c>
    </row>
    <row r="4" spans="1:21" x14ac:dyDescent="0.25">
      <c r="A4" t="s">
        <v>220</v>
      </c>
      <c r="B4" s="1">
        <v>45313</v>
      </c>
      <c r="C4" s="2">
        <v>0.48168981481481482</v>
      </c>
      <c r="D4" t="s">
        <v>141</v>
      </c>
      <c r="E4">
        <v>2.1429999999999998</v>
      </c>
      <c r="F4">
        <v>24.273800000000001</v>
      </c>
      <c r="G4">
        <v>0</v>
      </c>
      <c r="I4">
        <v>0</v>
      </c>
      <c r="J4" t="s">
        <v>142</v>
      </c>
      <c r="K4">
        <v>3.1850000000000001</v>
      </c>
      <c r="L4">
        <v>27.560400000000001</v>
      </c>
      <c r="M4">
        <v>0</v>
      </c>
      <c r="O4">
        <v>0</v>
      </c>
      <c r="P4" t="s">
        <v>143</v>
      </c>
      <c r="Q4">
        <v>5.7629999999999999</v>
      </c>
      <c r="R4">
        <v>5756.4549999999999</v>
      </c>
      <c r="S4">
        <v>0</v>
      </c>
      <c r="U4">
        <v>0</v>
      </c>
    </row>
    <row r="5" spans="1:21" x14ac:dyDescent="0.25">
      <c r="A5" t="s">
        <v>221</v>
      </c>
      <c r="B5" s="1">
        <v>45313</v>
      </c>
      <c r="C5" s="2">
        <v>0.48759259259259258</v>
      </c>
      <c r="D5" t="s">
        <v>141</v>
      </c>
      <c r="E5">
        <v>2.141</v>
      </c>
      <c r="F5">
        <v>20.094000000000001</v>
      </c>
      <c r="G5">
        <v>0</v>
      </c>
      <c r="I5">
        <v>0</v>
      </c>
      <c r="J5" t="s">
        <v>142</v>
      </c>
      <c r="K5">
        <v>3.181</v>
      </c>
      <c r="L5">
        <v>28.215399999999999</v>
      </c>
      <c r="M5">
        <v>0</v>
      </c>
      <c r="O5">
        <v>0</v>
      </c>
      <c r="P5" t="s">
        <v>143</v>
      </c>
      <c r="Q5">
        <v>5.76</v>
      </c>
      <c r="R5">
        <v>5740.4566000000004</v>
      </c>
      <c r="S5">
        <v>0</v>
      </c>
      <c r="U5">
        <v>0</v>
      </c>
    </row>
    <row r="6" spans="1:21" x14ac:dyDescent="0.25">
      <c r="A6" t="s">
        <v>222</v>
      </c>
      <c r="B6" s="1">
        <v>45313</v>
      </c>
      <c r="C6" s="2">
        <v>0.69953703703703696</v>
      </c>
      <c r="D6" t="s">
        <v>141</v>
      </c>
      <c r="E6">
        <v>2.13</v>
      </c>
      <c r="F6">
        <v>1.4329000000000001</v>
      </c>
      <c r="G6">
        <v>0</v>
      </c>
      <c r="I6">
        <v>0</v>
      </c>
      <c r="J6" t="s">
        <v>142</v>
      </c>
      <c r="K6">
        <v>3.18</v>
      </c>
      <c r="L6">
        <v>0.70109999999999995</v>
      </c>
      <c r="M6">
        <v>0</v>
      </c>
      <c r="O6">
        <v>0</v>
      </c>
      <c r="P6" t="s">
        <v>143</v>
      </c>
      <c r="Q6">
        <v>5.7530000000000001</v>
      </c>
      <c r="R6">
        <v>43.798299999999998</v>
      </c>
      <c r="S6">
        <v>0</v>
      </c>
      <c r="U6">
        <v>0</v>
      </c>
    </row>
    <row r="7" spans="1:21" x14ac:dyDescent="0.25">
      <c r="A7" t="s">
        <v>223</v>
      </c>
      <c r="B7" s="1">
        <v>45313</v>
      </c>
      <c r="C7" s="2">
        <v>0.70543981481481488</v>
      </c>
      <c r="D7" t="s">
        <v>141</v>
      </c>
      <c r="E7">
        <v>2.12</v>
      </c>
      <c r="F7">
        <v>2.6006</v>
      </c>
      <c r="G7">
        <v>0</v>
      </c>
      <c r="I7">
        <v>0</v>
      </c>
      <c r="J7" t="s">
        <v>142</v>
      </c>
      <c r="K7">
        <v>3.1850000000000001</v>
      </c>
      <c r="L7">
        <v>1.8115000000000001</v>
      </c>
      <c r="M7">
        <v>0</v>
      </c>
      <c r="O7">
        <v>0</v>
      </c>
      <c r="P7" t="s">
        <v>143</v>
      </c>
      <c r="Q7">
        <v>5.7560000000000002</v>
      </c>
      <c r="R7">
        <v>56.849499999999999</v>
      </c>
      <c r="S7">
        <v>0</v>
      </c>
      <c r="U7">
        <v>0</v>
      </c>
    </row>
    <row r="8" spans="1:21" x14ac:dyDescent="0.25">
      <c r="A8" t="s">
        <v>224</v>
      </c>
      <c r="B8" s="1">
        <v>45313</v>
      </c>
      <c r="C8" s="2">
        <v>0.71134259259259258</v>
      </c>
      <c r="D8" t="s">
        <v>141</v>
      </c>
      <c r="E8">
        <v>2.1360000000000001</v>
      </c>
      <c r="F8">
        <v>1.4814000000000001</v>
      </c>
      <c r="G8">
        <v>0</v>
      </c>
      <c r="I8">
        <v>0</v>
      </c>
      <c r="J8" t="s">
        <v>142</v>
      </c>
      <c r="K8">
        <v>3.1859999999999999</v>
      </c>
      <c r="L8">
        <v>3.4811000000000001</v>
      </c>
      <c r="M8">
        <v>0</v>
      </c>
      <c r="O8">
        <v>0</v>
      </c>
      <c r="P8" t="s">
        <v>143</v>
      </c>
      <c r="Q8">
        <v>5.7510000000000003</v>
      </c>
      <c r="R8">
        <v>68.031899999999993</v>
      </c>
      <c r="S8">
        <v>0</v>
      </c>
      <c r="U8">
        <v>0</v>
      </c>
    </row>
    <row r="9" spans="1:21" x14ac:dyDescent="0.25">
      <c r="A9" t="s">
        <v>225</v>
      </c>
      <c r="B9" s="1">
        <v>45313</v>
      </c>
      <c r="C9" s="2">
        <v>0.71725694444444443</v>
      </c>
      <c r="D9" t="s">
        <v>141</v>
      </c>
      <c r="E9">
        <v>2.1349999999999998</v>
      </c>
      <c r="F9">
        <v>1.2128000000000001</v>
      </c>
      <c r="G9">
        <v>0</v>
      </c>
      <c r="I9">
        <v>0</v>
      </c>
      <c r="J9" t="s">
        <v>142</v>
      </c>
      <c r="K9">
        <v>3.1760000000000002</v>
      </c>
      <c r="L9">
        <v>4.4904000000000002</v>
      </c>
      <c r="M9">
        <v>0</v>
      </c>
      <c r="O9">
        <v>0</v>
      </c>
      <c r="P9" t="s">
        <v>143</v>
      </c>
      <c r="Q9">
        <v>5.7480000000000002</v>
      </c>
      <c r="R9">
        <v>61.611400000000003</v>
      </c>
      <c r="S9">
        <v>0</v>
      </c>
      <c r="U9">
        <v>0</v>
      </c>
    </row>
    <row r="10" spans="1:21" x14ac:dyDescent="0.25">
      <c r="A10" t="s">
        <v>226</v>
      </c>
      <c r="B10" s="1">
        <v>45313</v>
      </c>
      <c r="C10" s="2">
        <v>0.72315972222222225</v>
      </c>
      <c r="D10" t="s">
        <v>141</v>
      </c>
      <c r="E10">
        <v>2.12</v>
      </c>
      <c r="F10">
        <v>1.4540999999999999</v>
      </c>
      <c r="G10">
        <v>0</v>
      </c>
      <c r="I10">
        <v>0</v>
      </c>
      <c r="J10" t="s">
        <v>142</v>
      </c>
      <c r="K10">
        <v>3.18</v>
      </c>
      <c r="L10">
        <v>5.6463999999999999</v>
      </c>
      <c r="M10">
        <v>0</v>
      </c>
      <c r="O10">
        <v>0</v>
      </c>
      <c r="P10" t="s">
        <v>143</v>
      </c>
      <c r="Q10">
        <v>5.7510000000000003</v>
      </c>
      <c r="R10">
        <v>70.132800000000003</v>
      </c>
      <c r="S10">
        <v>0</v>
      </c>
      <c r="U10">
        <v>0</v>
      </c>
    </row>
    <row r="11" spans="1:21" x14ac:dyDescent="0.25">
      <c r="A11" t="s">
        <v>227</v>
      </c>
      <c r="B11" s="1">
        <v>45313</v>
      </c>
      <c r="C11" s="2">
        <v>0.72906249999999995</v>
      </c>
      <c r="D11" t="s">
        <v>141</v>
      </c>
      <c r="E11">
        <v>2.13</v>
      </c>
      <c r="F11">
        <v>1.6426000000000001</v>
      </c>
      <c r="G11">
        <v>0</v>
      </c>
      <c r="I11">
        <v>0</v>
      </c>
      <c r="J11" t="s">
        <v>142</v>
      </c>
      <c r="K11">
        <v>3.1749999999999998</v>
      </c>
      <c r="L11">
        <v>9.5119000000000007</v>
      </c>
      <c r="M11">
        <v>0</v>
      </c>
      <c r="O11">
        <v>0</v>
      </c>
      <c r="P11" t="s">
        <v>143</v>
      </c>
      <c r="Q11">
        <v>5.7530000000000001</v>
      </c>
      <c r="R11">
        <v>69.772499999999994</v>
      </c>
      <c r="S11">
        <v>0</v>
      </c>
      <c r="U11">
        <v>0</v>
      </c>
    </row>
    <row r="12" spans="1:21" x14ac:dyDescent="0.25">
      <c r="A12" t="s">
        <v>228</v>
      </c>
      <c r="B12" s="1">
        <v>45313</v>
      </c>
      <c r="C12" s="2">
        <v>0.73496527777777787</v>
      </c>
      <c r="D12" t="s">
        <v>141</v>
      </c>
      <c r="E12">
        <v>2.1259999999999999</v>
      </c>
      <c r="F12">
        <v>1.3928</v>
      </c>
      <c r="G12">
        <v>0</v>
      </c>
      <c r="I12">
        <v>0</v>
      </c>
      <c r="J12" t="s">
        <v>142</v>
      </c>
      <c r="K12">
        <v>3.1779999999999999</v>
      </c>
      <c r="L12">
        <v>17.306100000000001</v>
      </c>
      <c r="M12">
        <v>0</v>
      </c>
      <c r="O12">
        <v>0</v>
      </c>
      <c r="P12" t="s">
        <v>143</v>
      </c>
      <c r="Q12">
        <v>5.7530000000000001</v>
      </c>
      <c r="R12">
        <v>35.410299999999999</v>
      </c>
      <c r="S12">
        <v>0</v>
      </c>
      <c r="U12">
        <v>0</v>
      </c>
    </row>
    <row r="13" spans="1:21" x14ac:dyDescent="0.25">
      <c r="A13" t="s">
        <v>229</v>
      </c>
      <c r="B13" s="1">
        <v>45313</v>
      </c>
      <c r="C13" s="2">
        <v>0.74086805555555557</v>
      </c>
      <c r="D13" t="s">
        <v>141</v>
      </c>
      <c r="E13">
        <v>2.13</v>
      </c>
      <c r="F13">
        <v>1.2865</v>
      </c>
      <c r="G13">
        <v>0</v>
      </c>
      <c r="I13">
        <v>0</v>
      </c>
      <c r="J13" t="s">
        <v>142</v>
      </c>
      <c r="K13">
        <v>3.181</v>
      </c>
      <c r="L13">
        <v>33.589300000000001</v>
      </c>
      <c r="M13">
        <v>0</v>
      </c>
      <c r="O13">
        <v>0</v>
      </c>
      <c r="P13" t="s">
        <v>143</v>
      </c>
      <c r="Q13">
        <v>5.7510000000000003</v>
      </c>
      <c r="R13">
        <v>33.435600000000001</v>
      </c>
      <c r="S13">
        <v>0</v>
      </c>
      <c r="U13">
        <v>0</v>
      </c>
    </row>
    <row r="14" spans="1:21" x14ac:dyDescent="0.25">
      <c r="A14" t="s">
        <v>230</v>
      </c>
      <c r="B14" s="1">
        <v>45313</v>
      </c>
      <c r="C14" s="2">
        <v>0.74677083333333327</v>
      </c>
      <c r="D14" t="s">
        <v>141</v>
      </c>
      <c r="E14">
        <v>1.7110000000000001</v>
      </c>
      <c r="F14">
        <v>0.90239999999999998</v>
      </c>
      <c r="G14">
        <v>0</v>
      </c>
      <c r="I14">
        <v>0</v>
      </c>
      <c r="J14" t="s">
        <v>142</v>
      </c>
      <c r="K14">
        <v>3.181</v>
      </c>
      <c r="L14">
        <v>65.505499999999998</v>
      </c>
      <c r="M14">
        <v>0</v>
      </c>
      <c r="O14">
        <v>0</v>
      </c>
      <c r="P14" t="s">
        <v>143</v>
      </c>
      <c r="Q14">
        <v>5.7480000000000002</v>
      </c>
      <c r="R14">
        <v>70.816400000000002</v>
      </c>
      <c r="S14">
        <v>0</v>
      </c>
      <c r="U14">
        <v>0</v>
      </c>
    </row>
    <row r="15" spans="1:21" x14ac:dyDescent="0.25">
      <c r="A15" t="s">
        <v>231</v>
      </c>
      <c r="B15" s="1">
        <v>45313</v>
      </c>
      <c r="C15" s="2">
        <v>0.75267361111111108</v>
      </c>
      <c r="D15" t="s">
        <v>141</v>
      </c>
      <c r="E15">
        <v>2.1259999999999999</v>
      </c>
      <c r="F15">
        <v>0.502</v>
      </c>
      <c r="G15">
        <v>0</v>
      </c>
      <c r="I15">
        <v>0</v>
      </c>
      <c r="J15" t="s">
        <v>142</v>
      </c>
      <c r="K15">
        <v>3.181</v>
      </c>
      <c r="L15">
        <v>132.547</v>
      </c>
      <c r="M15">
        <v>0</v>
      </c>
      <c r="O15">
        <v>0</v>
      </c>
      <c r="P15" t="s">
        <v>143</v>
      </c>
      <c r="Q15">
        <v>5.7610000000000001</v>
      </c>
      <c r="R15">
        <v>79.424300000000002</v>
      </c>
      <c r="S15">
        <v>0</v>
      </c>
      <c r="U15">
        <v>0</v>
      </c>
    </row>
    <row r="16" spans="1:21" x14ac:dyDescent="0.25">
      <c r="A16" t="s">
        <v>232</v>
      </c>
      <c r="B16" s="1">
        <v>45313</v>
      </c>
      <c r="C16" s="2">
        <v>0.75858796296296294</v>
      </c>
      <c r="D16" t="s">
        <v>141</v>
      </c>
      <c r="E16">
        <v>2.1349999999999998</v>
      </c>
      <c r="F16">
        <v>3.6520999999999999</v>
      </c>
      <c r="G16">
        <v>0</v>
      </c>
      <c r="I16">
        <v>0</v>
      </c>
      <c r="J16" t="s">
        <v>142</v>
      </c>
      <c r="K16">
        <v>3.1779999999999999</v>
      </c>
      <c r="L16">
        <v>4.2355</v>
      </c>
      <c r="M16">
        <v>0</v>
      </c>
      <c r="O16">
        <v>0</v>
      </c>
      <c r="P16" t="s">
        <v>143</v>
      </c>
      <c r="Q16">
        <v>5.75</v>
      </c>
      <c r="R16">
        <v>49.516399999999997</v>
      </c>
      <c r="S16">
        <v>0</v>
      </c>
      <c r="U16">
        <v>0</v>
      </c>
    </row>
    <row r="17" spans="1:21" x14ac:dyDescent="0.25">
      <c r="A17" t="s">
        <v>233</v>
      </c>
      <c r="B17" s="1">
        <v>45313</v>
      </c>
      <c r="C17" s="2">
        <v>0.76449074074074075</v>
      </c>
      <c r="D17" t="s">
        <v>141</v>
      </c>
      <c r="E17">
        <v>2.13</v>
      </c>
      <c r="F17">
        <v>3.3548</v>
      </c>
      <c r="G17">
        <v>0</v>
      </c>
      <c r="I17">
        <v>0</v>
      </c>
      <c r="J17" t="s">
        <v>142</v>
      </c>
      <c r="K17">
        <v>3.1749999999999998</v>
      </c>
      <c r="L17">
        <v>4.5759999999999996</v>
      </c>
      <c r="M17">
        <v>0</v>
      </c>
      <c r="O17">
        <v>0</v>
      </c>
      <c r="P17" t="s">
        <v>143</v>
      </c>
      <c r="Q17">
        <v>5.7510000000000003</v>
      </c>
      <c r="R17">
        <v>74.192999999999998</v>
      </c>
      <c r="S17">
        <v>0</v>
      </c>
      <c r="U17">
        <v>0</v>
      </c>
    </row>
    <row r="18" spans="1:21" x14ac:dyDescent="0.25">
      <c r="A18" t="s">
        <v>234</v>
      </c>
      <c r="B18" s="1">
        <v>45313</v>
      </c>
      <c r="C18" s="2">
        <v>0.77039351851851856</v>
      </c>
      <c r="D18" t="s">
        <v>141</v>
      </c>
      <c r="E18">
        <v>2.133</v>
      </c>
      <c r="F18">
        <v>3.7875000000000001</v>
      </c>
      <c r="G18">
        <v>0</v>
      </c>
      <c r="I18">
        <v>0</v>
      </c>
      <c r="J18" t="s">
        <v>142</v>
      </c>
      <c r="K18">
        <v>3.181</v>
      </c>
      <c r="L18">
        <v>4.6520000000000001</v>
      </c>
      <c r="M18">
        <v>0</v>
      </c>
      <c r="O18">
        <v>0</v>
      </c>
      <c r="P18" t="s">
        <v>143</v>
      </c>
      <c r="Q18">
        <v>5.7460000000000004</v>
      </c>
      <c r="R18">
        <v>38.718400000000003</v>
      </c>
      <c r="S18">
        <v>0</v>
      </c>
      <c r="U18">
        <v>0</v>
      </c>
    </row>
    <row r="19" spans="1:21" x14ac:dyDescent="0.25">
      <c r="A19" t="s">
        <v>235</v>
      </c>
      <c r="B19" s="1">
        <v>45313</v>
      </c>
      <c r="C19" s="2">
        <v>0.77629629629629626</v>
      </c>
      <c r="D19" t="s">
        <v>141</v>
      </c>
      <c r="E19">
        <v>2.1360000000000001</v>
      </c>
      <c r="F19">
        <v>6.8478000000000003</v>
      </c>
      <c r="G19">
        <v>0</v>
      </c>
      <c r="I19">
        <v>0</v>
      </c>
      <c r="J19" t="s">
        <v>142</v>
      </c>
      <c r="K19">
        <v>3.1760000000000002</v>
      </c>
      <c r="L19">
        <v>6.0286</v>
      </c>
      <c r="M19">
        <v>0</v>
      </c>
      <c r="O19">
        <v>0</v>
      </c>
      <c r="P19" t="s">
        <v>143</v>
      </c>
      <c r="Q19">
        <v>5.7510000000000003</v>
      </c>
      <c r="R19">
        <v>52.978000000000002</v>
      </c>
      <c r="S19">
        <v>0</v>
      </c>
      <c r="U19">
        <v>0</v>
      </c>
    </row>
    <row r="20" spans="1:21" x14ac:dyDescent="0.25">
      <c r="A20" t="s">
        <v>236</v>
      </c>
      <c r="B20" s="1">
        <v>45313</v>
      </c>
      <c r="C20" s="2">
        <v>0.78219907407407396</v>
      </c>
      <c r="D20" t="s">
        <v>141</v>
      </c>
      <c r="E20">
        <v>2.13</v>
      </c>
      <c r="F20">
        <v>5.6012000000000004</v>
      </c>
      <c r="G20">
        <v>0</v>
      </c>
      <c r="I20">
        <v>0</v>
      </c>
      <c r="J20" t="s">
        <v>142</v>
      </c>
      <c r="K20">
        <v>3.18</v>
      </c>
      <c r="L20">
        <v>6.8753000000000002</v>
      </c>
      <c r="M20">
        <v>0</v>
      </c>
      <c r="O20">
        <v>0</v>
      </c>
      <c r="P20" t="s">
        <v>143</v>
      </c>
      <c r="Q20">
        <v>5.7549999999999999</v>
      </c>
      <c r="R20">
        <v>68.385400000000004</v>
      </c>
      <c r="S20">
        <v>0</v>
      </c>
      <c r="U20">
        <v>0</v>
      </c>
    </row>
    <row r="21" spans="1:21" x14ac:dyDescent="0.25">
      <c r="A21" t="s">
        <v>237</v>
      </c>
      <c r="B21" s="1">
        <v>45313</v>
      </c>
      <c r="C21" s="2">
        <v>0.78810185185185189</v>
      </c>
      <c r="D21" t="s">
        <v>141</v>
      </c>
      <c r="E21">
        <v>2.1280000000000001</v>
      </c>
      <c r="F21">
        <v>11.4229</v>
      </c>
      <c r="G21">
        <v>0</v>
      </c>
      <c r="I21">
        <v>0</v>
      </c>
      <c r="J21" t="s">
        <v>142</v>
      </c>
      <c r="K21">
        <v>3.1779999999999999</v>
      </c>
      <c r="L21">
        <v>7.1292999999999997</v>
      </c>
      <c r="M21">
        <v>0</v>
      </c>
      <c r="O21">
        <v>0</v>
      </c>
      <c r="P21" t="s">
        <v>143</v>
      </c>
      <c r="Q21">
        <v>5.7510000000000003</v>
      </c>
      <c r="R21">
        <v>58.116900000000001</v>
      </c>
      <c r="S21">
        <v>0</v>
      </c>
      <c r="U21">
        <v>0</v>
      </c>
    </row>
    <row r="22" spans="1:21" x14ac:dyDescent="0.25">
      <c r="A22" t="s">
        <v>238</v>
      </c>
      <c r="B22" s="1">
        <v>45313</v>
      </c>
      <c r="C22" s="2">
        <v>0.79400462962962959</v>
      </c>
      <c r="D22" t="s">
        <v>141</v>
      </c>
      <c r="E22">
        <v>2.14</v>
      </c>
      <c r="F22">
        <v>63.515000000000001</v>
      </c>
      <c r="G22">
        <v>0</v>
      </c>
      <c r="I22">
        <v>0</v>
      </c>
      <c r="J22" t="s">
        <v>142</v>
      </c>
      <c r="K22">
        <v>3.1829999999999998</v>
      </c>
      <c r="L22">
        <v>20.108699999999999</v>
      </c>
      <c r="M22">
        <v>0</v>
      </c>
      <c r="O22">
        <v>0</v>
      </c>
      <c r="P22" t="s">
        <v>143</v>
      </c>
      <c r="Q22">
        <v>5.7629999999999999</v>
      </c>
      <c r="R22">
        <v>51.408999999999999</v>
      </c>
      <c r="S22">
        <v>0</v>
      </c>
      <c r="U22">
        <v>0</v>
      </c>
    </row>
    <row r="23" spans="1:21" x14ac:dyDescent="0.25">
      <c r="A23" t="s">
        <v>239</v>
      </c>
      <c r="B23" s="1">
        <v>45313</v>
      </c>
      <c r="C23" s="2">
        <v>0.79991898148148144</v>
      </c>
      <c r="D23" t="s">
        <v>141</v>
      </c>
      <c r="E23">
        <v>2.1349999999999998</v>
      </c>
      <c r="F23">
        <v>45.531999999999996</v>
      </c>
      <c r="G23">
        <v>0</v>
      </c>
      <c r="I23">
        <v>0</v>
      </c>
      <c r="J23" t="s">
        <v>142</v>
      </c>
      <c r="K23">
        <v>3.18</v>
      </c>
      <c r="L23">
        <v>28.5928</v>
      </c>
      <c r="M23">
        <v>0</v>
      </c>
      <c r="O23">
        <v>0</v>
      </c>
      <c r="P23" t="s">
        <v>143</v>
      </c>
      <c r="Q23">
        <v>5.7549999999999999</v>
      </c>
      <c r="R23">
        <v>54.052700000000002</v>
      </c>
      <c r="S23">
        <v>0</v>
      </c>
      <c r="U23">
        <v>0</v>
      </c>
    </row>
    <row r="24" spans="1:21" x14ac:dyDescent="0.25">
      <c r="A24" t="s">
        <v>240</v>
      </c>
      <c r="B24" s="1">
        <v>45313</v>
      </c>
      <c r="C24" s="2">
        <v>0.80582175925925925</v>
      </c>
      <c r="D24" t="s">
        <v>141</v>
      </c>
      <c r="E24">
        <v>2.1309999999999998</v>
      </c>
      <c r="F24">
        <v>52.941499999999998</v>
      </c>
      <c r="G24">
        <v>0</v>
      </c>
      <c r="I24">
        <v>0</v>
      </c>
      <c r="J24" t="s">
        <v>142</v>
      </c>
      <c r="K24">
        <v>3.1760000000000002</v>
      </c>
      <c r="L24">
        <v>34.717100000000002</v>
      </c>
      <c r="M24">
        <v>0</v>
      </c>
      <c r="O24">
        <v>0</v>
      </c>
      <c r="P24" t="s">
        <v>143</v>
      </c>
      <c r="Q24">
        <v>5.75</v>
      </c>
      <c r="R24">
        <v>37.913400000000003</v>
      </c>
      <c r="S24">
        <v>0</v>
      </c>
      <c r="U24">
        <v>0</v>
      </c>
    </row>
    <row r="25" spans="1:21" x14ac:dyDescent="0.25">
      <c r="A25" t="s">
        <v>241</v>
      </c>
      <c r="B25" s="1">
        <v>45313</v>
      </c>
      <c r="C25" s="2">
        <v>0.81172453703703706</v>
      </c>
      <c r="D25" t="s">
        <v>141</v>
      </c>
      <c r="E25">
        <v>2.1379999999999999</v>
      </c>
      <c r="F25">
        <v>57.723300000000002</v>
      </c>
      <c r="G25">
        <v>0</v>
      </c>
      <c r="I25">
        <v>0</v>
      </c>
      <c r="J25" t="s">
        <v>142</v>
      </c>
      <c r="K25">
        <v>3.181</v>
      </c>
      <c r="L25">
        <v>22.204799999999999</v>
      </c>
      <c r="M25">
        <v>0</v>
      </c>
      <c r="O25">
        <v>0</v>
      </c>
      <c r="P25" t="s">
        <v>143</v>
      </c>
      <c r="Q25">
        <v>5.758</v>
      </c>
      <c r="R25">
        <v>35.811</v>
      </c>
      <c r="S25">
        <v>0</v>
      </c>
      <c r="U25">
        <v>0</v>
      </c>
    </row>
    <row r="26" spans="1:21" x14ac:dyDescent="0.25">
      <c r="A26" t="s">
        <v>242</v>
      </c>
      <c r="B26" s="1">
        <v>45313</v>
      </c>
      <c r="C26" s="2">
        <v>0.81762731481481488</v>
      </c>
      <c r="D26" t="s">
        <v>141</v>
      </c>
      <c r="E26">
        <v>2.1360000000000001</v>
      </c>
      <c r="F26">
        <v>78.850899999999996</v>
      </c>
      <c r="G26">
        <v>0</v>
      </c>
      <c r="I26">
        <v>0</v>
      </c>
      <c r="J26" t="s">
        <v>142</v>
      </c>
      <c r="K26">
        <v>3.18</v>
      </c>
      <c r="L26">
        <v>33.116100000000003</v>
      </c>
      <c r="M26">
        <v>0</v>
      </c>
      <c r="O26">
        <v>0</v>
      </c>
      <c r="P26" t="s">
        <v>143</v>
      </c>
      <c r="Q26">
        <v>5.7629999999999999</v>
      </c>
      <c r="R26">
        <v>68.498199999999997</v>
      </c>
      <c r="S26">
        <v>0</v>
      </c>
      <c r="U26">
        <v>0</v>
      </c>
    </row>
    <row r="27" spans="1:21" x14ac:dyDescent="0.25">
      <c r="A27" t="s">
        <v>243</v>
      </c>
      <c r="B27" s="1">
        <v>45313</v>
      </c>
      <c r="C27" s="2">
        <v>0.82353009259259258</v>
      </c>
      <c r="D27" t="s">
        <v>141</v>
      </c>
      <c r="E27">
        <v>2.1349999999999998</v>
      </c>
      <c r="F27">
        <v>66.165300000000002</v>
      </c>
      <c r="G27">
        <v>0</v>
      </c>
      <c r="I27">
        <v>0</v>
      </c>
      <c r="J27" t="s">
        <v>142</v>
      </c>
      <c r="K27">
        <v>3.18</v>
      </c>
      <c r="L27">
        <v>25.7287</v>
      </c>
      <c r="M27">
        <v>0</v>
      </c>
      <c r="O27">
        <v>0</v>
      </c>
      <c r="P27" t="s">
        <v>143</v>
      </c>
      <c r="Q27">
        <v>5.7480000000000002</v>
      </c>
      <c r="R27">
        <v>59.544899999999998</v>
      </c>
      <c r="S27">
        <v>0</v>
      </c>
      <c r="U27">
        <v>0</v>
      </c>
    </row>
    <row r="28" spans="1:21" x14ac:dyDescent="0.25">
      <c r="A28" t="s">
        <v>244</v>
      </c>
      <c r="B28" s="1">
        <v>45313</v>
      </c>
      <c r="C28" s="2">
        <v>0.82943287037037028</v>
      </c>
      <c r="D28" t="s">
        <v>141</v>
      </c>
      <c r="E28">
        <v>2.1379999999999999</v>
      </c>
      <c r="F28">
        <v>73.4422</v>
      </c>
      <c r="G28">
        <v>0</v>
      </c>
      <c r="I28">
        <v>0</v>
      </c>
      <c r="J28" t="s">
        <v>142</v>
      </c>
      <c r="K28">
        <v>3.181</v>
      </c>
      <c r="L28">
        <v>30.771599999999999</v>
      </c>
      <c r="M28">
        <v>0</v>
      </c>
      <c r="O28">
        <v>0</v>
      </c>
      <c r="P28" t="s">
        <v>143</v>
      </c>
      <c r="Q28">
        <v>5.7530000000000001</v>
      </c>
      <c r="R28">
        <v>36.971699999999998</v>
      </c>
      <c r="S28">
        <v>0</v>
      </c>
      <c r="U28">
        <v>0</v>
      </c>
    </row>
    <row r="29" spans="1:21" x14ac:dyDescent="0.25">
      <c r="A29" t="s">
        <v>245</v>
      </c>
      <c r="B29" s="1">
        <v>45313</v>
      </c>
      <c r="C29" s="2">
        <v>0.83534722222222213</v>
      </c>
      <c r="D29" t="s">
        <v>141</v>
      </c>
      <c r="E29">
        <v>2.133</v>
      </c>
      <c r="F29">
        <v>56.661700000000003</v>
      </c>
      <c r="G29">
        <v>0</v>
      </c>
      <c r="I29">
        <v>0</v>
      </c>
      <c r="J29" t="s">
        <v>142</v>
      </c>
      <c r="K29">
        <v>3.1779999999999999</v>
      </c>
      <c r="L29">
        <v>20.3794</v>
      </c>
      <c r="M29">
        <v>0</v>
      </c>
      <c r="O29">
        <v>0</v>
      </c>
      <c r="P29" t="s">
        <v>143</v>
      </c>
      <c r="Q29">
        <v>5.7549999999999999</v>
      </c>
      <c r="R29">
        <v>60.394100000000002</v>
      </c>
      <c r="S29">
        <v>0</v>
      </c>
      <c r="U29">
        <v>0</v>
      </c>
    </row>
    <row r="30" spans="1:21" x14ac:dyDescent="0.25">
      <c r="A30" t="s">
        <v>246</v>
      </c>
      <c r="B30" s="1">
        <v>45313</v>
      </c>
      <c r="C30" s="2">
        <v>0.84125000000000005</v>
      </c>
      <c r="D30" t="s">
        <v>141</v>
      </c>
      <c r="E30">
        <v>2.1349999999999998</v>
      </c>
      <c r="F30">
        <v>66.849199999999996</v>
      </c>
      <c r="G30">
        <v>0</v>
      </c>
      <c r="I30">
        <v>0</v>
      </c>
      <c r="J30" t="s">
        <v>142</v>
      </c>
      <c r="K30">
        <v>3.1760000000000002</v>
      </c>
      <c r="L30">
        <v>25.041</v>
      </c>
      <c r="M30">
        <v>0</v>
      </c>
      <c r="O30">
        <v>0</v>
      </c>
      <c r="P30" t="s">
        <v>143</v>
      </c>
      <c r="Q30">
        <v>5.7560000000000002</v>
      </c>
      <c r="R30">
        <v>65.397099999999995</v>
      </c>
      <c r="S30">
        <v>0</v>
      </c>
      <c r="U30">
        <v>0</v>
      </c>
    </row>
    <row r="31" spans="1:21" x14ac:dyDescent="0.25">
      <c r="A31" t="s">
        <v>247</v>
      </c>
      <c r="B31" s="1">
        <v>45313</v>
      </c>
      <c r="C31" s="2">
        <v>0.84715277777777775</v>
      </c>
      <c r="D31" t="s">
        <v>141</v>
      </c>
      <c r="E31">
        <v>2.1349999999999998</v>
      </c>
      <c r="F31">
        <v>58.2256</v>
      </c>
      <c r="G31">
        <v>0</v>
      </c>
      <c r="I31">
        <v>0</v>
      </c>
      <c r="J31" t="s">
        <v>142</v>
      </c>
      <c r="K31">
        <v>3.1779999999999999</v>
      </c>
      <c r="L31">
        <v>23.101600000000001</v>
      </c>
      <c r="M31">
        <v>0</v>
      </c>
      <c r="O31">
        <v>0</v>
      </c>
      <c r="P31" t="s">
        <v>143</v>
      </c>
      <c r="Q31">
        <v>5.758</v>
      </c>
      <c r="R31">
        <v>67.554699999999997</v>
      </c>
      <c r="S31">
        <v>0</v>
      </c>
      <c r="U31">
        <v>0</v>
      </c>
    </row>
    <row r="32" spans="1:21" x14ac:dyDescent="0.25">
      <c r="A32" t="s">
        <v>248</v>
      </c>
      <c r="B32" s="1">
        <v>45313</v>
      </c>
      <c r="C32" s="2">
        <v>0.85305555555555557</v>
      </c>
      <c r="D32" t="s">
        <v>141</v>
      </c>
      <c r="E32">
        <v>2.1360000000000001</v>
      </c>
      <c r="F32">
        <v>65.645799999999994</v>
      </c>
      <c r="G32">
        <v>0</v>
      </c>
      <c r="I32">
        <v>0</v>
      </c>
      <c r="J32" t="s">
        <v>142</v>
      </c>
      <c r="K32">
        <v>3.1779999999999999</v>
      </c>
      <c r="L32">
        <v>9.6870999999999992</v>
      </c>
      <c r="M32">
        <v>0</v>
      </c>
      <c r="O32">
        <v>0</v>
      </c>
      <c r="P32" t="s">
        <v>143</v>
      </c>
      <c r="Q32">
        <v>5.7549999999999999</v>
      </c>
      <c r="R32">
        <v>106.33839999999999</v>
      </c>
      <c r="S32">
        <v>0</v>
      </c>
      <c r="U32">
        <v>0</v>
      </c>
    </row>
    <row r="33" spans="1:21" x14ac:dyDescent="0.25">
      <c r="A33" t="s">
        <v>249</v>
      </c>
      <c r="B33" s="1">
        <v>45313</v>
      </c>
      <c r="C33" s="2">
        <v>0.85895833333333327</v>
      </c>
      <c r="D33" t="s">
        <v>141</v>
      </c>
      <c r="E33">
        <v>2.1360000000000001</v>
      </c>
      <c r="F33">
        <v>76.318600000000004</v>
      </c>
      <c r="G33">
        <v>0</v>
      </c>
      <c r="I33">
        <v>0</v>
      </c>
      <c r="J33" t="s">
        <v>142</v>
      </c>
      <c r="K33">
        <v>3.18</v>
      </c>
      <c r="L33">
        <v>27.2422</v>
      </c>
      <c r="M33">
        <v>0</v>
      </c>
      <c r="O33">
        <v>0</v>
      </c>
      <c r="P33" t="s">
        <v>143</v>
      </c>
      <c r="Q33">
        <v>5.7530000000000001</v>
      </c>
      <c r="R33">
        <v>52.610700000000001</v>
      </c>
      <c r="S33">
        <v>0</v>
      </c>
      <c r="U33">
        <v>0</v>
      </c>
    </row>
    <row r="34" spans="1:21" x14ac:dyDescent="0.25">
      <c r="A34" t="s">
        <v>250</v>
      </c>
      <c r="B34" s="1">
        <v>45313</v>
      </c>
      <c r="C34" s="2">
        <v>0.86486111111111119</v>
      </c>
      <c r="D34" t="s">
        <v>141</v>
      </c>
      <c r="E34">
        <v>2.1360000000000001</v>
      </c>
      <c r="F34">
        <v>71.096100000000007</v>
      </c>
      <c r="G34">
        <v>0</v>
      </c>
      <c r="I34">
        <v>0</v>
      </c>
      <c r="J34" t="s">
        <v>142</v>
      </c>
      <c r="K34">
        <v>3.18</v>
      </c>
      <c r="L34">
        <v>26.792300000000001</v>
      </c>
      <c r="M34">
        <v>0</v>
      </c>
      <c r="O34">
        <v>0</v>
      </c>
      <c r="P34" t="s">
        <v>143</v>
      </c>
      <c r="Q34">
        <v>5.7430000000000003</v>
      </c>
      <c r="R34">
        <v>33.216999999999999</v>
      </c>
      <c r="S34">
        <v>0</v>
      </c>
      <c r="U34">
        <v>0</v>
      </c>
    </row>
    <row r="35" spans="1:21" x14ac:dyDescent="0.25">
      <c r="A35" t="s">
        <v>251</v>
      </c>
      <c r="B35" s="1">
        <v>45313</v>
      </c>
      <c r="C35" s="2">
        <v>0.87076388888888889</v>
      </c>
      <c r="D35" t="s">
        <v>141</v>
      </c>
      <c r="E35">
        <v>2.1360000000000001</v>
      </c>
      <c r="F35">
        <v>62.064999999999998</v>
      </c>
      <c r="G35">
        <v>0</v>
      </c>
      <c r="I35">
        <v>0</v>
      </c>
      <c r="J35" t="s">
        <v>142</v>
      </c>
      <c r="K35">
        <v>3.18</v>
      </c>
      <c r="L35">
        <v>25.697099999999999</v>
      </c>
      <c r="M35">
        <v>0</v>
      </c>
      <c r="O35">
        <v>0</v>
      </c>
      <c r="P35" t="s">
        <v>143</v>
      </c>
      <c r="Q35">
        <v>5.7530000000000001</v>
      </c>
      <c r="R35">
        <v>64.844700000000003</v>
      </c>
      <c r="S35">
        <v>0</v>
      </c>
      <c r="U35">
        <v>0</v>
      </c>
    </row>
    <row r="36" spans="1:21" x14ac:dyDescent="0.25">
      <c r="A36" t="s">
        <v>252</v>
      </c>
      <c r="B36" s="1">
        <v>45313</v>
      </c>
      <c r="C36" s="2">
        <v>0.87666666666666659</v>
      </c>
      <c r="D36" t="s">
        <v>141</v>
      </c>
      <c r="E36">
        <v>2.1360000000000001</v>
      </c>
      <c r="F36">
        <v>63.393900000000002</v>
      </c>
      <c r="G36">
        <v>0</v>
      </c>
      <c r="I36">
        <v>0</v>
      </c>
      <c r="J36" t="s">
        <v>142</v>
      </c>
      <c r="K36">
        <v>3.18</v>
      </c>
      <c r="L36">
        <v>23.758299999999998</v>
      </c>
      <c r="M36">
        <v>0</v>
      </c>
      <c r="O36">
        <v>0</v>
      </c>
      <c r="P36" t="s">
        <v>143</v>
      </c>
      <c r="Q36">
        <v>5.7549999999999999</v>
      </c>
      <c r="R36">
        <v>75.954300000000003</v>
      </c>
      <c r="S36">
        <v>0</v>
      </c>
      <c r="U36">
        <v>0</v>
      </c>
    </row>
    <row r="37" spans="1:21" x14ac:dyDescent="0.25">
      <c r="A37" t="s">
        <v>253</v>
      </c>
      <c r="B37" s="1">
        <v>45313</v>
      </c>
      <c r="C37" s="2">
        <v>0.88258101851851845</v>
      </c>
      <c r="D37" t="s">
        <v>141</v>
      </c>
      <c r="E37">
        <v>2.1309999999999998</v>
      </c>
      <c r="F37">
        <v>64.026600000000002</v>
      </c>
      <c r="G37">
        <v>0</v>
      </c>
      <c r="I37">
        <v>0</v>
      </c>
      <c r="J37" t="s">
        <v>142</v>
      </c>
      <c r="K37">
        <v>3.1749999999999998</v>
      </c>
      <c r="L37">
        <v>14.301600000000001</v>
      </c>
      <c r="M37">
        <v>0</v>
      </c>
      <c r="O37">
        <v>0</v>
      </c>
      <c r="P37" t="s">
        <v>143</v>
      </c>
      <c r="Q37">
        <v>5.7460000000000004</v>
      </c>
      <c r="R37">
        <v>67.860600000000005</v>
      </c>
      <c r="S37">
        <v>0</v>
      </c>
      <c r="U37">
        <v>0</v>
      </c>
    </row>
    <row r="38" spans="1:21" x14ac:dyDescent="0.25">
      <c r="A38" t="s">
        <v>254</v>
      </c>
      <c r="B38" s="1">
        <v>45313</v>
      </c>
      <c r="C38" s="2">
        <v>0.88848379629629637</v>
      </c>
      <c r="D38" t="s">
        <v>141</v>
      </c>
      <c r="E38">
        <v>2.1349999999999998</v>
      </c>
      <c r="F38">
        <v>62.723799999999997</v>
      </c>
      <c r="G38">
        <v>0</v>
      </c>
      <c r="I38">
        <v>0</v>
      </c>
      <c r="J38" t="s">
        <v>142</v>
      </c>
      <c r="K38">
        <v>3.1779999999999999</v>
      </c>
      <c r="L38">
        <v>25.7072</v>
      </c>
      <c r="M38">
        <v>0</v>
      </c>
      <c r="O38">
        <v>0</v>
      </c>
      <c r="P38" t="s">
        <v>143</v>
      </c>
      <c r="Q38">
        <v>5.7510000000000003</v>
      </c>
      <c r="R38">
        <v>58.483800000000002</v>
      </c>
      <c r="S38">
        <v>0</v>
      </c>
      <c r="U38">
        <v>0</v>
      </c>
    </row>
    <row r="39" spans="1:21" x14ac:dyDescent="0.25">
      <c r="A39" t="s">
        <v>255</v>
      </c>
      <c r="B39" s="1">
        <v>45313</v>
      </c>
      <c r="C39" s="2">
        <v>0.89438657407407407</v>
      </c>
      <c r="D39" t="s">
        <v>141</v>
      </c>
      <c r="E39">
        <v>2.1379999999999999</v>
      </c>
      <c r="F39">
        <v>52.100900000000003</v>
      </c>
      <c r="G39">
        <v>0</v>
      </c>
      <c r="I39">
        <v>0</v>
      </c>
      <c r="J39" t="s">
        <v>142</v>
      </c>
      <c r="K39">
        <v>3.181</v>
      </c>
      <c r="L39">
        <v>18.803000000000001</v>
      </c>
      <c r="M39">
        <v>0</v>
      </c>
      <c r="O39">
        <v>0</v>
      </c>
      <c r="P39" t="s">
        <v>143</v>
      </c>
      <c r="Q39">
        <v>5.7549999999999999</v>
      </c>
      <c r="R39">
        <v>73.516099999999994</v>
      </c>
      <c r="S39">
        <v>0</v>
      </c>
      <c r="U39">
        <v>0</v>
      </c>
    </row>
    <row r="40" spans="1:21" x14ac:dyDescent="0.25">
      <c r="A40" t="s">
        <v>256</v>
      </c>
      <c r="B40" s="1">
        <v>45313</v>
      </c>
      <c r="C40" s="2">
        <v>0.90028935185185188</v>
      </c>
      <c r="D40" t="s">
        <v>141</v>
      </c>
      <c r="E40">
        <v>2.1360000000000001</v>
      </c>
      <c r="F40">
        <v>62.496200000000002</v>
      </c>
      <c r="G40">
        <v>0</v>
      </c>
      <c r="I40">
        <v>0</v>
      </c>
      <c r="J40" t="s">
        <v>142</v>
      </c>
      <c r="K40">
        <v>3.18</v>
      </c>
      <c r="L40">
        <v>19.707599999999999</v>
      </c>
      <c r="M40">
        <v>0</v>
      </c>
      <c r="O40">
        <v>0</v>
      </c>
      <c r="P40" t="s">
        <v>143</v>
      </c>
      <c r="Q40">
        <v>5.7530000000000001</v>
      </c>
      <c r="R40">
        <v>69.362399999999994</v>
      </c>
      <c r="S40">
        <v>0</v>
      </c>
      <c r="U40">
        <v>0</v>
      </c>
    </row>
    <row r="41" spans="1:21" x14ac:dyDescent="0.25">
      <c r="A41" t="s">
        <v>257</v>
      </c>
      <c r="B41" s="1">
        <v>45313</v>
      </c>
      <c r="C41" s="2">
        <v>0.90619212962962958</v>
      </c>
      <c r="D41" t="s">
        <v>141</v>
      </c>
      <c r="E41">
        <v>2.1360000000000001</v>
      </c>
      <c r="F41">
        <v>67.696899999999999</v>
      </c>
      <c r="G41">
        <v>0</v>
      </c>
      <c r="I41">
        <v>0</v>
      </c>
      <c r="J41" t="s">
        <v>142</v>
      </c>
      <c r="K41">
        <v>3.181</v>
      </c>
      <c r="L41">
        <v>18.0762</v>
      </c>
      <c r="M41">
        <v>0</v>
      </c>
      <c r="O41">
        <v>0</v>
      </c>
      <c r="P41" t="s">
        <v>143</v>
      </c>
      <c r="Q41">
        <v>5.7530000000000001</v>
      </c>
      <c r="R41">
        <v>90.373999999999995</v>
      </c>
      <c r="S41">
        <v>0</v>
      </c>
      <c r="U41">
        <v>0</v>
      </c>
    </row>
    <row r="42" spans="1:21" x14ac:dyDescent="0.25">
      <c r="A42" t="s">
        <v>258</v>
      </c>
      <c r="B42" s="1">
        <v>45313</v>
      </c>
      <c r="C42" s="2">
        <v>0.91209490740740751</v>
      </c>
      <c r="D42" t="s">
        <v>141</v>
      </c>
      <c r="E42">
        <v>2.1349999999999998</v>
      </c>
      <c r="F42">
        <v>50.538499999999999</v>
      </c>
      <c r="G42">
        <v>0</v>
      </c>
      <c r="I42">
        <v>0</v>
      </c>
      <c r="J42" t="s">
        <v>142</v>
      </c>
      <c r="K42">
        <v>3.181</v>
      </c>
      <c r="L42">
        <v>19.086600000000001</v>
      </c>
      <c r="M42">
        <v>0</v>
      </c>
      <c r="O42">
        <v>0</v>
      </c>
      <c r="P42" t="s">
        <v>143</v>
      </c>
      <c r="Q42">
        <v>5.7530000000000001</v>
      </c>
      <c r="R42">
        <v>57.478400000000001</v>
      </c>
      <c r="S42">
        <v>0</v>
      </c>
      <c r="U42">
        <v>0</v>
      </c>
    </row>
    <row r="43" spans="1:21" x14ac:dyDescent="0.25">
      <c r="A43" t="s">
        <v>259</v>
      </c>
      <c r="B43" s="1">
        <v>45313</v>
      </c>
      <c r="C43" s="2">
        <v>0.91800925925925936</v>
      </c>
      <c r="D43" t="s">
        <v>141</v>
      </c>
      <c r="E43">
        <v>2.1309999999999998</v>
      </c>
      <c r="F43">
        <v>47.948999999999998</v>
      </c>
      <c r="G43">
        <v>0</v>
      </c>
      <c r="I43">
        <v>0</v>
      </c>
      <c r="J43" t="s">
        <v>142</v>
      </c>
      <c r="K43">
        <v>3.1760000000000002</v>
      </c>
      <c r="L43">
        <v>23.308599999999998</v>
      </c>
      <c r="M43">
        <v>0</v>
      </c>
      <c r="O43">
        <v>0</v>
      </c>
      <c r="P43" t="s">
        <v>143</v>
      </c>
      <c r="Q43">
        <v>5.7430000000000003</v>
      </c>
      <c r="R43">
        <v>80.0351</v>
      </c>
      <c r="S43">
        <v>0</v>
      </c>
      <c r="U43">
        <v>0</v>
      </c>
    </row>
    <row r="44" spans="1:21" x14ac:dyDescent="0.25">
      <c r="A44" t="s">
        <v>260</v>
      </c>
      <c r="B44" s="1">
        <v>45313</v>
      </c>
      <c r="C44" s="2">
        <v>0.92391203703703706</v>
      </c>
      <c r="D44" t="s">
        <v>141</v>
      </c>
      <c r="E44">
        <v>2.133</v>
      </c>
      <c r="F44">
        <v>79.036900000000003</v>
      </c>
      <c r="G44">
        <v>0</v>
      </c>
      <c r="I44">
        <v>0</v>
      </c>
      <c r="J44" t="s">
        <v>142</v>
      </c>
      <c r="K44">
        <v>3.1779999999999999</v>
      </c>
      <c r="L44">
        <v>26.491199999999999</v>
      </c>
      <c r="M44">
        <v>0</v>
      </c>
      <c r="O44">
        <v>0</v>
      </c>
      <c r="P44" t="s">
        <v>143</v>
      </c>
      <c r="Q44">
        <v>5.7530000000000001</v>
      </c>
      <c r="R44">
        <v>69.704800000000006</v>
      </c>
      <c r="S44">
        <v>0</v>
      </c>
      <c r="U44">
        <v>0</v>
      </c>
    </row>
    <row r="45" spans="1:21" x14ac:dyDescent="0.25">
      <c r="A45" t="s">
        <v>261</v>
      </c>
      <c r="B45" s="1">
        <v>45313</v>
      </c>
      <c r="C45" s="2">
        <v>0.92981481481481476</v>
      </c>
      <c r="D45" t="s">
        <v>141</v>
      </c>
      <c r="E45">
        <v>2.133</v>
      </c>
      <c r="F45">
        <v>54.441800000000001</v>
      </c>
      <c r="G45">
        <v>0</v>
      </c>
      <c r="I45">
        <v>0</v>
      </c>
      <c r="J45" t="s">
        <v>142</v>
      </c>
      <c r="K45">
        <v>3.1779999999999999</v>
      </c>
      <c r="L45">
        <v>26.978100000000001</v>
      </c>
      <c r="M45">
        <v>0</v>
      </c>
      <c r="O45">
        <v>0</v>
      </c>
      <c r="P45" t="s">
        <v>143</v>
      </c>
      <c r="Q45">
        <v>5.7510000000000003</v>
      </c>
      <c r="R45">
        <v>76.073499999999996</v>
      </c>
      <c r="S45">
        <v>0</v>
      </c>
      <c r="U45">
        <v>0</v>
      </c>
    </row>
    <row r="46" spans="1:21" x14ac:dyDescent="0.25">
      <c r="A46" t="s">
        <v>262</v>
      </c>
      <c r="B46" s="1">
        <v>45313</v>
      </c>
      <c r="C46" s="2">
        <v>0.93571759259259257</v>
      </c>
      <c r="D46" t="s">
        <v>141</v>
      </c>
      <c r="E46">
        <v>2.1360000000000001</v>
      </c>
      <c r="F46">
        <v>68.790499999999994</v>
      </c>
      <c r="G46">
        <v>0</v>
      </c>
      <c r="I46">
        <v>0</v>
      </c>
      <c r="J46" t="s">
        <v>142</v>
      </c>
      <c r="K46">
        <v>3.18</v>
      </c>
      <c r="L46">
        <v>25.515999999999998</v>
      </c>
      <c r="M46">
        <v>0</v>
      </c>
      <c r="O46">
        <v>0</v>
      </c>
      <c r="P46" t="s">
        <v>143</v>
      </c>
      <c r="Q46">
        <v>5.7510000000000003</v>
      </c>
      <c r="R46">
        <v>63.378999999999998</v>
      </c>
      <c r="S46">
        <v>0</v>
      </c>
      <c r="U46">
        <v>0</v>
      </c>
    </row>
    <row r="47" spans="1:21" x14ac:dyDescent="0.25">
      <c r="A47" t="s">
        <v>263</v>
      </c>
      <c r="B47" s="1">
        <v>45313</v>
      </c>
      <c r="C47" s="2">
        <v>0.94162037037037039</v>
      </c>
      <c r="D47" t="s">
        <v>141</v>
      </c>
      <c r="E47">
        <v>2.1349999999999998</v>
      </c>
      <c r="F47">
        <v>68.066500000000005</v>
      </c>
      <c r="G47">
        <v>0</v>
      </c>
      <c r="I47">
        <v>0</v>
      </c>
      <c r="J47" t="s">
        <v>142</v>
      </c>
      <c r="K47">
        <v>3.18</v>
      </c>
      <c r="L47">
        <v>20.9009</v>
      </c>
      <c r="M47">
        <v>0</v>
      </c>
      <c r="O47">
        <v>0</v>
      </c>
      <c r="P47" t="s">
        <v>143</v>
      </c>
      <c r="Q47">
        <v>5.7510000000000003</v>
      </c>
      <c r="R47">
        <v>45.802700000000002</v>
      </c>
      <c r="S47">
        <v>0</v>
      </c>
      <c r="U47">
        <v>0</v>
      </c>
    </row>
    <row r="48" spans="1:21" x14ac:dyDescent="0.25">
      <c r="A48" t="s">
        <v>264</v>
      </c>
      <c r="B48" s="1">
        <v>45313</v>
      </c>
      <c r="C48" s="2">
        <v>0.9475231481481482</v>
      </c>
      <c r="D48" t="s">
        <v>141</v>
      </c>
      <c r="E48">
        <v>2.1309999999999998</v>
      </c>
      <c r="F48">
        <v>3.2681</v>
      </c>
      <c r="G48">
        <v>0</v>
      </c>
      <c r="I48">
        <v>0</v>
      </c>
      <c r="J48" t="s">
        <v>142</v>
      </c>
      <c r="K48">
        <v>3.165</v>
      </c>
      <c r="L48">
        <v>1.2448999999999999</v>
      </c>
      <c r="M48">
        <v>0</v>
      </c>
      <c r="O48">
        <v>0</v>
      </c>
      <c r="P48" t="s">
        <v>143</v>
      </c>
      <c r="Q48">
        <v>5.7460000000000004</v>
      </c>
      <c r="R48">
        <v>35.216900000000003</v>
      </c>
      <c r="S48">
        <v>0</v>
      </c>
      <c r="U48">
        <v>0</v>
      </c>
    </row>
    <row r="49" spans="1:21" x14ac:dyDescent="0.25">
      <c r="A49" t="s">
        <v>265</v>
      </c>
      <c r="B49" s="1">
        <v>45313</v>
      </c>
      <c r="C49" s="2">
        <v>0.9534259259259259</v>
      </c>
      <c r="D49" t="s">
        <v>141</v>
      </c>
      <c r="E49">
        <v>2.14</v>
      </c>
      <c r="F49">
        <v>1.6840999999999999</v>
      </c>
      <c r="G49">
        <v>0</v>
      </c>
      <c r="I49">
        <v>0</v>
      </c>
      <c r="J49" t="s">
        <v>142</v>
      </c>
      <c r="K49">
        <v>3.1779999999999999</v>
      </c>
      <c r="L49">
        <v>3.7071999999999998</v>
      </c>
      <c r="M49">
        <v>0</v>
      </c>
      <c r="O49">
        <v>0</v>
      </c>
      <c r="P49" t="s">
        <v>143</v>
      </c>
      <c r="Q49">
        <v>5.75</v>
      </c>
      <c r="R49">
        <v>36.854399999999998</v>
      </c>
      <c r="S49">
        <v>0</v>
      </c>
      <c r="U49">
        <v>0</v>
      </c>
    </row>
    <row r="50" spans="1:21" x14ac:dyDescent="0.25">
      <c r="A50" t="s">
        <v>266</v>
      </c>
      <c r="B50" s="1">
        <v>45313</v>
      </c>
      <c r="C50" s="2">
        <v>0.9593287037037036</v>
      </c>
      <c r="D50" t="s">
        <v>141</v>
      </c>
      <c r="E50">
        <v>2.1259999999999999</v>
      </c>
      <c r="F50">
        <v>1.4602999999999999</v>
      </c>
      <c r="G50">
        <v>0</v>
      </c>
      <c r="I50">
        <v>0</v>
      </c>
      <c r="J50" t="s">
        <v>142</v>
      </c>
      <c r="K50">
        <v>3.1779999999999999</v>
      </c>
      <c r="L50">
        <v>5.6475</v>
      </c>
      <c r="M50">
        <v>0</v>
      </c>
      <c r="O50">
        <v>0</v>
      </c>
      <c r="P50" t="s">
        <v>143</v>
      </c>
      <c r="Q50">
        <v>5.7480000000000002</v>
      </c>
      <c r="R50">
        <v>43.523499999999999</v>
      </c>
      <c r="S50">
        <v>0</v>
      </c>
      <c r="U50">
        <v>0</v>
      </c>
    </row>
    <row r="51" spans="1:21" x14ac:dyDescent="0.25">
      <c r="A51" t="s">
        <v>267</v>
      </c>
      <c r="B51" s="1">
        <v>45313</v>
      </c>
      <c r="C51" s="2">
        <v>0.96524305555555545</v>
      </c>
      <c r="D51" t="s">
        <v>141</v>
      </c>
      <c r="E51">
        <v>2.1280000000000001</v>
      </c>
      <c r="F51">
        <v>1.7221</v>
      </c>
      <c r="G51">
        <v>0</v>
      </c>
      <c r="I51">
        <v>0</v>
      </c>
      <c r="J51" t="s">
        <v>142</v>
      </c>
      <c r="K51">
        <v>3.1760000000000002</v>
      </c>
      <c r="L51">
        <v>10.341200000000001</v>
      </c>
      <c r="M51">
        <v>0</v>
      </c>
      <c r="O51">
        <v>0</v>
      </c>
      <c r="P51" t="s">
        <v>143</v>
      </c>
      <c r="Q51">
        <v>5.7480000000000002</v>
      </c>
      <c r="R51">
        <v>34.308100000000003</v>
      </c>
      <c r="S51">
        <v>0</v>
      </c>
      <c r="U51">
        <v>0</v>
      </c>
    </row>
    <row r="52" spans="1:21" x14ac:dyDescent="0.25">
      <c r="A52" t="s">
        <v>268</v>
      </c>
      <c r="B52" s="1">
        <v>45313</v>
      </c>
      <c r="C52" s="2">
        <v>0.97114583333333337</v>
      </c>
      <c r="D52" t="s">
        <v>141</v>
      </c>
      <c r="E52">
        <v>2.1259999999999999</v>
      </c>
      <c r="F52">
        <v>1.3198000000000001</v>
      </c>
      <c r="G52">
        <v>0</v>
      </c>
      <c r="I52">
        <v>0</v>
      </c>
      <c r="J52" t="s">
        <v>142</v>
      </c>
      <c r="K52">
        <v>3.1779999999999999</v>
      </c>
      <c r="L52">
        <v>16.654199999999999</v>
      </c>
      <c r="M52">
        <v>0</v>
      </c>
      <c r="O52">
        <v>0</v>
      </c>
      <c r="P52" t="s">
        <v>143</v>
      </c>
      <c r="Q52">
        <v>5.7460000000000004</v>
      </c>
      <c r="R52">
        <v>34.088700000000003</v>
      </c>
      <c r="S52">
        <v>0</v>
      </c>
      <c r="U52">
        <v>0</v>
      </c>
    </row>
    <row r="53" spans="1:21" x14ac:dyDescent="0.25">
      <c r="A53" t="s">
        <v>269</v>
      </c>
      <c r="B53" s="1">
        <v>45313</v>
      </c>
      <c r="C53" s="2">
        <v>0.97704861111111108</v>
      </c>
      <c r="D53" t="s">
        <v>141</v>
      </c>
      <c r="E53">
        <v>2.121</v>
      </c>
      <c r="F53">
        <v>0.98060000000000003</v>
      </c>
      <c r="G53">
        <v>0</v>
      </c>
      <c r="I53">
        <v>0</v>
      </c>
      <c r="J53" t="s">
        <v>142</v>
      </c>
      <c r="K53">
        <v>3.1749999999999998</v>
      </c>
      <c r="L53">
        <v>34.391599999999997</v>
      </c>
      <c r="M53">
        <v>0</v>
      </c>
      <c r="O53">
        <v>0</v>
      </c>
      <c r="P53" t="s">
        <v>143</v>
      </c>
      <c r="Q53">
        <v>5.7460000000000004</v>
      </c>
      <c r="R53">
        <v>69.749499999999998</v>
      </c>
      <c r="S53">
        <v>0</v>
      </c>
      <c r="U53">
        <v>0</v>
      </c>
    </row>
    <row r="54" spans="1:21" x14ac:dyDescent="0.25">
      <c r="A54" t="s">
        <v>270</v>
      </c>
      <c r="B54" s="1">
        <v>45313</v>
      </c>
      <c r="C54" s="2">
        <v>0.98295138888888889</v>
      </c>
      <c r="D54" t="s">
        <v>141</v>
      </c>
      <c r="E54">
        <v>2.1429999999999998</v>
      </c>
      <c r="F54">
        <v>1.1282000000000001</v>
      </c>
      <c r="G54">
        <v>0</v>
      </c>
      <c r="I54">
        <v>0</v>
      </c>
      <c r="J54" t="s">
        <v>142</v>
      </c>
      <c r="K54">
        <v>3.18</v>
      </c>
      <c r="L54">
        <v>66.808800000000005</v>
      </c>
      <c r="M54">
        <v>0</v>
      </c>
      <c r="O54">
        <v>0</v>
      </c>
      <c r="P54" t="s">
        <v>143</v>
      </c>
      <c r="Q54">
        <v>5.7530000000000001</v>
      </c>
      <c r="R54">
        <v>41.999699999999997</v>
      </c>
      <c r="S54">
        <v>0</v>
      </c>
      <c r="U54">
        <v>0</v>
      </c>
    </row>
    <row r="55" spans="1:21" x14ac:dyDescent="0.25">
      <c r="A55" t="s">
        <v>271</v>
      </c>
      <c r="B55" s="1">
        <v>45313</v>
      </c>
      <c r="C55" s="2">
        <v>0.9888541666666667</v>
      </c>
      <c r="D55" t="s">
        <v>141</v>
      </c>
      <c r="E55">
        <v>2.1259999999999999</v>
      </c>
      <c r="F55">
        <v>0.71099999999999997</v>
      </c>
      <c r="G55">
        <v>0</v>
      </c>
      <c r="I55">
        <v>0</v>
      </c>
      <c r="J55" t="s">
        <v>142</v>
      </c>
      <c r="K55">
        <v>3.18</v>
      </c>
      <c r="L55">
        <v>132.9418</v>
      </c>
      <c r="M55">
        <v>0</v>
      </c>
      <c r="O55">
        <v>0</v>
      </c>
      <c r="P55" t="s">
        <v>143</v>
      </c>
      <c r="Q55">
        <v>5.75</v>
      </c>
      <c r="R55">
        <v>33.532699999999998</v>
      </c>
      <c r="S55">
        <v>0</v>
      </c>
      <c r="U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418D-255B-42C7-9A1A-CB004F0419EE}">
  <dimension ref="A1:AA55"/>
  <sheetViews>
    <sheetView topLeftCell="A51" zoomScaleNormal="100" workbookViewId="0">
      <selection activeCell="A63" sqref="A63"/>
    </sheetView>
  </sheetViews>
  <sheetFormatPr defaultRowHeight="15" x14ac:dyDescent="0.25"/>
  <cols>
    <col min="1" max="1" width="51.28515625" customWidth="1"/>
  </cols>
  <sheetData>
    <row r="1" spans="1:27" x14ac:dyDescent="0.25">
      <c r="A1" t="s">
        <v>272</v>
      </c>
      <c r="B1" s="1">
        <v>45313</v>
      </c>
      <c r="C1" s="2">
        <v>0.46396990740740746</v>
      </c>
      <c r="D1" t="s">
        <v>144</v>
      </c>
      <c r="E1">
        <v>2.3450000000000002</v>
      </c>
      <c r="F1">
        <v>1066.6792</v>
      </c>
      <c r="G1">
        <v>0</v>
      </c>
      <c r="I1">
        <v>0</v>
      </c>
      <c r="J1" t="s">
        <v>145</v>
      </c>
      <c r="K1">
        <v>2.9279999999999999</v>
      </c>
      <c r="L1">
        <v>47.030799999999999</v>
      </c>
      <c r="M1">
        <v>0</v>
      </c>
      <c r="O1">
        <v>0</v>
      </c>
      <c r="P1" t="s">
        <v>146</v>
      </c>
      <c r="Q1">
        <v>3.851</v>
      </c>
      <c r="R1">
        <v>251.6164</v>
      </c>
      <c r="S1">
        <v>0</v>
      </c>
      <c r="U1">
        <v>0</v>
      </c>
      <c r="V1" t="s">
        <v>147</v>
      </c>
      <c r="W1">
        <v>4.7960000000000003</v>
      </c>
      <c r="X1">
        <v>22.125499999999999</v>
      </c>
      <c r="Y1">
        <v>0</v>
      </c>
      <c r="AA1">
        <v>0</v>
      </c>
    </row>
    <row r="2" spans="1:27" x14ac:dyDescent="0.25">
      <c r="A2" t="s">
        <v>273</v>
      </c>
      <c r="B2" s="1">
        <v>45313</v>
      </c>
      <c r="C2" s="2">
        <v>0.46987268518518516</v>
      </c>
      <c r="D2" t="s">
        <v>144</v>
      </c>
      <c r="E2">
        <v>2.3380000000000001</v>
      </c>
      <c r="F2">
        <v>1139.7076999999999</v>
      </c>
      <c r="G2">
        <v>0</v>
      </c>
      <c r="I2">
        <v>0</v>
      </c>
      <c r="J2" t="s">
        <v>145</v>
      </c>
      <c r="K2">
        <v>3.17</v>
      </c>
      <c r="L2">
        <v>47.461599999999997</v>
      </c>
      <c r="M2">
        <v>0</v>
      </c>
      <c r="O2">
        <v>0</v>
      </c>
      <c r="P2" t="s">
        <v>146</v>
      </c>
      <c r="Q2">
        <v>3.851</v>
      </c>
      <c r="R2">
        <v>251.09889999999999</v>
      </c>
      <c r="S2">
        <v>0</v>
      </c>
      <c r="U2">
        <v>0</v>
      </c>
      <c r="V2" t="s">
        <v>147</v>
      </c>
      <c r="W2">
        <v>4.7699999999999996</v>
      </c>
      <c r="X2">
        <v>22.102399999999999</v>
      </c>
      <c r="Y2">
        <v>0</v>
      </c>
      <c r="AA2">
        <v>0</v>
      </c>
    </row>
    <row r="3" spans="1:27" x14ac:dyDescent="0.25">
      <c r="A3" t="s">
        <v>274</v>
      </c>
      <c r="B3" s="1">
        <v>45313</v>
      </c>
      <c r="C3" s="2">
        <v>0.47577546296296297</v>
      </c>
      <c r="D3" t="s">
        <v>144</v>
      </c>
      <c r="E3">
        <v>2.343</v>
      </c>
      <c r="F3">
        <v>964.96220000000005</v>
      </c>
      <c r="G3">
        <v>0</v>
      </c>
      <c r="I3">
        <v>0</v>
      </c>
      <c r="J3" t="s">
        <v>145</v>
      </c>
      <c r="K3">
        <v>2.9630000000000001</v>
      </c>
      <c r="L3">
        <v>54.139400000000002</v>
      </c>
      <c r="M3">
        <v>0</v>
      </c>
      <c r="O3">
        <v>0</v>
      </c>
      <c r="P3" t="s">
        <v>146</v>
      </c>
      <c r="Q3">
        <v>3.8559999999999999</v>
      </c>
      <c r="R3">
        <v>244.7278</v>
      </c>
      <c r="S3">
        <v>0</v>
      </c>
      <c r="U3">
        <v>0</v>
      </c>
      <c r="V3" t="s">
        <v>147</v>
      </c>
      <c r="W3">
        <v>4.7709999999999999</v>
      </c>
      <c r="X3">
        <v>11.1371</v>
      </c>
      <c r="Y3">
        <v>0</v>
      </c>
      <c r="AA3">
        <v>0</v>
      </c>
    </row>
    <row r="4" spans="1:27" x14ac:dyDescent="0.25">
      <c r="A4" t="s">
        <v>275</v>
      </c>
      <c r="B4" s="1">
        <v>45313</v>
      </c>
      <c r="C4" s="2">
        <v>0.48168981481481482</v>
      </c>
      <c r="D4" t="s">
        <v>144</v>
      </c>
      <c r="E4">
        <v>2.3450000000000002</v>
      </c>
      <c r="F4">
        <v>1000.6458</v>
      </c>
      <c r="G4">
        <v>0</v>
      </c>
      <c r="I4">
        <v>0</v>
      </c>
      <c r="J4" t="s">
        <v>145</v>
      </c>
      <c r="K4">
        <v>2.9049999999999998</v>
      </c>
      <c r="L4">
        <v>45.687399999999997</v>
      </c>
      <c r="M4">
        <v>0</v>
      </c>
      <c r="O4">
        <v>0</v>
      </c>
      <c r="P4" t="s">
        <v>146</v>
      </c>
      <c r="Q4">
        <v>3.85</v>
      </c>
      <c r="R4">
        <v>247.52420000000001</v>
      </c>
      <c r="S4">
        <v>0</v>
      </c>
      <c r="U4">
        <v>0</v>
      </c>
      <c r="V4" t="s">
        <v>147</v>
      </c>
      <c r="W4">
        <v>4.8230000000000004</v>
      </c>
      <c r="X4">
        <v>24.638000000000002</v>
      </c>
      <c r="Y4">
        <v>0</v>
      </c>
      <c r="AA4">
        <v>0</v>
      </c>
    </row>
    <row r="5" spans="1:27" x14ac:dyDescent="0.25">
      <c r="A5" t="s">
        <v>276</v>
      </c>
      <c r="B5" s="1">
        <v>45313</v>
      </c>
      <c r="C5" s="2">
        <v>0.48759259259259258</v>
      </c>
      <c r="D5" t="s">
        <v>144</v>
      </c>
      <c r="E5">
        <v>2.3410000000000002</v>
      </c>
      <c r="F5">
        <v>1152.2814000000001</v>
      </c>
      <c r="G5">
        <v>0</v>
      </c>
      <c r="I5">
        <v>0</v>
      </c>
      <c r="J5" t="s">
        <v>145</v>
      </c>
      <c r="K5">
        <v>2.9630000000000001</v>
      </c>
      <c r="L5">
        <v>34.114400000000003</v>
      </c>
      <c r="M5">
        <v>0</v>
      </c>
      <c r="O5">
        <v>0</v>
      </c>
      <c r="P5" t="s">
        <v>146</v>
      </c>
      <c r="Q5">
        <v>3.855</v>
      </c>
      <c r="R5">
        <v>248.83750000000001</v>
      </c>
      <c r="S5">
        <v>0</v>
      </c>
      <c r="U5">
        <v>0</v>
      </c>
      <c r="V5" t="s">
        <v>147</v>
      </c>
      <c r="W5">
        <v>0</v>
      </c>
      <c r="X5">
        <v>0</v>
      </c>
      <c r="Y5">
        <v>0</v>
      </c>
      <c r="AA5">
        <v>0</v>
      </c>
    </row>
    <row r="6" spans="1:27" x14ac:dyDescent="0.25">
      <c r="A6" t="s">
        <v>277</v>
      </c>
      <c r="B6" s="1">
        <v>45313</v>
      </c>
      <c r="C6" s="2">
        <v>0.69953703703703696</v>
      </c>
      <c r="D6" t="s">
        <v>144</v>
      </c>
      <c r="E6">
        <v>2.3380000000000001</v>
      </c>
      <c r="F6">
        <v>561.34979999999996</v>
      </c>
      <c r="G6">
        <v>0</v>
      </c>
      <c r="I6">
        <v>0</v>
      </c>
      <c r="J6" t="s">
        <v>145</v>
      </c>
      <c r="K6">
        <v>3.0310000000000001</v>
      </c>
      <c r="L6">
        <v>85.310900000000004</v>
      </c>
      <c r="M6">
        <v>0</v>
      </c>
      <c r="O6">
        <v>0</v>
      </c>
      <c r="P6" t="s">
        <v>146</v>
      </c>
      <c r="Q6">
        <v>3.863</v>
      </c>
      <c r="R6">
        <v>14.9208</v>
      </c>
      <c r="S6">
        <v>0</v>
      </c>
      <c r="U6">
        <v>0</v>
      </c>
      <c r="V6" t="s">
        <v>147</v>
      </c>
      <c r="W6">
        <v>0</v>
      </c>
      <c r="X6">
        <v>0</v>
      </c>
      <c r="Y6">
        <v>0</v>
      </c>
      <c r="AA6">
        <v>0</v>
      </c>
    </row>
    <row r="7" spans="1:27" x14ac:dyDescent="0.25">
      <c r="A7" t="s">
        <v>278</v>
      </c>
      <c r="B7" s="1">
        <v>45313</v>
      </c>
      <c r="C7" s="2">
        <v>0.70543981481481488</v>
      </c>
      <c r="D7" t="s">
        <v>144</v>
      </c>
      <c r="E7">
        <v>2.3410000000000002</v>
      </c>
      <c r="F7">
        <v>554.42560000000003</v>
      </c>
      <c r="G7">
        <v>0</v>
      </c>
      <c r="I7">
        <v>0</v>
      </c>
      <c r="J7" t="s">
        <v>145</v>
      </c>
      <c r="K7">
        <v>2.98</v>
      </c>
      <c r="L7">
        <v>42.279600000000002</v>
      </c>
      <c r="M7">
        <v>0</v>
      </c>
      <c r="O7">
        <v>0</v>
      </c>
      <c r="P7" t="s">
        <v>146</v>
      </c>
      <c r="Q7">
        <v>3.8650000000000002</v>
      </c>
      <c r="R7">
        <v>12.3528</v>
      </c>
      <c r="S7">
        <v>0</v>
      </c>
      <c r="U7">
        <v>0</v>
      </c>
      <c r="V7" t="s">
        <v>147</v>
      </c>
      <c r="W7">
        <v>0</v>
      </c>
      <c r="X7">
        <v>0</v>
      </c>
      <c r="Y7">
        <v>0</v>
      </c>
      <c r="AA7">
        <v>0</v>
      </c>
    </row>
    <row r="8" spans="1:27" x14ac:dyDescent="0.25">
      <c r="A8" t="s">
        <v>279</v>
      </c>
      <c r="B8" s="1">
        <v>45313</v>
      </c>
      <c r="C8" s="2">
        <v>0.71134259259259258</v>
      </c>
      <c r="D8" t="s">
        <v>144</v>
      </c>
      <c r="E8">
        <v>2.343</v>
      </c>
      <c r="F8">
        <v>549.93079999999998</v>
      </c>
      <c r="G8">
        <v>0</v>
      </c>
      <c r="I8">
        <v>0</v>
      </c>
      <c r="J8" t="s">
        <v>145</v>
      </c>
      <c r="K8">
        <v>2.9079999999999999</v>
      </c>
      <c r="L8">
        <v>38.761000000000003</v>
      </c>
      <c r="M8">
        <v>0</v>
      </c>
      <c r="O8">
        <v>0</v>
      </c>
      <c r="P8" t="s">
        <v>146</v>
      </c>
      <c r="Q8">
        <v>3.8580000000000001</v>
      </c>
      <c r="R8">
        <v>113.541</v>
      </c>
      <c r="S8">
        <v>0</v>
      </c>
      <c r="U8">
        <v>0</v>
      </c>
      <c r="V8" t="s">
        <v>147</v>
      </c>
      <c r="W8">
        <v>0</v>
      </c>
      <c r="X8">
        <v>0</v>
      </c>
      <c r="Y8">
        <v>0</v>
      </c>
      <c r="AA8">
        <v>0</v>
      </c>
    </row>
    <row r="9" spans="1:27" x14ac:dyDescent="0.25">
      <c r="A9" t="s">
        <v>280</v>
      </c>
      <c r="B9" s="1">
        <v>45313</v>
      </c>
      <c r="C9" s="2">
        <v>0.71725694444444443</v>
      </c>
      <c r="D9" t="s">
        <v>144</v>
      </c>
      <c r="E9">
        <v>2.3380000000000001</v>
      </c>
      <c r="F9">
        <v>545.46289999999999</v>
      </c>
      <c r="G9">
        <v>0</v>
      </c>
      <c r="I9">
        <v>0</v>
      </c>
      <c r="J9" t="s">
        <v>145</v>
      </c>
      <c r="K9">
        <v>2.9430000000000001</v>
      </c>
      <c r="L9">
        <v>51.694699999999997</v>
      </c>
      <c r="M9">
        <v>0</v>
      </c>
      <c r="O9">
        <v>0</v>
      </c>
      <c r="P9" t="s">
        <v>146</v>
      </c>
      <c r="Q9">
        <v>3.8479999999999999</v>
      </c>
      <c r="R9">
        <v>115.1636</v>
      </c>
      <c r="S9">
        <v>0</v>
      </c>
      <c r="U9">
        <v>0</v>
      </c>
      <c r="V9" t="s">
        <v>147</v>
      </c>
      <c r="W9">
        <v>0</v>
      </c>
      <c r="X9">
        <v>0</v>
      </c>
      <c r="Y9">
        <v>0</v>
      </c>
      <c r="AA9">
        <v>0</v>
      </c>
    </row>
    <row r="10" spans="1:27" x14ac:dyDescent="0.25">
      <c r="A10" t="s">
        <v>281</v>
      </c>
      <c r="B10" s="1">
        <v>45313</v>
      </c>
      <c r="C10" s="2">
        <v>0.72315972222222225</v>
      </c>
      <c r="D10" t="s">
        <v>144</v>
      </c>
      <c r="E10">
        <v>2.3359999999999999</v>
      </c>
      <c r="F10">
        <v>573.6866</v>
      </c>
      <c r="G10">
        <v>0</v>
      </c>
      <c r="I10">
        <v>0</v>
      </c>
      <c r="J10" t="s">
        <v>145</v>
      </c>
      <c r="K10">
        <v>2.9950000000000001</v>
      </c>
      <c r="L10">
        <v>58.884300000000003</v>
      </c>
      <c r="M10">
        <v>0</v>
      </c>
      <c r="O10">
        <v>0</v>
      </c>
      <c r="P10" t="s">
        <v>146</v>
      </c>
      <c r="Q10">
        <v>3.85</v>
      </c>
      <c r="R10">
        <v>206.47479999999999</v>
      </c>
      <c r="S10">
        <v>0</v>
      </c>
      <c r="U10">
        <v>0</v>
      </c>
      <c r="V10" t="s">
        <v>147</v>
      </c>
      <c r="W10">
        <v>0</v>
      </c>
      <c r="X10">
        <v>0</v>
      </c>
      <c r="Y10">
        <v>0</v>
      </c>
      <c r="AA10">
        <v>0</v>
      </c>
    </row>
    <row r="11" spans="1:27" x14ac:dyDescent="0.25">
      <c r="A11" t="s">
        <v>282</v>
      </c>
      <c r="B11" s="1">
        <v>45313</v>
      </c>
      <c r="C11" s="2">
        <v>0.72906249999999995</v>
      </c>
      <c r="D11" t="s">
        <v>144</v>
      </c>
      <c r="E11">
        <v>2.3359999999999999</v>
      </c>
      <c r="F11">
        <v>573.97080000000005</v>
      </c>
      <c r="G11">
        <v>0</v>
      </c>
      <c r="I11">
        <v>0</v>
      </c>
      <c r="J11" t="s">
        <v>145</v>
      </c>
      <c r="K11">
        <v>2.98</v>
      </c>
      <c r="L11">
        <v>38.2851</v>
      </c>
      <c r="M11">
        <v>0</v>
      </c>
      <c r="O11">
        <v>0</v>
      </c>
      <c r="P11" t="s">
        <v>146</v>
      </c>
      <c r="Q11">
        <v>3.86</v>
      </c>
      <c r="R11">
        <v>374.14550000000003</v>
      </c>
      <c r="S11">
        <v>0</v>
      </c>
      <c r="U11">
        <v>0</v>
      </c>
      <c r="V11" t="s">
        <v>147</v>
      </c>
      <c r="W11">
        <v>0</v>
      </c>
      <c r="X11">
        <v>0</v>
      </c>
      <c r="Y11">
        <v>0</v>
      </c>
      <c r="AA11">
        <v>0</v>
      </c>
    </row>
    <row r="12" spans="1:27" x14ac:dyDescent="0.25">
      <c r="A12" t="s">
        <v>283</v>
      </c>
      <c r="B12" s="1">
        <v>45313</v>
      </c>
      <c r="C12" s="2">
        <v>0.73496527777777787</v>
      </c>
      <c r="D12" t="s">
        <v>144</v>
      </c>
      <c r="E12">
        <v>2.3410000000000002</v>
      </c>
      <c r="F12">
        <v>585.9135</v>
      </c>
      <c r="G12">
        <v>0</v>
      </c>
      <c r="I12">
        <v>0</v>
      </c>
      <c r="J12" t="s">
        <v>145</v>
      </c>
      <c r="K12">
        <v>2.9950000000000001</v>
      </c>
      <c r="L12">
        <v>55.676200000000001</v>
      </c>
      <c r="M12">
        <v>0</v>
      </c>
      <c r="O12">
        <v>0</v>
      </c>
      <c r="P12" t="s">
        <v>146</v>
      </c>
      <c r="Q12">
        <v>3.851</v>
      </c>
      <c r="R12">
        <v>651.81629999999996</v>
      </c>
      <c r="S12">
        <v>0</v>
      </c>
      <c r="U12">
        <v>0</v>
      </c>
      <c r="V12" t="s">
        <v>147</v>
      </c>
      <c r="W12">
        <v>0</v>
      </c>
      <c r="X12">
        <v>0</v>
      </c>
      <c r="Y12">
        <v>0</v>
      </c>
      <c r="AA12">
        <v>0</v>
      </c>
    </row>
    <row r="13" spans="1:27" x14ac:dyDescent="0.25">
      <c r="A13" t="s">
        <v>284</v>
      </c>
      <c r="B13" s="1">
        <v>45313</v>
      </c>
      <c r="C13" s="2">
        <v>0.74086805555555557</v>
      </c>
      <c r="D13" t="s">
        <v>144</v>
      </c>
      <c r="E13">
        <v>2.34</v>
      </c>
      <c r="F13">
        <v>543.41409999999996</v>
      </c>
      <c r="G13">
        <v>0</v>
      </c>
      <c r="I13">
        <v>0</v>
      </c>
      <c r="J13" t="s">
        <v>145</v>
      </c>
      <c r="K13">
        <v>3.0680000000000001</v>
      </c>
      <c r="L13">
        <v>60.759300000000003</v>
      </c>
      <c r="M13">
        <v>0</v>
      </c>
      <c r="O13">
        <v>0</v>
      </c>
      <c r="P13" t="s">
        <v>146</v>
      </c>
      <c r="Q13">
        <v>3.8530000000000002</v>
      </c>
      <c r="R13">
        <v>1154.2301</v>
      </c>
      <c r="S13">
        <v>0</v>
      </c>
      <c r="U13">
        <v>0</v>
      </c>
      <c r="V13" t="s">
        <v>147</v>
      </c>
      <c r="W13">
        <v>0</v>
      </c>
      <c r="X13">
        <v>0</v>
      </c>
      <c r="Y13">
        <v>0</v>
      </c>
      <c r="AA13">
        <v>0</v>
      </c>
    </row>
    <row r="14" spans="1:27" x14ac:dyDescent="0.25">
      <c r="A14" t="s">
        <v>285</v>
      </c>
      <c r="B14" s="1">
        <v>45313</v>
      </c>
      <c r="C14" s="2">
        <v>0.74677083333333327</v>
      </c>
      <c r="D14" t="s">
        <v>144</v>
      </c>
      <c r="E14">
        <v>2.34</v>
      </c>
      <c r="F14">
        <v>573.60919999999999</v>
      </c>
      <c r="G14">
        <v>0</v>
      </c>
      <c r="I14">
        <v>0</v>
      </c>
      <c r="J14" t="s">
        <v>145</v>
      </c>
      <c r="K14">
        <v>2.948</v>
      </c>
      <c r="L14">
        <v>43.315300000000001</v>
      </c>
      <c r="M14">
        <v>0</v>
      </c>
      <c r="O14">
        <v>0</v>
      </c>
      <c r="P14" t="s">
        <v>146</v>
      </c>
      <c r="Q14">
        <v>3.8580000000000001</v>
      </c>
      <c r="R14">
        <v>2011.1206</v>
      </c>
      <c r="S14">
        <v>0</v>
      </c>
      <c r="U14">
        <v>0</v>
      </c>
      <c r="V14" t="s">
        <v>147</v>
      </c>
      <c r="W14">
        <v>0</v>
      </c>
      <c r="X14">
        <v>0</v>
      </c>
      <c r="Y14">
        <v>0</v>
      </c>
      <c r="AA14">
        <v>0</v>
      </c>
    </row>
    <row r="15" spans="1:27" x14ac:dyDescent="0.25">
      <c r="A15" t="s">
        <v>286</v>
      </c>
      <c r="B15" s="1">
        <v>45313</v>
      </c>
      <c r="C15" s="2">
        <v>0.75267361111111108</v>
      </c>
      <c r="D15" t="s">
        <v>144</v>
      </c>
      <c r="E15">
        <v>2.3410000000000002</v>
      </c>
      <c r="F15">
        <v>539.50109999999995</v>
      </c>
      <c r="G15">
        <v>0</v>
      </c>
      <c r="I15">
        <v>0</v>
      </c>
      <c r="J15" t="s">
        <v>145</v>
      </c>
      <c r="K15">
        <v>2.9849999999999999</v>
      </c>
      <c r="L15">
        <v>36.087899999999998</v>
      </c>
      <c r="M15">
        <v>0</v>
      </c>
      <c r="O15">
        <v>0</v>
      </c>
      <c r="P15" t="s">
        <v>146</v>
      </c>
      <c r="Q15">
        <v>3.86</v>
      </c>
      <c r="R15">
        <v>3287.8933999999999</v>
      </c>
      <c r="S15">
        <v>0</v>
      </c>
      <c r="U15">
        <v>0</v>
      </c>
      <c r="V15" t="s">
        <v>147</v>
      </c>
      <c r="W15">
        <v>0</v>
      </c>
      <c r="X15">
        <v>0</v>
      </c>
      <c r="Y15">
        <v>0</v>
      </c>
      <c r="AA15">
        <v>0</v>
      </c>
    </row>
    <row r="16" spans="1:27" x14ac:dyDescent="0.25">
      <c r="A16" t="s">
        <v>287</v>
      </c>
      <c r="B16" s="1">
        <v>45313</v>
      </c>
      <c r="C16" s="2">
        <v>0.75858796296296294</v>
      </c>
      <c r="D16" t="s">
        <v>144</v>
      </c>
      <c r="E16">
        <v>2.3410000000000002</v>
      </c>
      <c r="F16">
        <v>636.19949999999994</v>
      </c>
      <c r="G16">
        <v>0</v>
      </c>
      <c r="I16">
        <v>0</v>
      </c>
      <c r="J16" t="s">
        <v>145</v>
      </c>
      <c r="K16">
        <v>2.9860000000000002</v>
      </c>
      <c r="L16">
        <v>46.111800000000002</v>
      </c>
      <c r="M16">
        <v>0</v>
      </c>
      <c r="O16">
        <v>0</v>
      </c>
      <c r="P16" t="s">
        <v>146</v>
      </c>
      <c r="Q16">
        <v>3.85</v>
      </c>
      <c r="R16">
        <v>194.72550000000001</v>
      </c>
      <c r="S16">
        <v>0</v>
      </c>
      <c r="U16">
        <v>0</v>
      </c>
      <c r="V16" t="s">
        <v>147</v>
      </c>
      <c r="W16">
        <v>0</v>
      </c>
      <c r="X16">
        <v>0</v>
      </c>
      <c r="Y16">
        <v>0</v>
      </c>
      <c r="AA16">
        <v>0</v>
      </c>
    </row>
    <row r="17" spans="1:27" x14ac:dyDescent="0.25">
      <c r="A17" t="s">
        <v>288</v>
      </c>
      <c r="B17" s="1">
        <v>45313</v>
      </c>
      <c r="C17" s="2">
        <v>0.76449074074074075</v>
      </c>
      <c r="D17" t="s">
        <v>144</v>
      </c>
      <c r="E17">
        <v>2.3380000000000001</v>
      </c>
      <c r="F17">
        <v>652.04510000000005</v>
      </c>
      <c r="G17">
        <v>0</v>
      </c>
      <c r="I17">
        <v>0</v>
      </c>
      <c r="J17" t="s">
        <v>145</v>
      </c>
      <c r="K17">
        <v>2.988</v>
      </c>
      <c r="L17">
        <v>26.419699999999999</v>
      </c>
      <c r="M17">
        <v>0</v>
      </c>
      <c r="O17">
        <v>0</v>
      </c>
      <c r="P17" t="s">
        <v>146</v>
      </c>
      <c r="Q17">
        <v>3.8580000000000001</v>
      </c>
      <c r="R17">
        <v>195.2996</v>
      </c>
      <c r="S17">
        <v>0</v>
      </c>
      <c r="U17">
        <v>0</v>
      </c>
      <c r="V17" t="s">
        <v>147</v>
      </c>
      <c r="W17">
        <v>0</v>
      </c>
      <c r="X17">
        <v>0</v>
      </c>
      <c r="Y17">
        <v>0</v>
      </c>
      <c r="AA17">
        <v>0</v>
      </c>
    </row>
    <row r="18" spans="1:27" x14ac:dyDescent="0.25">
      <c r="A18" t="s">
        <v>289</v>
      </c>
      <c r="B18" s="1">
        <v>45313</v>
      </c>
      <c r="C18" s="2">
        <v>0.77039351851851856</v>
      </c>
      <c r="D18" t="s">
        <v>144</v>
      </c>
      <c r="E18">
        <v>2.3380000000000001</v>
      </c>
      <c r="F18">
        <v>646.44090000000006</v>
      </c>
      <c r="G18">
        <v>0</v>
      </c>
      <c r="I18">
        <v>0</v>
      </c>
      <c r="J18" t="s">
        <v>145</v>
      </c>
      <c r="K18">
        <v>3.0609999999999999</v>
      </c>
      <c r="L18">
        <v>46.523499999999999</v>
      </c>
      <c r="M18">
        <v>0</v>
      </c>
      <c r="O18">
        <v>0</v>
      </c>
      <c r="P18" t="s">
        <v>146</v>
      </c>
      <c r="Q18">
        <v>3.851</v>
      </c>
      <c r="R18">
        <v>195.41579999999999</v>
      </c>
      <c r="S18">
        <v>0</v>
      </c>
      <c r="U18">
        <v>0</v>
      </c>
      <c r="V18" t="s">
        <v>147</v>
      </c>
      <c r="W18">
        <v>0</v>
      </c>
      <c r="X18">
        <v>0</v>
      </c>
      <c r="Y18">
        <v>0</v>
      </c>
      <c r="AA18">
        <v>0</v>
      </c>
    </row>
    <row r="19" spans="1:27" x14ac:dyDescent="0.25">
      <c r="A19" t="s">
        <v>290</v>
      </c>
      <c r="B19" s="1">
        <v>45313</v>
      </c>
      <c r="C19" s="2">
        <v>0.77629629629629626</v>
      </c>
      <c r="D19" t="s">
        <v>144</v>
      </c>
      <c r="E19">
        <v>2.266</v>
      </c>
      <c r="F19">
        <v>407.82810000000001</v>
      </c>
      <c r="G19">
        <v>0</v>
      </c>
      <c r="I19">
        <v>0</v>
      </c>
      <c r="J19" t="s">
        <v>145</v>
      </c>
      <c r="K19">
        <v>3.0030000000000001</v>
      </c>
      <c r="L19">
        <v>35.064999999999998</v>
      </c>
      <c r="M19">
        <v>0</v>
      </c>
      <c r="O19">
        <v>0</v>
      </c>
      <c r="P19" t="s">
        <v>146</v>
      </c>
      <c r="Q19">
        <v>3.8530000000000002</v>
      </c>
      <c r="R19">
        <v>300.23439999999999</v>
      </c>
      <c r="S19">
        <v>0</v>
      </c>
      <c r="U19">
        <v>0</v>
      </c>
      <c r="V19" t="s">
        <v>147</v>
      </c>
      <c r="W19">
        <v>0</v>
      </c>
      <c r="X19">
        <v>0</v>
      </c>
      <c r="Y19">
        <v>0</v>
      </c>
      <c r="AA19">
        <v>0</v>
      </c>
    </row>
    <row r="20" spans="1:27" x14ac:dyDescent="0.25">
      <c r="A20" t="s">
        <v>291</v>
      </c>
      <c r="B20" s="1">
        <v>45313</v>
      </c>
      <c r="C20" s="2">
        <v>0.78219907407407396</v>
      </c>
      <c r="D20" t="s">
        <v>144</v>
      </c>
      <c r="E20">
        <v>2.3410000000000002</v>
      </c>
      <c r="F20">
        <v>642.80629999999996</v>
      </c>
      <c r="G20">
        <v>0</v>
      </c>
      <c r="I20">
        <v>0</v>
      </c>
      <c r="J20" t="s">
        <v>145</v>
      </c>
      <c r="K20">
        <v>2.9830000000000001</v>
      </c>
      <c r="L20">
        <v>40.024900000000002</v>
      </c>
      <c r="M20">
        <v>0</v>
      </c>
      <c r="O20">
        <v>0</v>
      </c>
      <c r="P20" t="s">
        <v>146</v>
      </c>
      <c r="Q20">
        <v>3.8530000000000002</v>
      </c>
      <c r="R20">
        <v>304.2371</v>
      </c>
      <c r="S20">
        <v>0</v>
      </c>
      <c r="U20">
        <v>0</v>
      </c>
      <c r="V20" t="s">
        <v>147</v>
      </c>
      <c r="W20">
        <v>0</v>
      </c>
      <c r="X20">
        <v>0</v>
      </c>
      <c r="Y20">
        <v>0</v>
      </c>
      <c r="AA20">
        <v>0</v>
      </c>
    </row>
    <row r="21" spans="1:27" x14ac:dyDescent="0.25">
      <c r="A21" t="s">
        <v>292</v>
      </c>
      <c r="B21" s="1">
        <v>45313</v>
      </c>
      <c r="C21" s="2">
        <v>0.78810185185185189</v>
      </c>
      <c r="D21" t="s">
        <v>144</v>
      </c>
      <c r="E21">
        <v>2.3359999999999999</v>
      </c>
      <c r="F21">
        <v>642.63120000000004</v>
      </c>
      <c r="G21">
        <v>0</v>
      </c>
      <c r="I21">
        <v>0</v>
      </c>
      <c r="J21" t="s">
        <v>145</v>
      </c>
      <c r="K21">
        <v>2.9209999999999998</v>
      </c>
      <c r="L21">
        <v>47.984400000000001</v>
      </c>
      <c r="M21">
        <v>0</v>
      </c>
      <c r="O21">
        <v>0</v>
      </c>
      <c r="P21" t="s">
        <v>146</v>
      </c>
      <c r="Q21">
        <v>3.851</v>
      </c>
      <c r="R21">
        <v>311.2919</v>
      </c>
      <c r="S21">
        <v>0</v>
      </c>
      <c r="U21">
        <v>0</v>
      </c>
      <c r="V21" t="s">
        <v>147</v>
      </c>
      <c r="W21">
        <v>0</v>
      </c>
      <c r="X21">
        <v>0</v>
      </c>
      <c r="Y21">
        <v>0</v>
      </c>
      <c r="AA21">
        <v>0</v>
      </c>
    </row>
    <row r="22" spans="1:27" x14ac:dyDescent="0.25">
      <c r="A22" t="s">
        <v>293</v>
      </c>
      <c r="B22" s="1">
        <v>45313</v>
      </c>
      <c r="C22" s="2">
        <v>0.79400462962962959</v>
      </c>
      <c r="D22" t="s">
        <v>144</v>
      </c>
      <c r="E22">
        <v>2.34</v>
      </c>
      <c r="F22">
        <v>602.37789999999995</v>
      </c>
      <c r="G22">
        <v>0</v>
      </c>
      <c r="I22">
        <v>0</v>
      </c>
      <c r="J22" t="s">
        <v>145</v>
      </c>
      <c r="K22">
        <v>2.9380000000000002</v>
      </c>
      <c r="L22">
        <v>57.583199999999998</v>
      </c>
      <c r="M22">
        <v>0</v>
      </c>
      <c r="O22">
        <v>0</v>
      </c>
      <c r="P22" t="s">
        <v>146</v>
      </c>
      <c r="Q22">
        <v>3.8610000000000002</v>
      </c>
      <c r="R22">
        <v>277.33519999999999</v>
      </c>
      <c r="S22">
        <v>0</v>
      </c>
      <c r="U22">
        <v>0</v>
      </c>
      <c r="V22" t="s">
        <v>147</v>
      </c>
      <c r="W22">
        <v>0</v>
      </c>
      <c r="X22">
        <v>0</v>
      </c>
      <c r="Y22">
        <v>0</v>
      </c>
      <c r="AA22">
        <v>0</v>
      </c>
    </row>
    <row r="23" spans="1:27" x14ac:dyDescent="0.25">
      <c r="A23" t="s">
        <v>294</v>
      </c>
      <c r="B23" s="1">
        <v>45313</v>
      </c>
      <c r="C23" s="2">
        <v>0.79991898148148144</v>
      </c>
      <c r="D23" t="s">
        <v>144</v>
      </c>
      <c r="E23">
        <v>2.23</v>
      </c>
      <c r="F23">
        <v>385.78469999999999</v>
      </c>
      <c r="G23">
        <v>0</v>
      </c>
      <c r="I23">
        <v>0</v>
      </c>
      <c r="J23" t="s">
        <v>145</v>
      </c>
      <c r="K23">
        <v>3.0379999999999998</v>
      </c>
      <c r="L23">
        <v>77.207800000000006</v>
      </c>
      <c r="M23">
        <v>0</v>
      </c>
      <c r="O23">
        <v>0</v>
      </c>
      <c r="P23" t="s">
        <v>146</v>
      </c>
      <c r="Q23">
        <v>3.85</v>
      </c>
      <c r="R23">
        <v>422.40649999999999</v>
      </c>
      <c r="S23">
        <v>0</v>
      </c>
      <c r="U23">
        <v>0</v>
      </c>
      <c r="V23" t="s">
        <v>147</v>
      </c>
      <c r="W23">
        <v>0</v>
      </c>
      <c r="X23">
        <v>0</v>
      </c>
      <c r="Y23">
        <v>0</v>
      </c>
      <c r="AA23">
        <v>0</v>
      </c>
    </row>
    <row r="24" spans="1:27" x14ac:dyDescent="0.25">
      <c r="A24" t="s">
        <v>295</v>
      </c>
      <c r="B24" s="1">
        <v>45313</v>
      </c>
      <c r="C24" s="2">
        <v>0.80582175925925925</v>
      </c>
      <c r="D24" t="s">
        <v>144</v>
      </c>
      <c r="E24">
        <v>2.2400000000000002</v>
      </c>
      <c r="F24">
        <v>395.06420000000003</v>
      </c>
      <c r="G24">
        <v>0</v>
      </c>
      <c r="I24">
        <v>0</v>
      </c>
      <c r="J24" t="s">
        <v>145</v>
      </c>
      <c r="K24">
        <v>2.9929999999999999</v>
      </c>
      <c r="L24">
        <v>38.488300000000002</v>
      </c>
      <c r="M24">
        <v>0</v>
      </c>
      <c r="O24">
        <v>0</v>
      </c>
      <c r="P24" t="s">
        <v>146</v>
      </c>
      <c r="Q24">
        <v>3.851</v>
      </c>
      <c r="R24">
        <v>412.28910000000002</v>
      </c>
      <c r="S24">
        <v>0</v>
      </c>
      <c r="U24">
        <v>0</v>
      </c>
      <c r="V24" t="s">
        <v>147</v>
      </c>
      <c r="W24">
        <v>0</v>
      </c>
      <c r="X24">
        <v>0</v>
      </c>
      <c r="Y24">
        <v>0</v>
      </c>
      <c r="AA24">
        <v>0</v>
      </c>
    </row>
    <row r="25" spans="1:27" x14ac:dyDescent="0.25">
      <c r="A25" t="s">
        <v>296</v>
      </c>
      <c r="B25" s="1">
        <v>45313</v>
      </c>
      <c r="C25" s="2">
        <v>0.81172453703703706</v>
      </c>
      <c r="D25" t="s">
        <v>144</v>
      </c>
      <c r="E25">
        <v>2.2229999999999999</v>
      </c>
      <c r="F25">
        <v>394.75310000000002</v>
      </c>
      <c r="G25">
        <v>0</v>
      </c>
      <c r="I25">
        <v>0</v>
      </c>
      <c r="J25" t="s">
        <v>145</v>
      </c>
      <c r="K25">
        <v>2.95</v>
      </c>
      <c r="L25">
        <v>39.066699999999997</v>
      </c>
      <c r="M25">
        <v>0</v>
      </c>
      <c r="O25">
        <v>0</v>
      </c>
      <c r="P25" t="s">
        <v>146</v>
      </c>
      <c r="Q25">
        <v>3.85</v>
      </c>
      <c r="R25">
        <v>238.46860000000001</v>
      </c>
      <c r="S25">
        <v>0</v>
      </c>
      <c r="U25">
        <v>0</v>
      </c>
      <c r="V25" t="s">
        <v>147</v>
      </c>
      <c r="W25">
        <v>0</v>
      </c>
      <c r="X25">
        <v>0</v>
      </c>
      <c r="Y25">
        <v>0</v>
      </c>
      <c r="AA25">
        <v>0</v>
      </c>
    </row>
    <row r="26" spans="1:27" x14ac:dyDescent="0.25">
      <c r="A26" t="s">
        <v>297</v>
      </c>
      <c r="B26" s="1">
        <v>45313</v>
      </c>
      <c r="C26" s="2">
        <v>0.81762731481481488</v>
      </c>
      <c r="D26" t="s">
        <v>144</v>
      </c>
      <c r="E26">
        <v>2.2349999999999999</v>
      </c>
      <c r="F26">
        <v>399.23680000000002</v>
      </c>
      <c r="G26">
        <v>0</v>
      </c>
      <c r="I26">
        <v>0</v>
      </c>
      <c r="J26" t="s">
        <v>145</v>
      </c>
      <c r="K26">
        <v>2.93</v>
      </c>
      <c r="L26">
        <v>38.283299999999997</v>
      </c>
      <c r="M26">
        <v>0</v>
      </c>
      <c r="O26">
        <v>0</v>
      </c>
      <c r="P26" t="s">
        <v>146</v>
      </c>
      <c r="Q26">
        <v>3.8479999999999999</v>
      </c>
      <c r="R26">
        <v>332.99639999999999</v>
      </c>
      <c r="S26">
        <v>0</v>
      </c>
      <c r="U26">
        <v>0</v>
      </c>
      <c r="V26" t="s">
        <v>147</v>
      </c>
      <c r="W26">
        <v>0</v>
      </c>
      <c r="X26">
        <v>0</v>
      </c>
      <c r="Y26">
        <v>0</v>
      </c>
      <c r="AA26">
        <v>0</v>
      </c>
    </row>
    <row r="27" spans="1:27" x14ac:dyDescent="0.25">
      <c r="A27" t="s">
        <v>298</v>
      </c>
      <c r="B27" s="1">
        <v>45313</v>
      </c>
      <c r="C27" s="2">
        <v>0.82353009259259258</v>
      </c>
      <c r="D27" t="s">
        <v>144</v>
      </c>
      <c r="E27">
        <v>2.3380000000000001</v>
      </c>
      <c r="F27">
        <v>689.40549999999996</v>
      </c>
      <c r="G27">
        <v>0</v>
      </c>
      <c r="I27">
        <v>0</v>
      </c>
      <c r="J27" t="s">
        <v>145</v>
      </c>
      <c r="K27">
        <v>3.056</v>
      </c>
      <c r="L27">
        <v>28.380700000000001</v>
      </c>
      <c r="M27">
        <v>0</v>
      </c>
      <c r="O27">
        <v>0</v>
      </c>
      <c r="P27" t="s">
        <v>146</v>
      </c>
      <c r="Q27">
        <v>3.86</v>
      </c>
      <c r="R27">
        <v>248.5352</v>
      </c>
      <c r="S27">
        <v>0</v>
      </c>
      <c r="U27">
        <v>0</v>
      </c>
      <c r="V27" t="s">
        <v>147</v>
      </c>
      <c r="W27">
        <v>0</v>
      </c>
      <c r="X27">
        <v>0</v>
      </c>
      <c r="Y27">
        <v>0</v>
      </c>
      <c r="AA27">
        <v>0</v>
      </c>
    </row>
    <row r="28" spans="1:27" x14ac:dyDescent="0.25">
      <c r="A28" t="s">
        <v>299</v>
      </c>
      <c r="B28" s="1">
        <v>45313</v>
      </c>
      <c r="C28" s="2">
        <v>0.82943287037037028</v>
      </c>
      <c r="D28" t="s">
        <v>144</v>
      </c>
      <c r="E28">
        <v>2.343</v>
      </c>
      <c r="F28">
        <v>636.07119999999998</v>
      </c>
      <c r="G28">
        <v>0</v>
      </c>
      <c r="I28">
        <v>0</v>
      </c>
      <c r="J28" t="s">
        <v>145</v>
      </c>
      <c r="K28">
        <v>2.948</v>
      </c>
      <c r="L28">
        <v>40.752000000000002</v>
      </c>
      <c r="M28">
        <v>0</v>
      </c>
      <c r="O28">
        <v>0</v>
      </c>
      <c r="P28" t="s">
        <v>146</v>
      </c>
      <c r="Q28">
        <v>3.8530000000000002</v>
      </c>
      <c r="R28">
        <v>221.7072</v>
      </c>
      <c r="S28">
        <v>0</v>
      </c>
      <c r="U28">
        <v>0</v>
      </c>
      <c r="V28" t="s">
        <v>147</v>
      </c>
      <c r="W28">
        <v>0</v>
      </c>
      <c r="X28">
        <v>0</v>
      </c>
      <c r="Y28">
        <v>0</v>
      </c>
      <c r="AA28">
        <v>0</v>
      </c>
    </row>
    <row r="29" spans="1:27" x14ac:dyDescent="0.25">
      <c r="A29" t="s">
        <v>300</v>
      </c>
      <c r="B29" s="1">
        <v>45313</v>
      </c>
      <c r="C29" s="2">
        <v>0.83534722222222213</v>
      </c>
      <c r="D29" t="s">
        <v>144</v>
      </c>
      <c r="E29">
        <v>2.3380000000000001</v>
      </c>
      <c r="F29">
        <v>620.64300000000003</v>
      </c>
      <c r="G29">
        <v>0</v>
      </c>
      <c r="I29">
        <v>0</v>
      </c>
      <c r="J29" t="s">
        <v>145</v>
      </c>
      <c r="K29">
        <v>2.9729999999999999</v>
      </c>
      <c r="L29">
        <v>65.483999999999995</v>
      </c>
      <c r="M29">
        <v>0</v>
      </c>
      <c r="O29">
        <v>0</v>
      </c>
      <c r="P29" t="s">
        <v>146</v>
      </c>
      <c r="Q29">
        <v>3.8530000000000002</v>
      </c>
      <c r="R29">
        <v>376.2817</v>
      </c>
      <c r="S29">
        <v>0</v>
      </c>
      <c r="U29">
        <v>0</v>
      </c>
      <c r="V29" t="s">
        <v>147</v>
      </c>
      <c r="W29">
        <v>0</v>
      </c>
      <c r="X29">
        <v>0</v>
      </c>
      <c r="Y29">
        <v>0</v>
      </c>
      <c r="AA29">
        <v>0</v>
      </c>
    </row>
    <row r="30" spans="1:27" x14ac:dyDescent="0.25">
      <c r="A30" t="s">
        <v>301</v>
      </c>
      <c r="B30" s="1">
        <v>45313</v>
      </c>
      <c r="C30" s="2">
        <v>0.84125000000000005</v>
      </c>
      <c r="D30" t="s">
        <v>144</v>
      </c>
      <c r="E30">
        <v>2.2330000000000001</v>
      </c>
      <c r="F30">
        <v>386.82159999999999</v>
      </c>
      <c r="G30">
        <v>0</v>
      </c>
      <c r="I30">
        <v>0</v>
      </c>
      <c r="J30" t="s">
        <v>145</v>
      </c>
      <c r="K30">
        <v>2.956</v>
      </c>
      <c r="L30">
        <v>32.801499999999997</v>
      </c>
      <c r="M30">
        <v>0</v>
      </c>
      <c r="O30">
        <v>0</v>
      </c>
      <c r="P30" t="s">
        <v>146</v>
      </c>
      <c r="Q30">
        <v>3.851</v>
      </c>
      <c r="R30">
        <v>274.15750000000003</v>
      </c>
      <c r="S30">
        <v>0</v>
      </c>
      <c r="U30">
        <v>0</v>
      </c>
      <c r="V30" t="s">
        <v>147</v>
      </c>
      <c r="W30">
        <v>0</v>
      </c>
      <c r="X30">
        <v>0</v>
      </c>
      <c r="Y30">
        <v>0</v>
      </c>
      <c r="AA30">
        <v>0</v>
      </c>
    </row>
    <row r="31" spans="1:27" x14ac:dyDescent="0.25">
      <c r="A31" t="s">
        <v>302</v>
      </c>
      <c r="B31" s="1">
        <v>45313</v>
      </c>
      <c r="C31" s="2">
        <v>0.84715277777777775</v>
      </c>
      <c r="D31" t="s">
        <v>144</v>
      </c>
      <c r="E31">
        <v>2.34</v>
      </c>
      <c r="F31">
        <v>619.85820000000001</v>
      </c>
      <c r="G31">
        <v>0</v>
      </c>
      <c r="I31">
        <v>0</v>
      </c>
      <c r="J31" t="s">
        <v>145</v>
      </c>
      <c r="K31">
        <v>2.9409999999999998</v>
      </c>
      <c r="L31">
        <v>42.140900000000002</v>
      </c>
      <c r="M31">
        <v>0</v>
      </c>
      <c r="O31">
        <v>0</v>
      </c>
      <c r="P31" t="s">
        <v>146</v>
      </c>
      <c r="Q31">
        <v>3.851</v>
      </c>
      <c r="R31">
        <v>381.31799999999998</v>
      </c>
      <c r="S31">
        <v>0</v>
      </c>
      <c r="U31">
        <v>0</v>
      </c>
      <c r="V31" t="s">
        <v>147</v>
      </c>
      <c r="W31">
        <v>0</v>
      </c>
      <c r="X31">
        <v>0</v>
      </c>
      <c r="Y31">
        <v>0</v>
      </c>
      <c r="AA31">
        <v>0</v>
      </c>
    </row>
    <row r="32" spans="1:27" x14ac:dyDescent="0.25">
      <c r="A32" t="s">
        <v>303</v>
      </c>
      <c r="B32" s="1">
        <v>45313</v>
      </c>
      <c r="C32" s="2">
        <v>0.85305555555555557</v>
      </c>
      <c r="D32" t="s">
        <v>144</v>
      </c>
      <c r="E32">
        <v>2.3380000000000001</v>
      </c>
      <c r="F32">
        <v>689.38670000000002</v>
      </c>
      <c r="G32">
        <v>0</v>
      </c>
      <c r="I32">
        <v>0</v>
      </c>
      <c r="J32" t="s">
        <v>145</v>
      </c>
      <c r="K32">
        <v>2.9929999999999999</v>
      </c>
      <c r="L32">
        <v>36.863599999999998</v>
      </c>
      <c r="M32">
        <v>0</v>
      </c>
      <c r="O32">
        <v>0</v>
      </c>
      <c r="P32" t="s">
        <v>146</v>
      </c>
      <c r="Q32">
        <v>3.8559999999999999</v>
      </c>
      <c r="R32">
        <v>288.39370000000002</v>
      </c>
      <c r="S32">
        <v>0</v>
      </c>
      <c r="U32">
        <v>0</v>
      </c>
      <c r="V32" t="s">
        <v>147</v>
      </c>
      <c r="W32">
        <v>0</v>
      </c>
      <c r="X32">
        <v>0</v>
      </c>
      <c r="Y32">
        <v>0</v>
      </c>
      <c r="AA32">
        <v>0</v>
      </c>
    </row>
    <row r="33" spans="1:27" x14ac:dyDescent="0.25">
      <c r="A33" t="s">
        <v>304</v>
      </c>
      <c r="B33" s="1">
        <v>45313</v>
      </c>
      <c r="C33" s="2">
        <v>0.85895833333333327</v>
      </c>
      <c r="D33" t="s">
        <v>144</v>
      </c>
      <c r="E33">
        <v>2.34</v>
      </c>
      <c r="F33">
        <v>636.83180000000004</v>
      </c>
      <c r="G33">
        <v>0</v>
      </c>
      <c r="I33">
        <v>0</v>
      </c>
      <c r="J33" t="s">
        <v>145</v>
      </c>
      <c r="K33">
        <v>2.9260000000000002</v>
      </c>
      <c r="L33">
        <v>37.549399999999999</v>
      </c>
      <c r="M33">
        <v>0</v>
      </c>
      <c r="O33">
        <v>0</v>
      </c>
      <c r="P33" t="s">
        <v>146</v>
      </c>
      <c r="Q33">
        <v>3.8580000000000001</v>
      </c>
      <c r="R33">
        <v>331.9348</v>
      </c>
      <c r="S33">
        <v>0</v>
      </c>
      <c r="U33">
        <v>0</v>
      </c>
      <c r="V33" t="s">
        <v>147</v>
      </c>
      <c r="W33">
        <v>0</v>
      </c>
      <c r="X33">
        <v>0</v>
      </c>
      <c r="Y33">
        <v>0</v>
      </c>
      <c r="AA33">
        <v>0</v>
      </c>
    </row>
    <row r="34" spans="1:27" x14ac:dyDescent="0.25">
      <c r="A34" t="s">
        <v>305</v>
      </c>
      <c r="B34" s="1">
        <v>45313</v>
      </c>
      <c r="C34" s="2">
        <v>0.86486111111111119</v>
      </c>
      <c r="D34" t="s">
        <v>144</v>
      </c>
      <c r="E34">
        <v>2.3410000000000002</v>
      </c>
      <c r="F34">
        <v>617.15710000000001</v>
      </c>
      <c r="G34">
        <v>0</v>
      </c>
      <c r="I34">
        <v>0</v>
      </c>
      <c r="J34" t="s">
        <v>145</v>
      </c>
      <c r="K34">
        <v>2.9849999999999999</v>
      </c>
      <c r="L34">
        <v>40.855400000000003</v>
      </c>
      <c r="M34">
        <v>0</v>
      </c>
      <c r="O34">
        <v>0</v>
      </c>
      <c r="P34" t="s">
        <v>146</v>
      </c>
      <c r="Q34">
        <v>3.851</v>
      </c>
      <c r="R34">
        <v>314.9513</v>
      </c>
      <c r="S34">
        <v>0</v>
      </c>
      <c r="U34">
        <v>0</v>
      </c>
      <c r="V34" t="s">
        <v>147</v>
      </c>
      <c r="W34">
        <v>0</v>
      </c>
      <c r="X34">
        <v>0</v>
      </c>
      <c r="Y34">
        <v>0</v>
      </c>
      <c r="AA34">
        <v>0</v>
      </c>
    </row>
    <row r="35" spans="1:27" x14ac:dyDescent="0.25">
      <c r="A35" t="s">
        <v>306</v>
      </c>
      <c r="B35" s="1">
        <v>45313</v>
      </c>
      <c r="C35" s="2">
        <v>0.87076388888888889</v>
      </c>
      <c r="D35" t="s">
        <v>144</v>
      </c>
      <c r="E35">
        <v>2.2210000000000001</v>
      </c>
      <c r="F35">
        <v>395.14150000000001</v>
      </c>
      <c r="G35">
        <v>0</v>
      </c>
      <c r="I35">
        <v>0</v>
      </c>
      <c r="J35" t="s">
        <v>145</v>
      </c>
      <c r="K35">
        <v>3.01</v>
      </c>
      <c r="L35">
        <v>58.905000000000001</v>
      </c>
      <c r="M35">
        <v>0</v>
      </c>
      <c r="O35">
        <v>0</v>
      </c>
      <c r="P35" t="s">
        <v>146</v>
      </c>
      <c r="Q35">
        <v>3.8559999999999999</v>
      </c>
      <c r="R35">
        <v>347.18700000000001</v>
      </c>
      <c r="S35">
        <v>0</v>
      </c>
      <c r="U35">
        <v>0</v>
      </c>
      <c r="V35" t="s">
        <v>147</v>
      </c>
      <c r="W35">
        <v>0</v>
      </c>
      <c r="X35">
        <v>0</v>
      </c>
      <c r="Y35">
        <v>0</v>
      </c>
      <c r="AA35">
        <v>0</v>
      </c>
    </row>
    <row r="36" spans="1:27" x14ac:dyDescent="0.25">
      <c r="A36" t="s">
        <v>307</v>
      </c>
      <c r="B36" s="1">
        <v>45313</v>
      </c>
      <c r="C36" s="2">
        <v>0.87666666666666659</v>
      </c>
      <c r="D36" t="s">
        <v>144</v>
      </c>
      <c r="E36">
        <v>2.2229999999999999</v>
      </c>
      <c r="F36">
        <v>380.95</v>
      </c>
      <c r="G36">
        <v>0</v>
      </c>
      <c r="I36">
        <v>0</v>
      </c>
      <c r="J36" t="s">
        <v>145</v>
      </c>
      <c r="K36">
        <v>3.0129999999999999</v>
      </c>
      <c r="L36">
        <v>34.668300000000002</v>
      </c>
      <c r="M36">
        <v>0</v>
      </c>
      <c r="O36">
        <v>0</v>
      </c>
      <c r="P36" t="s">
        <v>146</v>
      </c>
      <c r="Q36">
        <v>3.8559999999999999</v>
      </c>
      <c r="R36">
        <v>327.27690000000001</v>
      </c>
      <c r="S36">
        <v>0</v>
      </c>
      <c r="U36">
        <v>0</v>
      </c>
      <c r="V36" t="s">
        <v>147</v>
      </c>
      <c r="W36">
        <v>0</v>
      </c>
      <c r="X36">
        <v>0</v>
      </c>
      <c r="Y36">
        <v>0</v>
      </c>
      <c r="AA36">
        <v>0</v>
      </c>
    </row>
    <row r="37" spans="1:27" x14ac:dyDescent="0.25">
      <c r="A37" t="s">
        <v>308</v>
      </c>
      <c r="B37" s="1">
        <v>45313</v>
      </c>
      <c r="C37" s="2">
        <v>0.88258101851851845</v>
      </c>
      <c r="D37" t="s">
        <v>144</v>
      </c>
      <c r="E37">
        <v>2.3380000000000001</v>
      </c>
      <c r="F37">
        <v>596.57560000000001</v>
      </c>
      <c r="G37">
        <v>0</v>
      </c>
      <c r="I37">
        <v>0</v>
      </c>
      <c r="J37" t="s">
        <v>145</v>
      </c>
      <c r="K37">
        <v>2.9649999999999999</v>
      </c>
      <c r="L37">
        <v>41.315800000000003</v>
      </c>
      <c r="M37">
        <v>0</v>
      </c>
      <c r="O37">
        <v>0</v>
      </c>
      <c r="P37" t="s">
        <v>146</v>
      </c>
      <c r="Q37">
        <v>3.8479999999999999</v>
      </c>
      <c r="R37">
        <v>381.70769999999999</v>
      </c>
      <c r="S37">
        <v>0</v>
      </c>
      <c r="U37">
        <v>0</v>
      </c>
      <c r="V37" t="s">
        <v>147</v>
      </c>
      <c r="W37">
        <v>0</v>
      </c>
      <c r="X37">
        <v>0</v>
      </c>
      <c r="Y37">
        <v>0</v>
      </c>
      <c r="AA37">
        <v>0</v>
      </c>
    </row>
    <row r="38" spans="1:27" x14ac:dyDescent="0.25">
      <c r="A38" t="s">
        <v>309</v>
      </c>
      <c r="B38" s="1">
        <v>45313</v>
      </c>
      <c r="C38" s="2">
        <v>0.88848379629629637</v>
      </c>
      <c r="D38" t="s">
        <v>144</v>
      </c>
      <c r="E38">
        <v>2.3410000000000002</v>
      </c>
      <c r="F38">
        <v>655.33370000000002</v>
      </c>
      <c r="G38">
        <v>0</v>
      </c>
      <c r="I38">
        <v>0</v>
      </c>
      <c r="J38" t="s">
        <v>145</v>
      </c>
      <c r="K38">
        <v>2.9209999999999998</v>
      </c>
      <c r="L38">
        <v>53.647599999999997</v>
      </c>
      <c r="M38">
        <v>0</v>
      </c>
      <c r="O38">
        <v>0</v>
      </c>
      <c r="P38" t="s">
        <v>146</v>
      </c>
      <c r="Q38">
        <v>3.8479999999999999</v>
      </c>
      <c r="R38">
        <v>229.89609999999999</v>
      </c>
      <c r="S38">
        <v>0</v>
      </c>
      <c r="U38">
        <v>0</v>
      </c>
      <c r="V38" t="s">
        <v>147</v>
      </c>
      <c r="W38">
        <v>0</v>
      </c>
      <c r="X38">
        <v>0</v>
      </c>
      <c r="Y38">
        <v>0</v>
      </c>
      <c r="AA38">
        <v>0</v>
      </c>
    </row>
    <row r="39" spans="1:27" x14ac:dyDescent="0.25">
      <c r="A39" t="s">
        <v>310</v>
      </c>
      <c r="B39" s="1">
        <v>45313</v>
      </c>
      <c r="C39" s="2">
        <v>0.89438657407407407</v>
      </c>
      <c r="D39" t="s">
        <v>144</v>
      </c>
      <c r="E39">
        <v>2.2229999999999999</v>
      </c>
      <c r="F39">
        <v>380.49099999999999</v>
      </c>
      <c r="G39">
        <v>0</v>
      </c>
      <c r="I39">
        <v>0</v>
      </c>
      <c r="J39" t="s">
        <v>145</v>
      </c>
      <c r="K39">
        <v>2.9249999999999998</v>
      </c>
      <c r="L39">
        <v>51.861499999999999</v>
      </c>
      <c r="M39">
        <v>0</v>
      </c>
      <c r="O39">
        <v>0</v>
      </c>
      <c r="P39" t="s">
        <v>146</v>
      </c>
      <c r="Q39">
        <v>3.8530000000000002</v>
      </c>
      <c r="R39">
        <v>369.84780000000001</v>
      </c>
      <c r="S39">
        <v>0</v>
      </c>
      <c r="U39">
        <v>0</v>
      </c>
      <c r="V39" t="s">
        <v>147</v>
      </c>
      <c r="W39">
        <v>0</v>
      </c>
      <c r="X39">
        <v>0</v>
      </c>
      <c r="Y39">
        <v>0</v>
      </c>
      <c r="AA39">
        <v>0</v>
      </c>
    </row>
    <row r="40" spans="1:27" x14ac:dyDescent="0.25">
      <c r="A40" t="s">
        <v>311</v>
      </c>
      <c r="B40" s="1">
        <v>45313</v>
      </c>
      <c r="C40" s="2">
        <v>0.90028935185185188</v>
      </c>
      <c r="D40" t="s">
        <v>144</v>
      </c>
      <c r="E40">
        <v>2.34</v>
      </c>
      <c r="F40">
        <v>637.37779999999998</v>
      </c>
      <c r="G40">
        <v>0</v>
      </c>
      <c r="I40">
        <v>0</v>
      </c>
      <c r="J40" t="s">
        <v>145</v>
      </c>
      <c r="K40">
        <v>3.0459999999999998</v>
      </c>
      <c r="L40">
        <v>40.981999999999999</v>
      </c>
      <c r="M40">
        <v>0</v>
      </c>
      <c r="O40">
        <v>0</v>
      </c>
      <c r="P40" t="s">
        <v>146</v>
      </c>
      <c r="Q40">
        <v>3.851</v>
      </c>
      <c r="R40">
        <v>268.03469999999999</v>
      </c>
      <c r="S40">
        <v>0</v>
      </c>
      <c r="U40">
        <v>0</v>
      </c>
      <c r="V40" t="s">
        <v>147</v>
      </c>
      <c r="W40">
        <v>0</v>
      </c>
      <c r="X40">
        <v>0</v>
      </c>
      <c r="Y40">
        <v>0</v>
      </c>
      <c r="AA40">
        <v>0</v>
      </c>
    </row>
    <row r="41" spans="1:27" x14ac:dyDescent="0.25">
      <c r="A41" t="s">
        <v>312</v>
      </c>
      <c r="B41" s="1">
        <v>45313</v>
      </c>
      <c r="C41" s="2">
        <v>0.90619212962962958</v>
      </c>
      <c r="D41" t="s">
        <v>144</v>
      </c>
      <c r="E41">
        <v>2.2229999999999999</v>
      </c>
      <c r="F41">
        <v>376.2022</v>
      </c>
      <c r="G41">
        <v>0</v>
      </c>
      <c r="I41">
        <v>0</v>
      </c>
      <c r="J41" t="s">
        <v>145</v>
      </c>
      <c r="K41">
        <v>2.93</v>
      </c>
      <c r="L41">
        <v>36.967799999999997</v>
      </c>
      <c r="M41">
        <v>0</v>
      </c>
      <c r="O41">
        <v>0</v>
      </c>
      <c r="P41" t="s">
        <v>146</v>
      </c>
      <c r="Q41">
        <v>3.851</v>
      </c>
      <c r="R41">
        <v>277.89819999999997</v>
      </c>
      <c r="S41">
        <v>0</v>
      </c>
      <c r="U41">
        <v>0</v>
      </c>
      <c r="V41" t="s">
        <v>147</v>
      </c>
      <c r="W41">
        <v>0</v>
      </c>
      <c r="X41">
        <v>0</v>
      </c>
      <c r="Y41">
        <v>0</v>
      </c>
      <c r="AA41">
        <v>0</v>
      </c>
    </row>
    <row r="42" spans="1:27" x14ac:dyDescent="0.25">
      <c r="A42" t="s">
        <v>313</v>
      </c>
      <c r="B42" s="1">
        <v>45313</v>
      </c>
      <c r="C42" s="2">
        <v>0.91209490740740751</v>
      </c>
      <c r="D42" t="s">
        <v>144</v>
      </c>
      <c r="E42">
        <v>2.2149999999999999</v>
      </c>
      <c r="F42">
        <v>366.1952</v>
      </c>
      <c r="G42">
        <v>0</v>
      </c>
      <c r="I42">
        <v>0</v>
      </c>
      <c r="J42" t="s">
        <v>145</v>
      </c>
      <c r="K42">
        <v>3.0129999999999999</v>
      </c>
      <c r="L42">
        <v>45.405799999999999</v>
      </c>
      <c r="M42">
        <v>0</v>
      </c>
      <c r="O42">
        <v>0</v>
      </c>
      <c r="P42" t="s">
        <v>146</v>
      </c>
      <c r="Q42">
        <v>3.8559999999999999</v>
      </c>
      <c r="R42">
        <v>511.97460000000001</v>
      </c>
      <c r="S42">
        <v>0</v>
      </c>
      <c r="U42">
        <v>0</v>
      </c>
      <c r="V42" t="s">
        <v>147</v>
      </c>
      <c r="W42">
        <v>0</v>
      </c>
      <c r="X42">
        <v>0</v>
      </c>
      <c r="Y42">
        <v>0</v>
      </c>
      <c r="AA42">
        <v>0</v>
      </c>
    </row>
    <row r="43" spans="1:27" x14ac:dyDescent="0.25">
      <c r="A43" t="s">
        <v>314</v>
      </c>
      <c r="B43" s="1">
        <v>45313</v>
      </c>
      <c r="C43" s="2">
        <v>0.91800925925925936</v>
      </c>
      <c r="D43" t="s">
        <v>144</v>
      </c>
      <c r="E43">
        <v>2.2309999999999999</v>
      </c>
      <c r="F43">
        <v>414.7647</v>
      </c>
      <c r="G43">
        <v>0</v>
      </c>
      <c r="I43">
        <v>0</v>
      </c>
      <c r="J43" t="s">
        <v>145</v>
      </c>
      <c r="K43">
        <v>2.9630000000000001</v>
      </c>
      <c r="L43">
        <v>36.027900000000002</v>
      </c>
      <c r="M43">
        <v>0</v>
      </c>
      <c r="O43">
        <v>0</v>
      </c>
      <c r="P43" t="s">
        <v>146</v>
      </c>
      <c r="Q43">
        <v>3.851</v>
      </c>
      <c r="R43">
        <v>299.15649999999999</v>
      </c>
      <c r="S43">
        <v>0</v>
      </c>
      <c r="U43">
        <v>0</v>
      </c>
      <c r="V43" t="s">
        <v>147</v>
      </c>
      <c r="W43">
        <v>0</v>
      </c>
      <c r="X43">
        <v>0</v>
      </c>
      <c r="Y43">
        <v>0</v>
      </c>
      <c r="AA43">
        <v>0</v>
      </c>
    </row>
    <row r="44" spans="1:27" x14ac:dyDescent="0.25">
      <c r="A44" t="s">
        <v>315</v>
      </c>
      <c r="B44" s="1">
        <v>45313</v>
      </c>
      <c r="C44" s="2">
        <v>0.92391203703703706</v>
      </c>
      <c r="D44" t="s">
        <v>144</v>
      </c>
      <c r="E44">
        <v>2.2349999999999999</v>
      </c>
      <c r="F44">
        <v>399.91160000000002</v>
      </c>
      <c r="G44">
        <v>0</v>
      </c>
      <c r="I44">
        <v>0</v>
      </c>
      <c r="J44" t="s">
        <v>145</v>
      </c>
      <c r="K44">
        <v>2.9950000000000001</v>
      </c>
      <c r="L44">
        <v>60.642400000000002</v>
      </c>
      <c r="M44">
        <v>0</v>
      </c>
      <c r="O44">
        <v>0</v>
      </c>
      <c r="P44" t="s">
        <v>146</v>
      </c>
      <c r="Q44">
        <v>3.8530000000000002</v>
      </c>
      <c r="R44">
        <v>233.9092</v>
      </c>
      <c r="S44">
        <v>0</v>
      </c>
      <c r="U44">
        <v>0</v>
      </c>
      <c r="V44" t="s">
        <v>147</v>
      </c>
      <c r="W44">
        <v>0</v>
      </c>
      <c r="X44">
        <v>0</v>
      </c>
      <c r="Y44">
        <v>0</v>
      </c>
      <c r="AA44">
        <v>0</v>
      </c>
    </row>
    <row r="45" spans="1:27" x14ac:dyDescent="0.25">
      <c r="A45" t="s">
        <v>316</v>
      </c>
      <c r="B45" s="1">
        <v>45313</v>
      </c>
      <c r="C45" s="2">
        <v>0.92981481481481476</v>
      </c>
      <c r="D45" t="s">
        <v>144</v>
      </c>
      <c r="E45">
        <v>2.3359999999999999</v>
      </c>
      <c r="F45">
        <v>641.13900000000001</v>
      </c>
      <c r="G45">
        <v>0</v>
      </c>
      <c r="I45">
        <v>0</v>
      </c>
      <c r="J45" t="s">
        <v>145</v>
      </c>
      <c r="K45">
        <v>3.0009999999999999</v>
      </c>
      <c r="L45">
        <v>51.874299999999998</v>
      </c>
      <c r="M45">
        <v>0</v>
      </c>
      <c r="O45">
        <v>0</v>
      </c>
      <c r="P45" t="s">
        <v>146</v>
      </c>
      <c r="Q45">
        <v>3.86</v>
      </c>
      <c r="R45">
        <v>294.69839999999999</v>
      </c>
      <c r="S45">
        <v>0</v>
      </c>
      <c r="U45">
        <v>0</v>
      </c>
      <c r="V45" t="s">
        <v>147</v>
      </c>
      <c r="W45">
        <v>0</v>
      </c>
      <c r="X45">
        <v>0</v>
      </c>
      <c r="Y45">
        <v>0</v>
      </c>
      <c r="AA45">
        <v>0</v>
      </c>
    </row>
    <row r="46" spans="1:27" x14ac:dyDescent="0.25">
      <c r="A46" t="s">
        <v>317</v>
      </c>
      <c r="B46" s="1">
        <v>45313</v>
      </c>
      <c r="C46" s="2">
        <v>0.93571759259259257</v>
      </c>
      <c r="D46" t="s">
        <v>144</v>
      </c>
      <c r="E46">
        <v>2.3359999999999999</v>
      </c>
      <c r="F46">
        <v>616.34839999999997</v>
      </c>
      <c r="G46">
        <v>0</v>
      </c>
      <c r="I46">
        <v>0</v>
      </c>
      <c r="J46" t="s">
        <v>145</v>
      </c>
      <c r="K46">
        <v>2.948</v>
      </c>
      <c r="L46">
        <v>38.904000000000003</v>
      </c>
      <c r="M46">
        <v>0</v>
      </c>
      <c r="O46">
        <v>0</v>
      </c>
      <c r="P46" t="s">
        <v>146</v>
      </c>
      <c r="Q46">
        <v>3.855</v>
      </c>
      <c r="R46">
        <v>247.75970000000001</v>
      </c>
      <c r="S46">
        <v>0</v>
      </c>
      <c r="U46">
        <v>0</v>
      </c>
      <c r="V46" t="s">
        <v>147</v>
      </c>
      <c r="W46">
        <v>0</v>
      </c>
      <c r="X46">
        <v>0</v>
      </c>
      <c r="Y46">
        <v>0</v>
      </c>
      <c r="AA46">
        <v>0</v>
      </c>
    </row>
    <row r="47" spans="1:27" x14ac:dyDescent="0.25">
      <c r="A47" t="s">
        <v>318</v>
      </c>
      <c r="B47" s="1">
        <v>45313</v>
      </c>
      <c r="C47" s="2">
        <v>0.94162037037037039</v>
      </c>
      <c r="D47" t="s">
        <v>144</v>
      </c>
      <c r="E47">
        <v>2.218</v>
      </c>
      <c r="F47">
        <v>393.54419999999999</v>
      </c>
      <c r="G47">
        <v>0</v>
      </c>
      <c r="I47">
        <v>0</v>
      </c>
      <c r="J47" t="s">
        <v>145</v>
      </c>
      <c r="K47">
        <v>3.02</v>
      </c>
      <c r="L47">
        <v>36.901200000000003</v>
      </c>
      <c r="M47">
        <v>0</v>
      </c>
      <c r="O47">
        <v>0</v>
      </c>
      <c r="P47" t="s">
        <v>146</v>
      </c>
      <c r="Q47">
        <v>3.855</v>
      </c>
      <c r="R47">
        <v>238.38069999999999</v>
      </c>
      <c r="S47">
        <v>0</v>
      </c>
      <c r="U47">
        <v>0</v>
      </c>
      <c r="V47" t="s">
        <v>147</v>
      </c>
      <c r="W47">
        <v>0</v>
      </c>
      <c r="X47">
        <v>0</v>
      </c>
      <c r="Y47">
        <v>0</v>
      </c>
      <c r="AA47">
        <v>0</v>
      </c>
    </row>
    <row r="48" spans="1:27" x14ac:dyDescent="0.25">
      <c r="A48" t="s">
        <v>319</v>
      </c>
      <c r="B48" s="1">
        <v>45313</v>
      </c>
      <c r="C48" s="2">
        <v>0.9475231481481482</v>
      </c>
      <c r="D48" t="s">
        <v>144</v>
      </c>
      <c r="E48">
        <v>2.343</v>
      </c>
      <c r="F48">
        <v>556.73839999999996</v>
      </c>
      <c r="G48">
        <v>0</v>
      </c>
      <c r="I48">
        <v>0</v>
      </c>
      <c r="J48" t="s">
        <v>145</v>
      </c>
      <c r="K48">
        <v>3.0249999999999999</v>
      </c>
      <c r="L48">
        <v>28.473500000000001</v>
      </c>
      <c r="M48">
        <v>0</v>
      </c>
      <c r="O48">
        <v>0</v>
      </c>
      <c r="P48" t="s">
        <v>146</v>
      </c>
      <c r="Q48">
        <v>3.8250000000000002</v>
      </c>
      <c r="R48">
        <v>14.710699999999999</v>
      </c>
      <c r="S48">
        <v>0</v>
      </c>
      <c r="U48">
        <v>0</v>
      </c>
      <c r="V48" t="s">
        <v>147</v>
      </c>
      <c r="W48">
        <v>0</v>
      </c>
      <c r="X48">
        <v>0</v>
      </c>
      <c r="Y48">
        <v>0</v>
      </c>
      <c r="AA48">
        <v>0</v>
      </c>
    </row>
    <row r="49" spans="1:27" x14ac:dyDescent="0.25">
      <c r="A49" t="s">
        <v>320</v>
      </c>
      <c r="B49" s="1">
        <v>45313</v>
      </c>
      <c r="C49" s="2">
        <v>0.9534259259259259</v>
      </c>
      <c r="D49" t="s">
        <v>144</v>
      </c>
      <c r="E49">
        <v>2.3380000000000001</v>
      </c>
      <c r="F49">
        <v>598.0213</v>
      </c>
      <c r="G49">
        <v>0</v>
      </c>
      <c r="I49">
        <v>0</v>
      </c>
      <c r="J49" t="s">
        <v>145</v>
      </c>
      <c r="K49">
        <v>2.968</v>
      </c>
      <c r="L49">
        <v>50.423200000000001</v>
      </c>
      <c r="M49">
        <v>0</v>
      </c>
      <c r="O49">
        <v>0</v>
      </c>
      <c r="P49" t="s">
        <v>146</v>
      </c>
      <c r="Q49">
        <v>3.8530000000000002</v>
      </c>
      <c r="R49">
        <v>115.70229999999999</v>
      </c>
      <c r="S49">
        <v>0</v>
      </c>
      <c r="U49">
        <v>0</v>
      </c>
      <c r="V49" t="s">
        <v>147</v>
      </c>
      <c r="W49">
        <v>0</v>
      </c>
      <c r="X49">
        <v>0</v>
      </c>
      <c r="Y49">
        <v>0</v>
      </c>
      <c r="AA49">
        <v>0</v>
      </c>
    </row>
    <row r="50" spans="1:27" x14ac:dyDescent="0.25">
      <c r="A50" t="s">
        <v>321</v>
      </c>
      <c r="B50" s="1">
        <v>45313</v>
      </c>
      <c r="C50" s="2">
        <v>0.9593287037037036</v>
      </c>
      <c r="D50" t="s">
        <v>144</v>
      </c>
      <c r="E50">
        <v>2.3380000000000001</v>
      </c>
      <c r="F50">
        <v>597.4547</v>
      </c>
      <c r="G50">
        <v>0</v>
      </c>
      <c r="I50">
        <v>0</v>
      </c>
      <c r="J50" t="s">
        <v>145</v>
      </c>
      <c r="K50">
        <v>2.9460000000000002</v>
      </c>
      <c r="L50">
        <v>50.959099999999999</v>
      </c>
      <c r="M50">
        <v>0</v>
      </c>
      <c r="O50">
        <v>0</v>
      </c>
      <c r="P50" t="s">
        <v>146</v>
      </c>
      <c r="Q50">
        <v>3.855</v>
      </c>
      <c r="R50">
        <v>209.23679999999999</v>
      </c>
      <c r="S50">
        <v>0</v>
      </c>
      <c r="U50">
        <v>0</v>
      </c>
      <c r="V50" t="s">
        <v>147</v>
      </c>
      <c r="W50">
        <v>0</v>
      </c>
      <c r="X50">
        <v>0</v>
      </c>
      <c r="Y50">
        <v>0</v>
      </c>
      <c r="AA50">
        <v>0</v>
      </c>
    </row>
    <row r="51" spans="1:27" x14ac:dyDescent="0.25">
      <c r="A51" t="s">
        <v>322</v>
      </c>
      <c r="B51" s="1">
        <v>45313</v>
      </c>
      <c r="C51" s="2">
        <v>0.96524305555555545</v>
      </c>
      <c r="D51" t="s">
        <v>144</v>
      </c>
      <c r="E51">
        <v>2.3380000000000001</v>
      </c>
      <c r="F51">
        <v>572.83240000000001</v>
      </c>
      <c r="G51">
        <v>0</v>
      </c>
      <c r="I51">
        <v>0</v>
      </c>
      <c r="J51" t="s">
        <v>145</v>
      </c>
      <c r="K51">
        <v>2.93</v>
      </c>
      <c r="L51">
        <v>75.344200000000001</v>
      </c>
      <c r="M51">
        <v>0</v>
      </c>
      <c r="O51">
        <v>0</v>
      </c>
      <c r="P51" t="s">
        <v>146</v>
      </c>
      <c r="Q51">
        <v>3.85</v>
      </c>
      <c r="R51">
        <v>373.2029</v>
      </c>
      <c r="S51">
        <v>0</v>
      </c>
      <c r="U51">
        <v>0</v>
      </c>
      <c r="V51" t="s">
        <v>147</v>
      </c>
      <c r="W51">
        <v>0</v>
      </c>
      <c r="X51">
        <v>0</v>
      </c>
      <c r="Y51">
        <v>0</v>
      </c>
      <c r="AA51">
        <v>0</v>
      </c>
    </row>
    <row r="52" spans="1:27" x14ac:dyDescent="0.25">
      <c r="A52" t="s">
        <v>323</v>
      </c>
      <c r="B52" s="1">
        <v>45313</v>
      </c>
      <c r="C52" s="2">
        <v>0.97114583333333337</v>
      </c>
      <c r="D52" t="s">
        <v>144</v>
      </c>
      <c r="E52">
        <v>2.343</v>
      </c>
      <c r="F52">
        <v>575.577</v>
      </c>
      <c r="G52">
        <v>0</v>
      </c>
      <c r="I52">
        <v>0</v>
      </c>
      <c r="J52" t="s">
        <v>145</v>
      </c>
      <c r="K52">
        <v>3.1749999999999998</v>
      </c>
      <c r="L52">
        <v>45.667999999999999</v>
      </c>
      <c r="M52">
        <v>0</v>
      </c>
      <c r="O52">
        <v>0</v>
      </c>
      <c r="P52" t="s">
        <v>146</v>
      </c>
      <c r="Q52">
        <v>3.8530000000000002</v>
      </c>
      <c r="R52">
        <v>646.38530000000003</v>
      </c>
      <c r="S52">
        <v>0</v>
      </c>
      <c r="U52">
        <v>0</v>
      </c>
      <c r="V52" t="s">
        <v>147</v>
      </c>
      <c r="W52">
        <v>0</v>
      </c>
      <c r="X52">
        <v>0</v>
      </c>
      <c r="Y52">
        <v>0</v>
      </c>
      <c r="AA52">
        <v>0</v>
      </c>
    </row>
    <row r="53" spans="1:27" x14ac:dyDescent="0.25">
      <c r="A53" t="s">
        <v>324</v>
      </c>
      <c r="B53" s="1">
        <v>45313</v>
      </c>
      <c r="C53" s="2">
        <v>0.97704861111111108</v>
      </c>
      <c r="D53" t="s">
        <v>144</v>
      </c>
      <c r="E53">
        <v>2.3359999999999999</v>
      </c>
      <c r="F53">
        <v>596.58130000000006</v>
      </c>
      <c r="G53">
        <v>0</v>
      </c>
      <c r="I53">
        <v>0</v>
      </c>
      <c r="J53" t="s">
        <v>145</v>
      </c>
      <c r="K53">
        <v>3.02</v>
      </c>
      <c r="L53">
        <v>31.758700000000001</v>
      </c>
      <c r="M53">
        <v>0</v>
      </c>
      <c r="O53">
        <v>0</v>
      </c>
      <c r="P53" t="s">
        <v>146</v>
      </c>
      <c r="Q53">
        <v>3.8559999999999999</v>
      </c>
      <c r="R53">
        <v>1170.9844000000001</v>
      </c>
      <c r="S53">
        <v>0</v>
      </c>
      <c r="U53">
        <v>0</v>
      </c>
      <c r="V53" t="s">
        <v>147</v>
      </c>
      <c r="W53">
        <v>0</v>
      </c>
      <c r="X53">
        <v>0</v>
      </c>
      <c r="Y53">
        <v>0</v>
      </c>
      <c r="AA53">
        <v>0</v>
      </c>
    </row>
    <row r="54" spans="1:27" x14ac:dyDescent="0.25">
      <c r="A54" t="s">
        <v>325</v>
      </c>
      <c r="B54" s="1">
        <v>45313</v>
      </c>
      <c r="C54" s="2">
        <v>0.98295138888888889</v>
      </c>
      <c r="D54" t="s">
        <v>144</v>
      </c>
      <c r="E54">
        <v>2.34</v>
      </c>
      <c r="F54">
        <v>590.0847</v>
      </c>
      <c r="G54">
        <v>0</v>
      </c>
      <c r="I54">
        <v>0</v>
      </c>
      <c r="J54" t="s">
        <v>145</v>
      </c>
      <c r="K54">
        <v>3.08</v>
      </c>
      <c r="L54">
        <v>55.790399999999998</v>
      </c>
      <c r="M54">
        <v>0</v>
      </c>
      <c r="O54">
        <v>0</v>
      </c>
      <c r="P54" t="s">
        <v>146</v>
      </c>
      <c r="Q54">
        <v>3.8530000000000002</v>
      </c>
      <c r="R54">
        <v>2032.4253000000001</v>
      </c>
      <c r="S54">
        <v>0</v>
      </c>
      <c r="U54">
        <v>0</v>
      </c>
      <c r="V54" t="s">
        <v>147</v>
      </c>
      <c r="W54">
        <v>0</v>
      </c>
      <c r="X54">
        <v>0</v>
      </c>
      <c r="Y54">
        <v>0</v>
      </c>
      <c r="AA54">
        <v>0</v>
      </c>
    </row>
    <row r="55" spans="1:27" x14ac:dyDescent="0.25">
      <c r="A55" t="s">
        <v>326</v>
      </c>
      <c r="B55" s="1">
        <v>45313</v>
      </c>
      <c r="C55" s="2">
        <v>0.9888541666666667</v>
      </c>
      <c r="D55" t="s">
        <v>144</v>
      </c>
      <c r="E55">
        <v>2.343</v>
      </c>
      <c r="F55">
        <v>604.67430000000002</v>
      </c>
      <c r="G55">
        <v>0</v>
      </c>
      <c r="I55">
        <v>0</v>
      </c>
      <c r="J55" t="s">
        <v>145</v>
      </c>
      <c r="K55">
        <v>3.0550000000000002</v>
      </c>
      <c r="L55">
        <v>52.606900000000003</v>
      </c>
      <c r="M55">
        <v>0</v>
      </c>
      <c r="O55">
        <v>0</v>
      </c>
      <c r="P55" t="s">
        <v>146</v>
      </c>
      <c r="Q55">
        <v>3.855</v>
      </c>
      <c r="R55">
        <v>3295.3692000000001</v>
      </c>
      <c r="S55">
        <v>0</v>
      </c>
      <c r="U55">
        <v>0</v>
      </c>
      <c r="V55" t="s">
        <v>147</v>
      </c>
      <c r="W55">
        <v>0</v>
      </c>
      <c r="X55">
        <v>0</v>
      </c>
      <c r="Y55">
        <v>0</v>
      </c>
      <c r="AA5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87FD-4EEC-4D36-8986-00FBBE83882A}">
  <dimension ref="A1:J26"/>
  <sheetViews>
    <sheetView topLeftCell="A5" workbookViewId="0">
      <selection activeCell="F1" sqref="F1:H26"/>
    </sheetView>
  </sheetViews>
  <sheetFormatPr defaultRowHeight="15" x14ac:dyDescent="0.25"/>
  <sheetData>
    <row r="1" spans="1:10" x14ac:dyDescent="0.25">
      <c r="A1" t="s">
        <v>178</v>
      </c>
      <c r="B1" s="53" t="s">
        <v>361</v>
      </c>
      <c r="C1" t="s">
        <v>366</v>
      </c>
      <c r="D1" t="s">
        <v>362</v>
      </c>
      <c r="E1">
        <v>778</v>
      </c>
      <c r="F1">
        <v>12.2521</v>
      </c>
      <c r="G1">
        <v>35.073599999999999</v>
      </c>
      <c r="H1">
        <v>1027.71080356315</v>
      </c>
      <c r="I1" t="s">
        <v>366</v>
      </c>
      <c r="J1">
        <v>5</v>
      </c>
    </row>
    <row r="2" spans="1:10" x14ac:dyDescent="0.25">
      <c r="A2" t="s">
        <v>179</v>
      </c>
      <c r="B2" s="53" t="s">
        <v>361</v>
      </c>
      <c r="C2" t="s">
        <v>363</v>
      </c>
      <c r="D2" t="s">
        <v>364</v>
      </c>
      <c r="E2">
        <v>756</v>
      </c>
      <c r="F2">
        <v>9.8209999999999997</v>
      </c>
      <c r="G2">
        <v>34.764899999999997</v>
      </c>
      <c r="H2">
        <v>1027.1675465399001</v>
      </c>
      <c r="I2" t="s">
        <v>363</v>
      </c>
      <c r="J2">
        <v>4</v>
      </c>
    </row>
    <row r="3" spans="1:10" x14ac:dyDescent="0.25">
      <c r="A3" t="s">
        <v>180</v>
      </c>
      <c r="B3" s="53" t="s">
        <v>361</v>
      </c>
      <c r="C3" t="s">
        <v>363</v>
      </c>
      <c r="D3" t="s">
        <v>365</v>
      </c>
      <c r="E3">
        <v>734</v>
      </c>
      <c r="F3">
        <v>9.6128999999999998</v>
      </c>
      <c r="G3">
        <v>34.742400000000004</v>
      </c>
      <c r="H3">
        <v>1027.38873000133</v>
      </c>
      <c r="I3" t="s">
        <v>363</v>
      </c>
      <c r="J3">
        <v>1</v>
      </c>
    </row>
    <row r="4" spans="1:10" x14ac:dyDescent="0.25">
      <c r="A4" t="s">
        <v>181</v>
      </c>
      <c r="B4" s="53" t="s">
        <v>361</v>
      </c>
      <c r="C4" t="s">
        <v>366</v>
      </c>
      <c r="D4" t="s">
        <v>367</v>
      </c>
      <c r="E4">
        <v>781</v>
      </c>
      <c r="F4">
        <v>15.0085</v>
      </c>
      <c r="G4">
        <v>35.4193</v>
      </c>
      <c r="H4">
        <v>1026.8232976934501</v>
      </c>
      <c r="I4" t="s">
        <v>366</v>
      </c>
      <c r="J4">
        <v>6</v>
      </c>
    </row>
    <row r="5" spans="1:10" x14ac:dyDescent="0.25">
      <c r="A5" t="s">
        <v>182</v>
      </c>
      <c r="B5" s="53" t="s">
        <v>361</v>
      </c>
      <c r="C5" t="s">
        <v>363</v>
      </c>
      <c r="D5" t="s">
        <v>368</v>
      </c>
      <c r="E5">
        <v>765</v>
      </c>
      <c r="F5">
        <v>11.7636</v>
      </c>
      <c r="G5">
        <v>34.834499999999998</v>
      </c>
      <c r="H5">
        <v>1026.52124466243</v>
      </c>
      <c r="I5" t="s">
        <v>363</v>
      </c>
      <c r="J5">
        <v>9</v>
      </c>
    </row>
    <row r="6" spans="1:10" x14ac:dyDescent="0.25">
      <c r="A6" t="s">
        <v>183</v>
      </c>
      <c r="B6" s="53" t="s">
        <v>361</v>
      </c>
      <c r="C6" t="s">
        <v>369</v>
      </c>
      <c r="D6" t="s">
        <v>367</v>
      </c>
      <c r="E6">
        <v>681</v>
      </c>
      <c r="F6">
        <v>14.4115</v>
      </c>
      <c r="G6">
        <v>35.310600000000001</v>
      </c>
      <c r="H6">
        <v>1026.74289564689</v>
      </c>
      <c r="I6" t="s">
        <v>369</v>
      </c>
      <c r="J6">
        <v>6</v>
      </c>
    </row>
    <row r="7" spans="1:10" x14ac:dyDescent="0.25">
      <c r="A7" t="s">
        <v>184</v>
      </c>
      <c r="B7" s="53" t="s">
        <v>361</v>
      </c>
      <c r="C7" t="s">
        <v>366</v>
      </c>
      <c r="D7" t="s">
        <v>370</v>
      </c>
      <c r="E7">
        <v>782</v>
      </c>
      <c r="F7">
        <v>15.627700000000001</v>
      </c>
      <c r="G7">
        <v>35.4831</v>
      </c>
      <c r="H7">
        <v>1026.33951614851</v>
      </c>
      <c r="I7" t="s">
        <v>366</v>
      </c>
      <c r="J7">
        <v>8</v>
      </c>
    </row>
    <row r="8" spans="1:10" x14ac:dyDescent="0.25">
      <c r="A8" t="s">
        <v>185</v>
      </c>
      <c r="B8" s="53" t="s">
        <v>361</v>
      </c>
      <c r="C8" t="s">
        <v>371</v>
      </c>
      <c r="D8" t="s">
        <v>364</v>
      </c>
      <c r="E8">
        <v>664</v>
      </c>
      <c r="F8">
        <v>8.0029000000000003</v>
      </c>
      <c r="G8">
        <v>34.566400000000002</v>
      </c>
      <c r="H8">
        <v>1028.9322459191801</v>
      </c>
      <c r="I8" t="s">
        <v>372</v>
      </c>
      <c r="J8">
        <v>4</v>
      </c>
    </row>
    <row r="9" spans="1:10" x14ac:dyDescent="0.25">
      <c r="A9" t="s">
        <v>186</v>
      </c>
      <c r="B9" s="53" t="s">
        <v>361</v>
      </c>
      <c r="C9" t="s">
        <v>369</v>
      </c>
      <c r="D9" t="s">
        <v>362</v>
      </c>
      <c r="E9">
        <v>679</v>
      </c>
      <c r="F9">
        <v>13.275700000000001</v>
      </c>
      <c r="G9">
        <v>35.177799999999998</v>
      </c>
      <c r="H9">
        <v>1027.0063099787001</v>
      </c>
      <c r="I9" t="s">
        <v>369</v>
      </c>
      <c r="J9">
        <v>5</v>
      </c>
    </row>
    <row r="10" spans="1:10" x14ac:dyDescent="0.25">
      <c r="A10" t="s">
        <v>187</v>
      </c>
      <c r="B10" s="53" t="s">
        <v>361</v>
      </c>
      <c r="C10" t="s">
        <v>372</v>
      </c>
      <c r="D10" t="s">
        <v>362</v>
      </c>
      <c r="E10">
        <v>663</v>
      </c>
      <c r="F10">
        <v>8.9700000000000006</v>
      </c>
      <c r="G10">
        <v>34.6629</v>
      </c>
      <c r="H10">
        <v>1028.6244425553</v>
      </c>
      <c r="I10" t="s">
        <v>372</v>
      </c>
      <c r="J10">
        <v>5</v>
      </c>
    </row>
    <row r="11" spans="1:10" x14ac:dyDescent="0.25">
      <c r="A11" t="s">
        <v>188</v>
      </c>
      <c r="B11" s="53" t="s">
        <v>361</v>
      </c>
      <c r="C11" t="s">
        <v>373</v>
      </c>
      <c r="D11" t="s">
        <v>370</v>
      </c>
      <c r="E11">
        <v>350</v>
      </c>
      <c r="F11">
        <v>12.488799999999999</v>
      </c>
      <c r="G11">
        <v>34.8919</v>
      </c>
      <c r="H11">
        <v>1026.50481516372</v>
      </c>
      <c r="I11" t="s">
        <v>373</v>
      </c>
      <c r="J11">
        <v>8</v>
      </c>
    </row>
    <row r="12" spans="1:10" x14ac:dyDescent="0.25">
      <c r="A12" t="s">
        <v>189</v>
      </c>
      <c r="B12" s="53" t="s">
        <v>361</v>
      </c>
      <c r="C12" t="s">
        <v>374</v>
      </c>
      <c r="D12" t="s">
        <v>364</v>
      </c>
      <c r="E12">
        <v>391</v>
      </c>
      <c r="F12">
        <v>10.130800000000001</v>
      </c>
      <c r="G12">
        <v>34.796599999999998</v>
      </c>
      <c r="H12">
        <v>1027.4963866165899</v>
      </c>
      <c r="I12" t="s">
        <v>374</v>
      </c>
      <c r="J12">
        <v>4</v>
      </c>
    </row>
    <row r="13" spans="1:10" x14ac:dyDescent="0.25">
      <c r="A13" t="s">
        <v>190</v>
      </c>
      <c r="B13" s="53" t="s">
        <v>361</v>
      </c>
      <c r="C13" t="s">
        <v>374</v>
      </c>
      <c r="D13" t="s">
        <v>362</v>
      </c>
      <c r="E13">
        <v>394</v>
      </c>
      <c r="F13">
        <v>10.3505</v>
      </c>
      <c r="G13">
        <v>34.822600000000001</v>
      </c>
      <c r="H13">
        <v>1027.3828562189301</v>
      </c>
      <c r="I13" t="s">
        <v>374</v>
      </c>
      <c r="J13">
        <v>5</v>
      </c>
    </row>
    <row r="14" spans="1:10" x14ac:dyDescent="0.25">
      <c r="A14" t="s">
        <v>191</v>
      </c>
      <c r="B14" s="53" t="s">
        <v>361</v>
      </c>
      <c r="C14" t="s">
        <v>375</v>
      </c>
      <c r="D14" t="s">
        <v>364</v>
      </c>
      <c r="E14">
        <v>336</v>
      </c>
      <c r="F14">
        <v>10.8742</v>
      </c>
      <c r="G14">
        <v>34.787399999999998</v>
      </c>
      <c r="H14">
        <v>1026.6972250629001</v>
      </c>
      <c r="I14" t="s">
        <v>375</v>
      </c>
      <c r="J14">
        <v>4</v>
      </c>
    </row>
    <row r="15" spans="1:10" x14ac:dyDescent="0.25">
      <c r="A15" t="s">
        <v>192</v>
      </c>
      <c r="B15" s="53" t="s">
        <v>361</v>
      </c>
      <c r="C15" t="s">
        <v>375</v>
      </c>
      <c r="D15" t="s">
        <v>362</v>
      </c>
      <c r="E15">
        <v>354</v>
      </c>
      <c r="F15">
        <v>10.9346</v>
      </c>
      <c r="G15">
        <v>34.788899999999998</v>
      </c>
      <c r="H15">
        <v>1026.6718239059101</v>
      </c>
      <c r="I15" t="s">
        <v>375</v>
      </c>
      <c r="J15">
        <v>5</v>
      </c>
    </row>
    <row r="16" spans="1:10" x14ac:dyDescent="0.25">
      <c r="A16" t="s">
        <v>193</v>
      </c>
      <c r="B16" s="53" t="s">
        <v>361</v>
      </c>
      <c r="C16" t="s">
        <v>373</v>
      </c>
      <c r="D16" t="s">
        <v>376</v>
      </c>
      <c r="E16">
        <v>362</v>
      </c>
      <c r="F16">
        <v>9.6488999999999994</v>
      </c>
      <c r="G16">
        <v>34.744599999999998</v>
      </c>
      <c r="H16">
        <v>1027.3570623748799</v>
      </c>
      <c r="I16" t="s">
        <v>373</v>
      </c>
      <c r="J16">
        <v>3</v>
      </c>
    </row>
    <row r="17" spans="1:10" x14ac:dyDescent="0.25">
      <c r="A17" t="s">
        <v>194</v>
      </c>
      <c r="B17" s="53" t="s">
        <v>361</v>
      </c>
      <c r="C17" t="s">
        <v>377</v>
      </c>
      <c r="D17" t="s">
        <v>370</v>
      </c>
      <c r="E17">
        <v>170</v>
      </c>
      <c r="F17">
        <v>14.503500000000001</v>
      </c>
      <c r="G17">
        <v>35.174399999999999</v>
      </c>
      <c r="H17">
        <v>1026.38713145986</v>
      </c>
      <c r="I17" t="s">
        <v>377</v>
      </c>
      <c r="J17">
        <v>8</v>
      </c>
    </row>
    <row r="18" spans="1:10" x14ac:dyDescent="0.25">
      <c r="A18" t="s">
        <v>195</v>
      </c>
      <c r="B18" s="53" t="s">
        <v>361</v>
      </c>
      <c r="C18" t="s">
        <v>373</v>
      </c>
      <c r="D18" t="s">
        <v>365</v>
      </c>
      <c r="E18">
        <v>351</v>
      </c>
      <c r="F18">
        <v>9.6135999999999999</v>
      </c>
      <c r="G18">
        <v>34.740499999999997</v>
      </c>
      <c r="H18">
        <v>1027.49253436506</v>
      </c>
      <c r="I18" t="s">
        <v>373</v>
      </c>
      <c r="J18">
        <v>1</v>
      </c>
    </row>
    <row r="19" spans="1:10" x14ac:dyDescent="0.25">
      <c r="A19" t="s">
        <v>196</v>
      </c>
      <c r="B19" s="53" t="s">
        <v>361</v>
      </c>
      <c r="C19" t="s">
        <v>373</v>
      </c>
      <c r="D19" t="s">
        <v>368</v>
      </c>
      <c r="E19">
        <v>359</v>
      </c>
      <c r="F19">
        <v>12.4922</v>
      </c>
      <c r="G19">
        <v>34.893099999999997</v>
      </c>
      <c r="H19">
        <v>1026.41943123745</v>
      </c>
      <c r="I19" t="s">
        <v>373</v>
      </c>
      <c r="J19">
        <v>9</v>
      </c>
    </row>
    <row r="20" spans="1:10" x14ac:dyDescent="0.25">
      <c r="A20" t="s">
        <v>197</v>
      </c>
      <c r="B20" s="53" t="s">
        <v>361</v>
      </c>
      <c r="C20" t="s">
        <v>378</v>
      </c>
      <c r="D20" t="s">
        <v>370</v>
      </c>
      <c r="E20">
        <v>439</v>
      </c>
      <c r="F20">
        <v>13.7158</v>
      </c>
      <c r="G20">
        <v>34.950400000000002</v>
      </c>
      <c r="H20">
        <v>1026.2252622723399</v>
      </c>
      <c r="I20" t="s">
        <v>378</v>
      </c>
      <c r="J20">
        <v>8</v>
      </c>
    </row>
    <row r="21" spans="1:10" x14ac:dyDescent="0.25">
      <c r="A21" t="s">
        <v>198</v>
      </c>
      <c r="B21" s="53" t="s">
        <v>361</v>
      </c>
      <c r="C21" t="s">
        <v>377</v>
      </c>
      <c r="D21" t="s">
        <v>365</v>
      </c>
      <c r="E21">
        <v>279</v>
      </c>
      <c r="F21">
        <v>4.3593999999999999</v>
      </c>
      <c r="G21">
        <v>34.445900000000002</v>
      </c>
      <c r="H21">
        <v>1031.2035169407</v>
      </c>
      <c r="I21" t="s">
        <v>377</v>
      </c>
      <c r="J21">
        <v>1</v>
      </c>
    </row>
    <row r="22" spans="1:10" x14ac:dyDescent="0.25">
      <c r="A22" t="s">
        <v>199</v>
      </c>
      <c r="B22" s="53" t="s">
        <v>361</v>
      </c>
      <c r="C22" t="s">
        <v>379</v>
      </c>
      <c r="D22" t="s">
        <v>362</v>
      </c>
      <c r="E22">
        <v>342</v>
      </c>
      <c r="F22">
        <v>11.244</v>
      </c>
      <c r="G22">
        <v>34.915100000000002</v>
      </c>
      <c r="H22">
        <v>1027.0187519741701</v>
      </c>
      <c r="I22" t="s">
        <v>379</v>
      </c>
      <c r="J22">
        <v>5</v>
      </c>
    </row>
    <row r="23" spans="1:10" x14ac:dyDescent="0.25">
      <c r="A23" t="s">
        <v>200</v>
      </c>
      <c r="B23" s="53" t="s">
        <v>361</v>
      </c>
      <c r="C23" t="s">
        <v>380</v>
      </c>
      <c r="D23" t="s">
        <v>381</v>
      </c>
      <c r="E23">
        <v>314</v>
      </c>
      <c r="F23">
        <v>14.6035</v>
      </c>
      <c r="G23">
        <v>35.133899999999997</v>
      </c>
      <c r="H23">
        <v>1026.1819625715</v>
      </c>
      <c r="I23" t="s">
        <v>380</v>
      </c>
      <c r="J23">
        <v>10</v>
      </c>
    </row>
    <row r="24" spans="1:10" x14ac:dyDescent="0.25">
      <c r="A24" t="s">
        <v>201</v>
      </c>
      <c r="B24" s="53" t="s">
        <v>361</v>
      </c>
      <c r="C24" t="s">
        <v>382</v>
      </c>
      <c r="D24" t="s">
        <v>362</v>
      </c>
      <c r="E24">
        <v>293</v>
      </c>
      <c r="F24">
        <v>12.3954</v>
      </c>
      <c r="G24">
        <v>35.044800000000002</v>
      </c>
      <c r="H24">
        <v>1027.0809086952499</v>
      </c>
      <c r="I24" t="s">
        <v>382</v>
      </c>
      <c r="J24">
        <v>5</v>
      </c>
    </row>
    <row r="25" spans="1:10" x14ac:dyDescent="0.25">
      <c r="A25" t="s">
        <v>202</v>
      </c>
      <c r="B25" s="53" t="s">
        <v>361</v>
      </c>
      <c r="C25" t="s">
        <v>379</v>
      </c>
      <c r="D25" t="s">
        <v>370</v>
      </c>
      <c r="E25">
        <v>369</v>
      </c>
      <c r="F25">
        <v>13.206099999999999</v>
      </c>
      <c r="G25">
        <v>34.949199999999998</v>
      </c>
      <c r="H25">
        <v>1026.4066509627801</v>
      </c>
      <c r="I25" t="s">
        <v>379</v>
      </c>
      <c r="J25">
        <v>8</v>
      </c>
    </row>
    <row r="26" spans="1:10" x14ac:dyDescent="0.25">
      <c r="A26" t="s">
        <v>203</v>
      </c>
      <c r="B26" s="53" t="s">
        <v>361</v>
      </c>
      <c r="C26" t="s">
        <v>380</v>
      </c>
      <c r="D26" t="s">
        <v>368</v>
      </c>
      <c r="E26">
        <v>312</v>
      </c>
      <c r="F26">
        <v>14.3375</v>
      </c>
      <c r="G26">
        <v>35.130099999999999</v>
      </c>
      <c r="H26">
        <v>1026.30398785393</v>
      </c>
      <c r="I26" t="s">
        <v>380</v>
      </c>
      <c r="J26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all results</vt:lpstr>
      <vt:lpstr>standard data</vt:lpstr>
      <vt:lpstr>headspace data</vt:lpstr>
      <vt:lpstr>CH4 sample calc</vt:lpstr>
      <vt:lpstr>N2O sample calc</vt:lpstr>
      <vt:lpstr>CH1</vt:lpstr>
      <vt:lpstr>CH2</vt:lpstr>
      <vt:lpstr>TS 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Manning, Cara</dc:creator>
  <cp:keywords/>
  <dc:description/>
  <cp:lastModifiedBy>Manning, Cara</cp:lastModifiedBy>
  <cp:revision/>
  <dcterms:created xsi:type="dcterms:W3CDTF">2015-06-05T18:17:20Z</dcterms:created>
  <dcterms:modified xsi:type="dcterms:W3CDTF">2024-02-07T15:50:48Z</dcterms:modified>
  <cp:category/>
  <cp:contentStatus/>
</cp:coreProperties>
</file>