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cm21008\Documents\GitHub\gbl_matlab_tools\merge_samples_with_btl\IEPAug2023\"/>
    </mc:Choice>
  </mc:AlternateContent>
  <xr:revisionPtr revIDLastSave="0" documentId="13_ncr:1_{76A327FC-234A-4F68-AAA6-E84378A23ED8}" xr6:coauthVersionLast="47" xr6:coauthVersionMax="47" xr10:uidLastSave="{00000000-0000-0000-0000-000000000000}"/>
  <bookViews>
    <workbookView xWindow="3225" yWindow="1425" windowWidth="21600" windowHeight="11295" activeTab="2" xr2:uid="{00000000-000D-0000-FFFF-FFFF00000000}"/>
  </bookViews>
  <sheets>
    <sheet name="summary" sheetId="8" r:id="rId1"/>
    <sheet name="all results" sheetId="1" r:id="rId2"/>
    <sheet name="TS import" sheetId="9" r:id="rId3"/>
    <sheet name="standard data" sheetId="4" r:id="rId4"/>
    <sheet name="headspace data" sheetId="5" r:id="rId5"/>
    <sheet name="CH4 sample calc" sheetId="6" r:id="rId6"/>
    <sheet name="N2O sample calc" sheetId="7" r:id="rId7"/>
    <sheet name="CH1" sheetId="2" r:id="rId8"/>
    <sheet name="CH2" sheetId="3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8" l="1"/>
  <c r="AH6" i="6" l="1"/>
  <c r="AG6" i="6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" i="1"/>
  <c r="D56" i="1" l="1"/>
  <c r="E56" i="1"/>
  <c r="F56" i="1"/>
  <c r="D53" i="1"/>
  <c r="E53" i="1"/>
  <c r="F53" i="1"/>
  <c r="D54" i="1"/>
  <c r="E54" i="1"/>
  <c r="F54" i="1"/>
  <c r="D55" i="1"/>
  <c r="E55" i="1"/>
  <c r="F55" i="1"/>
  <c r="D52" i="1"/>
  <c r="E52" i="1"/>
  <c r="F5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C3" i="5" s="1"/>
  <c r="E17" i="1"/>
  <c r="D3" i="5" s="1"/>
  <c r="F17" i="1"/>
  <c r="E3" i="5" s="1"/>
  <c r="D18" i="1"/>
  <c r="C4" i="5" s="1"/>
  <c r="E18" i="1"/>
  <c r="D4" i="5" s="1"/>
  <c r="F18" i="1"/>
  <c r="E4" i="5" s="1"/>
  <c r="D19" i="1"/>
  <c r="C5" i="5" s="1"/>
  <c r="E19" i="1"/>
  <c r="D5" i="5" s="1"/>
  <c r="F19" i="1"/>
  <c r="E5" i="5" s="1"/>
  <c r="D20" i="1"/>
  <c r="C6" i="5" s="1"/>
  <c r="E20" i="1"/>
  <c r="D6" i="5" s="1"/>
  <c r="F20" i="1"/>
  <c r="E6" i="5" s="1"/>
  <c r="D21" i="1"/>
  <c r="C7" i="5" s="1"/>
  <c r="E21" i="1"/>
  <c r="D7" i="5" s="1"/>
  <c r="F21" i="1"/>
  <c r="E7" i="5" s="1"/>
  <c r="D22" i="1"/>
  <c r="C8" i="5" s="1"/>
  <c r="E22" i="1"/>
  <c r="D8" i="5" s="1"/>
  <c r="F22" i="1"/>
  <c r="E8" i="5" s="1"/>
  <c r="D23" i="1"/>
  <c r="C9" i="5" s="1"/>
  <c r="E23" i="1"/>
  <c r="D9" i="5" s="1"/>
  <c r="F23" i="1"/>
  <c r="E9" i="5" s="1"/>
  <c r="D24" i="1"/>
  <c r="C10" i="5" s="1"/>
  <c r="E24" i="1"/>
  <c r="D10" i="5" s="1"/>
  <c r="F24" i="1"/>
  <c r="E10" i="5" s="1"/>
  <c r="D25" i="1"/>
  <c r="C11" i="5" s="1"/>
  <c r="E25" i="1"/>
  <c r="D11" i="5" s="1"/>
  <c r="F25" i="1"/>
  <c r="E11" i="5" s="1"/>
  <c r="D26" i="1"/>
  <c r="C12" i="5" s="1"/>
  <c r="E26" i="1"/>
  <c r="D12" i="5" s="1"/>
  <c r="F26" i="1"/>
  <c r="E12" i="5" s="1"/>
  <c r="D27" i="1"/>
  <c r="C13" i="5" s="1"/>
  <c r="E27" i="1"/>
  <c r="D13" i="5" s="1"/>
  <c r="F27" i="1"/>
  <c r="E13" i="5" s="1"/>
  <c r="D28" i="1"/>
  <c r="C14" i="5" s="1"/>
  <c r="E28" i="1"/>
  <c r="D14" i="5" s="1"/>
  <c r="F28" i="1"/>
  <c r="E14" i="5" s="1"/>
  <c r="D29" i="1"/>
  <c r="C15" i="5" s="1"/>
  <c r="E29" i="1"/>
  <c r="D15" i="5" s="1"/>
  <c r="F29" i="1"/>
  <c r="E15" i="5" s="1"/>
  <c r="D30" i="1"/>
  <c r="C16" i="5" s="1"/>
  <c r="E30" i="1"/>
  <c r="D16" i="5" s="1"/>
  <c r="F30" i="1"/>
  <c r="E16" i="5" s="1"/>
  <c r="D31" i="1"/>
  <c r="C17" i="5" s="1"/>
  <c r="E31" i="1"/>
  <c r="D17" i="5" s="1"/>
  <c r="F31" i="1"/>
  <c r="E17" i="5" s="1"/>
  <c r="D32" i="1"/>
  <c r="C18" i="5" s="1"/>
  <c r="E32" i="1"/>
  <c r="D18" i="5" s="1"/>
  <c r="F32" i="1"/>
  <c r="E18" i="5" s="1"/>
  <c r="D33" i="1"/>
  <c r="C19" i="5" s="1"/>
  <c r="E33" i="1"/>
  <c r="D19" i="5" s="1"/>
  <c r="F33" i="1"/>
  <c r="E19" i="5" s="1"/>
  <c r="D34" i="1"/>
  <c r="C20" i="5" s="1"/>
  <c r="E34" i="1"/>
  <c r="D20" i="5" s="1"/>
  <c r="F34" i="1"/>
  <c r="E20" i="5" s="1"/>
  <c r="D35" i="1"/>
  <c r="C21" i="5" s="1"/>
  <c r="E35" i="1"/>
  <c r="D21" i="5" s="1"/>
  <c r="F35" i="1"/>
  <c r="E21" i="5" s="1"/>
  <c r="D36" i="1"/>
  <c r="C22" i="5" s="1"/>
  <c r="E36" i="1"/>
  <c r="D22" i="5" s="1"/>
  <c r="F36" i="1"/>
  <c r="E22" i="5" s="1"/>
  <c r="D37" i="1"/>
  <c r="C23" i="5" s="1"/>
  <c r="E37" i="1"/>
  <c r="D23" i="5" s="1"/>
  <c r="F37" i="1"/>
  <c r="E23" i="5" s="1"/>
  <c r="D38" i="1"/>
  <c r="C24" i="5" s="1"/>
  <c r="E38" i="1"/>
  <c r="D24" i="5" s="1"/>
  <c r="F38" i="1"/>
  <c r="E24" i="5" s="1"/>
  <c r="D39" i="1"/>
  <c r="C25" i="5" s="1"/>
  <c r="E39" i="1"/>
  <c r="D25" i="5" s="1"/>
  <c r="F39" i="1"/>
  <c r="E25" i="5" s="1"/>
  <c r="D40" i="1"/>
  <c r="C26" i="5" s="1"/>
  <c r="E40" i="1"/>
  <c r="D26" i="5" s="1"/>
  <c r="F40" i="1"/>
  <c r="E26" i="5" s="1"/>
  <c r="D41" i="1"/>
  <c r="C27" i="5" s="1"/>
  <c r="E41" i="1"/>
  <c r="D27" i="5" s="1"/>
  <c r="F41" i="1"/>
  <c r="E27" i="5" s="1"/>
  <c r="D42" i="1"/>
  <c r="C28" i="5" s="1"/>
  <c r="E42" i="1"/>
  <c r="D28" i="5" s="1"/>
  <c r="F42" i="1"/>
  <c r="E28" i="5" s="1"/>
  <c r="D43" i="1"/>
  <c r="C29" i="5" s="1"/>
  <c r="E43" i="1"/>
  <c r="D29" i="5" s="1"/>
  <c r="F43" i="1"/>
  <c r="E29" i="5" s="1"/>
  <c r="D44" i="1"/>
  <c r="C30" i="5" s="1"/>
  <c r="E44" i="1"/>
  <c r="D30" i="5" s="1"/>
  <c r="F44" i="1"/>
  <c r="E30" i="5" s="1"/>
  <c r="D45" i="1"/>
  <c r="C31" i="5" s="1"/>
  <c r="E45" i="1"/>
  <c r="D31" i="5" s="1"/>
  <c r="F45" i="1"/>
  <c r="E31" i="5" s="1"/>
  <c r="D46" i="1"/>
  <c r="C32" i="5" s="1"/>
  <c r="E46" i="1"/>
  <c r="D32" i="5" s="1"/>
  <c r="F46" i="1"/>
  <c r="E32" i="5" s="1"/>
  <c r="D47" i="1"/>
  <c r="C33" i="5" s="1"/>
  <c r="E47" i="1"/>
  <c r="D33" i="5" s="1"/>
  <c r="F47" i="1"/>
  <c r="E33" i="5" s="1"/>
  <c r="D48" i="1"/>
  <c r="C34" i="5" s="1"/>
  <c r="E48" i="1"/>
  <c r="D34" i="5" s="1"/>
  <c r="F48" i="1"/>
  <c r="E34" i="5" s="1"/>
  <c r="D49" i="1"/>
  <c r="E49" i="1"/>
  <c r="F49" i="1"/>
  <c r="D50" i="1"/>
  <c r="E50" i="1"/>
  <c r="F50" i="1"/>
  <c r="D51" i="1"/>
  <c r="E51" i="1"/>
  <c r="F51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N4" i="5"/>
  <c r="N5" i="5"/>
  <c r="N6" i="5"/>
  <c r="N3" i="5"/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B2" i="8"/>
  <c r="A2" i="8"/>
  <c r="O34" i="5" l="1"/>
  <c r="Q34" i="5"/>
  <c r="O4" i="5"/>
  <c r="Q4" i="5"/>
  <c r="O5" i="5"/>
  <c r="Q5" i="5"/>
  <c r="O6" i="5"/>
  <c r="Q6" i="5"/>
  <c r="O7" i="5"/>
  <c r="Q7" i="5"/>
  <c r="O8" i="5"/>
  <c r="Q8" i="5"/>
  <c r="O9" i="5"/>
  <c r="Q9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O22" i="5"/>
  <c r="Q22" i="5"/>
  <c r="O23" i="5"/>
  <c r="Q23" i="5"/>
  <c r="O24" i="5"/>
  <c r="Q24" i="5"/>
  <c r="O25" i="5"/>
  <c r="Q25" i="5"/>
  <c r="O26" i="5"/>
  <c r="Q26" i="5"/>
  <c r="O27" i="5"/>
  <c r="Q27" i="5"/>
  <c r="O28" i="5"/>
  <c r="Q28" i="5"/>
  <c r="O29" i="5"/>
  <c r="Q29" i="5"/>
  <c r="O30" i="5"/>
  <c r="Q30" i="5"/>
  <c r="O31" i="5"/>
  <c r="Q31" i="5"/>
  <c r="O32" i="5"/>
  <c r="Q32" i="5"/>
  <c r="O33" i="5"/>
  <c r="Q33" i="5"/>
  <c r="O3" i="5"/>
  <c r="C30" i="8"/>
  <c r="C31" i="8"/>
  <c r="C32" i="8"/>
  <c r="C3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M26" i="8"/>
  <c r="M27" i="8"/>
  <c r="M28" i="8"/>
  <c r="M29" i="8"/>
  <c r="M30" i="8"/>
  <c r="M31" i="8"/>
  <c r="M32" i="8"/>
  <c r="M33" i="8"/>
  <c r="P12" i="5" l="1"/>
  <c r="P34" i="5"/>
  <c r="P31" i="5"/>
  <c r="P28" i="5"/>
  <c r="P23" i="5"/>
  <c r="P20" i="5"/>
  <c r="P18" i="5"/>
  <c r="P17" i="5"/>
  <c r="P15" i="5"/>
  <c r="P9" i="5"/>
  <c r="P4" i="5"/>
  <c r="P26" i="5"/>
  <c r="P33" i="5"/>
  <c r="P25" i="5"/>
  <c r="P10" i="5"/>
  <c r="P7" i="5"/>
  <c r="P32" i="5"/>
  <c r="P30" i="5"/>
  <c r="P29" i="5"/>
  <c r="P27" i="5"/>
  <c r="P24" i="5"/>
  <c r="P22" i="5"/>
  <c r="P21" i="5"/>
  <c r="P19" i="5"/>
  <c r="P16" i="5"/>
  <c r="P14" i="5"/>
  <c r="P13" i="5"/>
  <c r="P11" i="5"/>
  <c r="P8" i="5"/>
  <c r="P6" i="5"/>
  <c r="P5" i="5"/>
  <c r="F2" i="1"/>
  <c r="D2" i="1"/>
  <c r="I30" i="7"/>
  <c r="J30" i="7"/>
  <c r="K30" i="7"/>
  <c r="M30" i="7"/>
  <c r="I31" i="7"/>
  <c r="J31" i="7"/>
  <c r="K31" i="7"/>
  <c r="M31" i="7"/>
  <c r="I32" i="7"/>
  <c r="J32" i="7"/>
  <c r="K32" i="7"/>
  <c r="M32" i="7"/>
  <c r="I33" i="7"/>
  <c r="J33" i="7"/>
  <c r="K33" i="7"/>
  <c r="M33" i="7"/>
  <c r="I34" i="7"/>
  <c r="J34" i="7"/>
  <c r="K34" i="7"/>
  <c r="M34" i="7"/>
  <c r="I35" i="7"/>
  <c r="J35" i="7"/>
  <c r="K35" i="7"/>
  <c r="M35" i="7"/>
  <c r="I36" i="7"/>
  <c r="J36" i="7"/>
  <c r="K36" i="7"/>
  <c r="M36" i="7"/>
  <c r="H29" i="6"/>
  <c r="H26" i="8" s="1"/>
  <c r="I29" i="6"/>
  <c r="I26" i="8" s="1"/>
  <c r="J29" i="6"/>
  <c r="J26" i="8" s="1"/>
  <c r="L29" i="6"/>
  <c r="H30" i="6"/>
  <c r="H27" i="8" s="1"/>
  <c r="I30" i="6"/>
  <c r="I27" i="8" s="1"/>
  <c r="J30" i="6"/>
  <c r="J27" i="8" s="1"/>
  <c r="L30" i="6"/>
  <c r="H31" i="6"/>
  <c r="H28" i="8" s="1"/>
  <c r="I31" i="6"/>
  <c r="I28" i="8" s="1"/>
  <c r="J31" i="6"/>
  <c r="J28" i="8" s="1"/>
  <c r="L31" i="6"/>
  <c r="H32" i="6"/>
  <c r="H29" i="8" s="1"/>
  <c r="I32" i="6"/>
  <c r="I29" i="8" s="1"/>
  <c r="J32" i="6"/>
  <c r="J29" i="8" s="1"/>
  <c r="L32" i="6"/>
  <c r="H33" i="6"/>
  <c r="H30" i="8" s="1"/>
  <c r="I33" i="6"/>
  <c r="I30" i="8" s="1"/>
  <c r="J33" i="6"/>
  <c r="J30" i="8" s="1"/>
  <c r="L33" i="6"/>
  <c r="H34" i="6"/>
  <c r="H31" i="8" s="1"/>
  <c r="I34" i="6"/>
  <c r="I31" i="8" s="1"/>
  <c r="J34" i="6"/>
  <c r="J31" i="8" s="1"/>
  <c r="L34" i="6"/>
  <c r="H35" i="6"/>
  <c r="H32" i="8" s="1"/>
  <c r="I35" i="6"/>
  <c r="I32" i="8" s="1"/>
  <c r="J35" i="6"/>
  <c r="J32" i="8" s="1"/>
  <c r="L35" i="6"/>
  <c r="H36" i="6"/>
  <c r="H33" i="8" s="1"/>
  <c r="I36" i="6"/>
  <c r="I33" i="8" s="1"/>
  <c r="J36" i="6"/>
  <c r="J33" i="8" s="1"/>
  <c r="L36" i="6"/>
  <c r="G29" i="6"/>
  <c r="AD29" i="6" s="1"/>
  <c r="O29" i="6"/>
  <c r="G30" i="6"/>
  <c r="AD30" i="6" s="1"/>
  <c r="M30" i="6"/>
  <c r="H31" i="7"/>
  <c r="AE31" i="7" s="1"/>
  <c r="N31" i="7"/>
  <c r="P31" i="7"/>
  <c r="M32" i="6"/>
  <c r="O32" i="6"/>
  <c r="M33" i="6"/>
  <c r="N34" i="7"/>
  <c r="N35" i="7"/>
  <c r="P35" i="7"/>
  <c r="M36" i="6"/>
  <c r="O36" i="6"/>
  <c r="H36" i="7" l="1"/>
  <c r="AE36" i="7" s="1"/>
  <c r="G35" i="6"/>
  <c r="AD35" i="6" s="1"/>
  <c r="G34" i="6"/>
  <c r="AD34" i="6" s="1"/>
  <c r="G33" i="6"/>
  <c r="AD33" i="6" s="1"/>
  <c r="G32" i="6"/>
  <c r="AD32" i="6" s="1"/>
  <c r="AB36" i="7"/>
  <c r="AB35" i="7"/>
  <c r="N33" i="6"/>
  <c r="N30" i="6"/>
  <c r="O35" i="6"/>
  <c r="H34" i="7"/>
  <c r="AE34" i="7" s="1"/>
  <c r="N33" i="7"/>
  <c r="AB34" i="7"/>
  <c r="N36" i="7"/>
  <c r="AB31" i="7"/>
  <c r="AB30" i="7"/>
  <c r="AA29" i="6"/>
  <c r="N29" i="6"/>
  <c r="M31" i="6"/>
  <c r="P30" i="7"/>
  <c r="AA35" i="6"/>
  <c r="AA30" i="6"/>
  <c r="P36" i="7"/>
  <c r="P33" i="7"/>
  <c r="N30" i="7"/>
  <c r="AB33" i="7"/>
  <c r="O34" i="6"/>
  <c r="P34" i="7"/>
  <c r="M34" i="6"/>
  <c r="AA34" i="6"/>
  <c r="P32" i="7"/>
  <c r="N32" i="7"/>
  <c r="AB32" i="7"/>
  <c r="G36" i="6"/>
  <c r="AD36" i="6" s="1"/>
  <c r="G31" i="6"/>
  <c r="AD31" i="6" s="1"/>
  <c r="H35" i="7"/>
  <c r="AE35" i="7" s="1"/>
  <c r="H32" i="7"/>
  <c r="AE32" i="7" s="1"/>
  <c r="H33" i="7"/>
  <c r="AE33" i="7" s="1"/>
  <c r="H30" i="7"/>
  <c r="AE30" i="7" s="1"/>
  <c r="AA36" i="6"/>
  <c r="AA31" i="6"/>
  <c r="M35" i="6"/>
  <c r="AA33" i="6"/>
  <c r="O30" i="6"/>
  <c r="O31" i="6"/>
  <c r="M29" i="6"/>
  <c r="O33" i="6"/>
  <c r="AA32" i="6"/>
  <c r="O33" i="7" l="1"/>
  <c r="O30" i="7"/>
  <c r="N36" i="6"/>
  <c r="O36" i="7"/>
  <c r="N32" i="6"/>
  <c r="O32" i="7"/>
  <c r="N35" i="6"/>
  <c r="O35" i="7"/>
  <c r="N31" i="6"/>
  <c r="O31" i="7"/>
  <c r="N34" i="6"/>
  <c r="O34" i="7"/>
  <c r="I27" i="7"/>
  <c r="J27" i="7"/>
  <c r="K27" i="7"/>
  <c r="M27" i="7"/>
  <c r="I28" i="7"/>
  <c r="J28" i="7"/>
  <c r="K28" i="7"/>
  <c r="M28" i="7"/>
  <c r="N28" i="7"/>
  <c r="O28" i="7"/>
  <c r="P28" i="7"/>
  <c r="I29" i="7"/>
  <c r="J29" i="7"/>
  <c r="K29" i="7"/>
  <c r="M29" i="7"/>
  <c r="N29" i="7"/>
  <c r="O29" i="7"/>
  <c r="P29" i="7"/>
  <c r="H28" i="6"/>
  <c r="H25" i="8" s="1"/>
  <c r="I28" i="6"/>
  <c r="I25" i="8" s="1"/>
  <c r="J28" i="6"/>
  <c r="J25" i="8" s="1"/>
  <c r="L28" i="6"/>
  <c r="M28" i="6"/>
  <c r="N28" i="6"/>
  <c r="O28" i="6"/>
  <c r="H27" i="7"/>
  <c r="AE27" i="7" s="1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P26" i="6"/>
  <c r="K23" i="8" s="1"/>
  <c r="M23" i="8"/>
  <c r="P27" i="6"/>
  <c r="K24" i="8" s="1"/>
  <c r="M24" i="8"/>
  <c r="M25" i="8"/>
  <c r="P29" i="6"/>
  <c r="K26" i="8" s="1"/>
  <c r="P30" i="6"/>
  <c r="K27" i="8" s="1"/>
  <c r="P31" i="6"/>
  <c r="K28" i="8" s="1"/>
  <c r="P32" i="6"/>
  <c r="K29" i="8" s="1"/>
  <c r="P33" i="6"/>
  <c r="K30" i="8" s="1"/>
  <c r="P34" i="6"/>
  <c r="K31" i="8" s="1"/>
  <c r="P35" i="6"/>
  <c r="K32" i="8" s="1"/>
  <c r="P36" i="6"/>
  <c r="K33" i="8" s="1"/>
  <c r="Q30" i="7"/>
  <c r="L27" i="8" s="1"/>
  <c r="Q31" i="7"/>
  <c r="L28" i="8" s="1"/>
  <c r="Q32" i="7"/>
  <c r="L29" i="8" s="1"/>
  <c r="Q33" i="7"/>
  <c r="L30" i="8" s="1"/>
  <c r="Q34" i="7"/>
  <c r="L31" i="8" s="1"/>
  <c r="Q35" i="7"/>
  <c r="L32" i="8" s="1"/>
  <c r="Q36" i="7"/>
  <c r="L33" i="8" s="1"/>
  <c r="Q27" i="7"/>
  <c r="Q28" i="7"/>
  <c r="L25" i="8" s="1"/>
  <c r="Q3" i="5"/>
  <c r="O5" i="6" s="1"/>
  <c r="O6" i="6"/>
  <c r="O7" i="6"/>
  <c r="P9" i="7"/>
  <c r="O10" i="6"/>
  <c r="O11" i="6"/>
  <c r="O12" i="6"/>
  <c r="P13" i="7"/>
  <c r="O14" i="6"/>
  <c r="O15" i="6"/>
  <c r="P16" i="7"/>
  <c r="O17" i="6"/>
  <c r="O18" i="6"/>
  <c r="P19" i="7"/>
  <c r="O20" i="6"/>
  <c r="O21" i="6"/>
  <c r="P22" i="7"/>
  <c r="O23" i="6"/>
  <c r="P24" i="7"/>
  <c r="P25" i="7"/>
  <c r="O26" i="6"/>
  <c r="O27" i="6"/>
  <c r="N6" i="7"/>
  <c r="M7" i="6"/>
  <c r="M8" i="6"/>
  <c r="N9" i="7"/>
  <c r="M10" i="6"/>
  <c r="M12" i="6"/>
  <c r="N14" i="7"/>
  <c r="N15" i="7"/>
  <c r="M17" i="6"/>
  <c r="N18" i="7"/>
  <c r="M19" i="6"/>
  <c r="N20" i="7"/>
  <c r="N21" i="7"/>
  <c r="M22" i="6"/>
  <c r="M23" i="6"/>
  <c r="M24" i="6"/>
  <c r="N26" i="7"/>
  <c r="I5" i="7"/>
  <c r="J5" i="7"/>
  <c r="K5" i="7"/>
  <c r="M5" i="7"/>
  <c r="I6" i="7"/>
  <c r="J6" i="7"/>
  <c r="K6" i="7"/>
  <c r="M6" i="7"/>
  <c r="I7" i="7"/>
  <c r="J7" i="7"/>
  <c r="K7" i="7"/>
  <c r="M7" i="7"/>
  <c r="I8" i="7"/>
  <c r="J8" i="7"/>
  <c r="K8" i="7"/>
  <c r="M8" i="7"/>
  <c r="I9" i="7"/>
  <c r="J9" i="7"/>
  <c r="K9" i="7"/>
  <c r="M9" i="7"/>
  <c r="I10" i="7"/>
  <c r="J10" i="7"/>
  <c r="K10" i="7"/>
  <c r="M10" i="7"/>
  <c r="I11" i="7"/>
  <c r="J11" i="7"/>
  <c r="K11" i="7"/>
  <c r="M11" i="7"/>
  <c r="I12" i="7"/>
  <c r="J12" i="7"/>
  <c r="K12" i="7"/>
  <c r="M12" i="7"/>
  <c r="I13" i="7"/>
  <c r="J13" i="7"/>
  <c r="K13" i="7"/>
  <c r="M13" i="7"/>
  <c r="I14" i="7"/>
  <c r="J14" i="7"/>
  <c r="K14" i="7"/>
  <c r="M14" i="7"/>
  <c r="I15" i="7"/>
  <c r="J15" i="7"/>
  <c r="K15" i="7"/>
  <c r="M15" i="7"/>
  <c r="I16" i="7"/>
  <c r="J16" i="7"/>
  <c r="K16" i="7"/>
  <c r="M16" i="7"/>
  <c r="I17" i="7"/>
  <c r="J17" i="7"/>
  <c r="K17" i="7"/>
  <c r="M17" i="7"/>
  <c r="I18" i="7"/>
  <c r="J18" i="7"/>
  <c r="K18" i="7"/>
  <c r="M18" i="7"/>
  <c r="I19" i="7"/>
  <c r="J19" i="7"/>
  <c r="K19" i="7"/>
  <c r="M19" i="7"/>
  <c r="I20" i="7"/>
  <c r="J20" i="7"/>
  <c r="K20" i="7"/>
  <c r="M20" i="7"/>
  <c r="I21" i="7"/>
  <c r="J21" i="7"/>
  <c r="K21" i="7"/>
  <c r="M21" i="7"/>
  <c r="I22" i="7"/>
  <c r="J22" i="7"/>
  <c r="K22" i="7"/>
  <c r="M22" i="7"/>
  <c r="I23" i="7"/>
  <c r="J23" i="7"/>
  <c r="K23" i="7"/>
  <c r="M23" i="7"/>
  <c r="I24" i="7"/>
  <c r="J24" i="7"/>
  <c r="K24" i="7"/>
  <c r="M24" i="7"/>
  <c r="I25" i="7"/>
  <c r="J25" i="7"/>
  <c r="K25" i="7"/>
  <c r="M25" i="7"/>
  <c r="I26" i="7"/>
  <c r="J26" i="7"/>
  <c r="K26" i="7"/>
  <c r="M26" i="7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H27" i="6"/>
  <c r="H24" i="8" s="1"/>
  <c r="I27" i="6"/>
  <c r="I24" i="8" s="1"/>
  <c r="J27" i="6"/>
  <c r="J24" i="8" s="1"/>
  <c r="H5" i="6"/>
  <c r="H2" i="8" s="1"/>
  <c r="I5" i="6"/>
  <c r="I2" i="8" s="1"/>
  <c r="J5" i="6"/>
  <c r="J2" i="8" s="1"/>
  <c r="H6" i="6"/>
  <c r="H3" i="8" s="1"/>
  <c r="I6" i="6"/>
  <c r="I3" i="8" s="1"/>
  <c r="J6" i="6"/>
  <c r="J3" i="8" s="1"/>
  <c r="H7" i="6"/>
  <c r="H4" i="8" s="1"/>
  <c r="I7" i="6"/>
  <c r="I4" i="8" s="1"/>
  <c r="J7" i="6"/>
  <c r="J4" i="8" s="1"/>
  <c r="H8" i="6"/>
  <c r="H5" i="8" s="1"/>
  <c r="I8" i="6"/>
  <c r="I5" i="8" s="1"/>
  <c r="J8" i="6"/>
  <c r="J5" i="8" s="1"/>
  <c r="H9" i="6"/>
  <c r="H6" i="8" s="1"/>
  <c r="I9" i="6"/>
  <c r="I6" i="8" s="1"/>
  <c r="J9" i="6"/>
  <c r="J6" i="8" s="1"/>
  <c r="H10" i="6"/>
  <c r="H7" i="8" s="1"/>
  <c r="I10" i="6"/>
  <c r="I7" i="8" s="1"/>
  <c r="J10" i="6"/>
  <c r="J7" i="8" s="1"/>
  <c r="H11" i="6"/>
  <c r="H8" i="8" s="1"/>
  <c r="I11" i="6"/>
  <c r="I8" i="8" s="1"/>
  <c r="J11" i="6"/>
  <c r="J8" i="8" s="1"/>
  <c r="H12" i="6"/>
  <c r="H9" i="8" s="1"/>
  <c r="I12" i="6"/>
  <c r="I9" i="8" s="1"/>
  <c r="J12" i="6"/>
  <c r="J9" i="8" s="1"/>
  <c r="H13" i="6"/>
  <c r="H10" i="8" s="1"/>
  <c r="I13" i="6"/>
  <c r="I10" i="8" s="1"/>
  <c r="J13" i="6"/>
  <c r="J10" i="8" s="1"/>
  <c r="H14" i="6"/>
  <c r="H11" i="8" s="1"/>
  <c r="I14" i="6"/>
  <c r="I11" i="8" s="1"/>
  <c r="J14" i="6"/>
  <c r="J11" i="8" s="1"/>
  <c r="H15" i="6"/>
  <c r="H12" i="8" s="1"/>
  <c r="I15" i="6"/>
  <c r="I12" i="8" s="1"/>
  <c r="J15" i="6"/>
  <c r="J12" i="8" s="1"/>
  <c r="H16" i="6"/>
  <c r="H13" i="8" s="1"/>
  <c r="I16" i="6"/>
  <c r="I13" i="8" s="1"/>
  <c r="J16" i="6"/>
  <c r="J13" i="8" s="1"/>
  <c r="H17" i="6"/>
  <c r="H14" i="8" s="1"/>
  <c r="I17" i="6"/>
  <c r="I14" i="8" s="1"/>
  <c r="J17" i="6"/>
  <c r="J14" i="8" s="1"/>
  <c r="H18" i="6"/>
  <c r="H15" i="8" s="1"/>
  <c r="I18" i="6"/>
  <c r="I15" i="8" s="1"/>
  <c r="J18" i="6"/>
  <c r="J15" i="8" s="1"/>
  <c r="H19" i="6"/>
  <c r="H16" i="8" s="1"/>
  <c r="I19" i="6"/>
  <c r="I16" i="8" s="1"/>
  <c r="J19" i="6"/>
  <c r="J16" i="8" s="1"/>
  <c r="H20" i="6"/>
  <c r="H17" i="8" s="1"/>
  <c r="I20" i="6"/>
  <c r="I17" i="8" s="1"/>
  <c r="J20" i="6"/>
  <c r="J17" i="8" s="1"/>
  <c r="H21" i="6"/>
  <c r="H18" i="8" s="1"/>
  <c r="I21" i="6"/>
  <c r="I18" i="8" s="1"/>
  <c r="J21" i="6"/>
  <c r="J18" i="8" s="1"/>
  <c r="H22" i="6"/>
  <c r="H19" i="8" s="1"/>
  <c r="I22" i="6"/>
  <c r="I19" i="8" s="1"/>
  <c r="J22" i="6"/>
  <c r="J19" i="8" s="1"/>
  <c r="H23" i="6"/>
  <c r="H20" i="8" s="1"/>
  <c r="I23" i="6"/>
  <c r="I20" i="8" s="1"/>
  <c r="J23" i="6"/>
  <c r="J20" i="8" s="1"/>
  <c r="H24" i="6"/>
  <c r="H21" i="8" s="1"/>
  <c r="I24" i="6"/>
  <c r="I21" i="8" s="1"/>
  <c r="J24" i="6"/>
  <c r="J21" i="8" s="1"/>
  <c r="H25" i="6"/>
  <c r="H22" i="8" s="1"/>
  <c r="I25" i="6"/>
  <c r="I22" i="8" s="1"/>
  <c r="J25" i="6"/>
  <c r="J22" i="8" s="1"/>
  <c r="H26" i="6"/>
  <c r="H23" i="8" s="1"/>
  <c r="I26" i="6"/>
  <c r="I23" i="8" s="1"/>
  <c r="J26" i="6"/>
  <c r="J23" i="8" s="1"/>
  <c r="P20" i="7" l="1"/>
  <c r="O22" i="6"/>
  <c r="O16" i="6"/>
  <c r="AB27" i="7"/>
  <c r="P7" i="7"/>
  <c r="M14" i="6"/>
  <c r="AB26" i="7"/>
  <c r="N24" i="7"/>
  <c r="AB18" i="7"/>
  <c r="O11" i="7"/>
  <c r="M11" i="6"/>
  <c r="O23" i="7"/>
  <c r="N11" i="7"/>
  <c r="AB13" i="7"/>
  <c r="P18" i="7"/>
  <c r="N27" i="6"/>
  <c r="N16" i="6"/>
  <c r="N17" i="7"/>
  <c r="P6" i="7"/>
  <c r="O14" i="7"/>
  <c r="P3" i="5"/>
  <c r="N5" i="6" s="1"/>
  <c r="N17" i="6"/>
  <c r="M16" i="6"/>
  <c r="N5" i="7"/>
  <c r="AB25" i="7"/>
  <c r="AB11" i="7"/>
  <c r="M26" i="6"/>
  <c r="O19" i="6"/>
  <c r="N13" i="6"/>
  <c r="N19" i="7"/>
  <c r="O24" i="7"/>
  <c r="O25" i="7"/>
  <c r="M20" i="6"/>
  <c r="P27" i="7"/>
  <c r="P15" i="7"/>
  <c r="O8" i="7"/>
  <c r="N23" i="7"/>
  <c r="AA7" i="6"/>
  <c r="AA23" i="6"/>
  <c r="M15" i="6"/>
  <c r="M27" i="6"/>
  <c r="M5" i="6"/>
  <c r="R32" i="7"/>
  <c r="AC32" i="7" s="1"/>
  <c r="F29" i="8" s="1"/>
  <c r="R31" i="7"/>
  <c r="AC31" i="7" s="1"/>
  <c r="F28" i="8" s="1"/>
  <c r="Q36" i="6"/>
  <c r="AB36" i="6" s="1"/>
  <c r="Q30" i="6"/>
  <c r="AB30" i="6" s="1"/>
  <c r="Q34" i="6"/>
  <c r="AB34" i="6" s="1"/>
  <c r="P28" i="6"/>
  <c r="Q35" i="6"/>
  <c r="AB35" i="6" s="1"/>
  <c r="R30" i="7"/>
  <c r="AC30" i="7" s="1"/>
  <c r="F27" i="8" s="1"/>
  <c r="Q29" i="7"/>
  <c r="L26" i="8" s="1"/>
  <c r="Q29" i="6"/>
  <c r="AB29" i="6" s="1"/>
  <c r="Q33" i="6"/>
  <c r="AB33" i="6" s="1"/>
  <c r="R36" i="7"/>
  <c r="AC36" i="7" s="1"/>
  <c r="F33" i="8" s="1"/>
  <c r="Q32" i="6"/>
  <c r="AB32" i="6" s="1"/>
  <c r="R34" i="7"/>
  <c r="AC34" i="7" s="1"/>
  <c r="F31" i="8" s="1"/>
  <c r="R35" i="7"/>
  <c r="AC35" i="7" s="1"/>
  <c r="F32" i="8" s="1"/>
  <c r="R33" i="7"/>
  <c r="AC33" i="7" s="1"/>
  <c r="F30" i="8" s="1"/>
  <c r="Q31" i="6"/>
  <c r="AB31" i="6" s="1"/>
  <c r="AB17" i="7"/>
  <c r="AA27" i="6"/>
  <c r="AA19" i="6"/>
  <c r="M18" i="6"/>
  <c r="M13" i="6"/>
  <c r="AA5" i="6"/>
  <c r="N12" i="6"/>
  <c r="N26" i="6"/>
  <c r="N12" i="7"/>
  <c r="N25" i="7"/>
  <c r="AB22" i="7"/>
  <c r="AB5" i="7"/>
  <c r="O22" i="7"/>
  <c r="O10" i="7"/>
  <c r="AA11" i="6"/>
  <c r="AB9" i="7"/>
  <c r="N16" i="7"/>
  <c r="O8" i="6"/>
  <c r="N27" i="7"/>
  <c r="N21" i="6"/>
  <c r="O9" i="6"/>
  <c r="N8" i="7"/>
  <c r="M25" i="6"/>
  <c r="AA15" i="6"/>
  <c r="AA9" i="6"/>
  <c r="N13" i="7"/>
  <c r="AB6" i="7"/>
  <c r="N15" i="6"/>
  <c r="M6" i="6"/>
  <c r="AA28" i="6"/>
  <c r="H28" i="7"/>
  <c r="AE28" i="7" s="1"/>
  <c r="H29" i="7"/>
  <c r="AE29" i="7" s="1"/>
  <c r="G28" i="6"/>
  <c r="AD28" i="6" s="1"/>
  <c r="R27" i="7"/>
  <c r="L24" i="8"/>
  <c r="R28" i="7"/>
  <c r="AB20" i="7"/>
  <c r="AB10" i="7"/>
  <c r="AB28" i="7"/>
  <c r="AB16" i="7"/>
  <c r="AB29" i="7"/>
  <c r="AB8" i="7"/>
  <c r="AB7" i="7"/>
  <c r="P21" i="7"/>
  <c r="P10" i="7"/>
  <c r="O25" i="6"/>
  <c r="M9" i="6"/>
  <c r="N7" i="7"/>
  <c r="M21" i="6"/>
  <c r="N10" i="7"/>
  <c r="N22" i="7"/>
  <c r="P26" i="7"/>
  <c r="O24" i="6"/>
  <c r="P17" i="7"/>
  <c r="P14" i="7"/>
  <c r="P11" i="7"/>
  <c r="P8" i="7"/>
  <c r="P5" i="7"/>
  <c r="P23" i="7"/>
  <c r="O13" i="6"/>
  <c r="P12" i="7"/>
  <c r="AB19" i="7"/>
  <c r="AB21" i="7"/>
  <c r="AB12" i="7"/>
  <c r="AB15" i="7"/>
  <c r="AB23" i="7"/>
  <c r="AB14" i="7"/>
  <c r="AB24" i="7"/>
  <c r="AA17" i="6"/>
  <c r="AA18" i="6"/>
  <c r="AA6" i="6"/>
  <c r="AA25" i="6"/>
  <c r="AA13" i="6"/>
  <c r="AA26" i="6"/>
  <c r="AA10" i="6"/>
  <c r="AA12" i="6"/>
  <c r="AA14" i="6"/>
  <c r="AA16" i="6"/>
  <c r="AA21" i="6"/>
  <c r="AA24" i="6"/>
  <c r="AA8" i="6"/>
  <c r="AA20" i="6"/>
  <c r="AA22" i="6"/>
  <c r="AC34" i="6" l="1"/>
  <c r="E31" i="8" s="1"/>
  <c r="D31" i="8"/>
  <c r="AC30" i="6"/>
  <c r="E27" i="8" s="1"/>
  <c r="D27" i="8"/>
  <c r="AC36" i="6"/>
  <c r="E33" i="8" s="1"/>
  <c r="D33" i="8"/>
  <c r="AC29" i="6"/>
  <c r="E26" i="8" s="1"/>
  <c r="D26" i="8"/>
  <c r="AC31" i="6"/>
  <c r="E28" i="8" s="1"/>
  <c r="D28" i="8"/>
  <c r="AC33" i="6"/>
  <c r="E30" i="8" s="1"/>
  <c r="D30" i="8"/>
  <c r="AC32" i="6"/>
  <c r="E29" i="8" s="1"/>
  <c r="D29" i="8"/>
  <c r="AC35" i="6"/>
  <c r="E32" i="8" s="1"/>
  <c r="D32" i="8"/>
  <c r="O12" i="7"/>
  <c r="O5" i="7"/>
  <c r="N11" i="6"/>
  <c r="N10" i="6"/>
  <c r="N23" i="6"/>
  <c r="O27" i="7"/>
  <c r="AC27" i="7" s="1"/>
  <c r="O13" i="7"/>
  <c r="N14" i="6"/>
  <c r="AC28" i="7"/>
  <c r="F25" i="8" s="1"/>
  <c r="N25" i="6"/>
  <c r="O16" i="7"/>
  <c r="O17" i="7"/>
  <c r="N24" i="6"/>
  <c r="O15" i="7"/>
  <c r="N8" i="6"/>
  <c r="O26" i="7"/>
  <c r="K25" i="8"/>
  <c r="Q28" i="6"/>
  <c r="R29" i="7"/>
  <c r="AC29" i="7" s="1"/>
  <c r="F26" i="8" s="1"/>
  <c r="AD34" i="7"/>
  <c r="G31" i="8" s="1"/>
  <c r="AD33" i="7"/>
  <c r="G30" i="8" s="1"/>
  <c r="AD35" i="7"/>
  <c r="G32" i="8" s="1"/>
  <c r="AD31" i="7"/>
  <c r="G28" i="8" s="1"/>
  <c r="AD30" i="7"/>
  <c r="G27" i="8" s="1"/>
  <c r="AD36" i="7"/>
  <c r="G33" i="8" s="1"/>
  <c r="AD32" i="7"/>
  <c r="G29" i="8" s="1"/>
  <c r="O19" i="7"/>
  <c r="N19" i="6"/>
  <c r="O21" i="7"/>
  <c r="O20" i="7"/>
  <c r="N20" i="6"/>
  <c r="N22" i="6"/>
  <c r="O6" i="7"/>
  <c r="N6" i="6"/>
  <c r="N18" i="6"/>
  <c r="O18" i="7"/>
  <c r="N9" i="6"/>
  <c r="O9" i="7"/>
  <c r="N7" i="6"/>
  <c r="O7" i="7"/>
  <c r="G27" i="6"/>
  <c r="AD27" i="6" s="1"/>
  <c r="AB28" i="6" l="1"/>
  <c r="AD28" i="7"/>
  <c r="G25" i="8" s="1"/>
  <c r="AD27" i="7"/>
  <c r="G24" i="8" s="1"/>
  <c r="F24" i="8"/>
  <c r="AD29" i="7"/>
  <c r="G26" i="8" s="1"/>
  <c r="G18" i="6"/>
  <c r="AD18" i="6" s="1"/>
  <c r="H18" i="7"/>
  <c r="AE18" i="7" s="1"/>
  <c r="G24" i="6"/>
  <c r="AD24" i="6" s="1"/>
  <c r="H24" i="7"/>
  <c r="AE24" i="7" s="1"/>
  <c r="H8" i="7"/>
  <c r="AE8" i="7" s="1"/>
  <c r="G8" i="6"/>
  <c r="AD8" i="6" s="1"/>
  <c r="G15" i="6"/>
  <c r="AD15" i="6" s="1"/>
  <c r="H15" i="7"/>
  <c r="AE15" i="7" s="1"/>
  <c r="G12" i="6"/>
  <c r="AD12" i="6" s="1"/>
  <c r="H12" i="7"/>
  <c r="AE12" i="7" s="1"/>
  <c r="H21" i="7"/>
  <c r="AE21" i="7" s="1"/>
  <c r="G21" i="6"/>
  <c r="AD21" i="6" s="1"/>
  <c r="H20" i="7"/>
  <c r="AE20" i="7" s="1"/>
  <c r="G20" i="6"/>
  <c r="AD20" i="6" s="1"/>
  <c r="G16" i="6"/>
  <c r="AD16" i="6" s="1"/>
  <c r="H16" i="7"/>
  <c r="AE16" i="7" s="1"/>
  <c r="H26" i="7"/>
  <c r="AE26" i="7" s="1"/>
  <c r="G26" i="6"/>
  <c r="AD26" i="6" s="1"/>
  <c r="H7" i="7"/>
  <c r="AE7" i="7" s="1"/>
  <c r="G7" i="6"/>
  <c r="AD7" i="6" s="1"/>
  <c r="H11" i="7"/>
  <c r="AE11" i="7" s="1"/>
  <c r="G11" i="6"/>
  <c r="AD11" i="6" s="1"/>
  <c r="G6" i="6"/>
  <c r="AD6" i="6" s="1"/>
  <c r="H6" i="7"/>
  <c r="AE6" i="7" s="1"/>
  <c r="G25" i="6"/>
  <c r="AD25" i="6" s="1"/>
  <c r="H25" i="7"/>
  <c r="AE25" i="7" s="1"/>
  <c r="G14" i="6"/>
  <c r="AD14" i="6" s="1"/>
  <c r="H14" i="7"/>
  <c r="AE14" i="7" s="1"/>
  <c r="H10" i="7"/>
  <c r="AE10" i="7" s="1"/>
  <c r="G10" i="6"/>
  <c r="AD10" i="6" s="1"/>
  <c r="G5" i="6"/>
  <c r="AD5" i="6" s="1"/>
  <c r="H5" i="7"/>
  <c r="AE5" i="7" s="1"/>
  <c r="G19" i="6"/>
  <c r="AD19" i="6" s="1"/>
  <c r="H19" i="7"/>
  <c r="AE19" i="7" s="1"/>
  <c r="H22" i="7"/>
  <c r="AE22" i="7" s="1"/>
  <c r="G22" i="6"/>
  <c r="AD22" i="6" s="1"/>
  <c r="H13" i="7"/>
  <c r="AE13" i="7" s="1"/>
  <c r="G13" i="6"/>
  <c r="AD13" i="6" s="1"/>
  <c r="H9" i="7"/>
  <c r="AE9" i="7" s="1"/>
  <c r="G9" i="6"/>
  <c r="AD9" i="6" s="1"/>
  <c r="H23" i="7"/>
  <c r="AE23" i="7" s="1"/>
  <c r="G23" i="6"/>
  <c r="AD23" i="6" s="1"/>
  <c r="H17" i="7"/>
  <c r="AE17" i="7" s="1"/>
  <c r="G17" i="6"/>
  <c r="AD17" i="6" s="1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I5" i="4"/>
  <c r="H5" i="4"/>
  <c r="D4" i="4"/>
  <c r="E4" i="4"/>
  <c r="C4" i="4"/>
  <c r="B4" i="4"/>
  <c r="A4" i="4"/>
  <c r="Q27" i="6"/>
  <c r="AB27" i="6" s="1"/>
  <c r="P5" i="6"/>
  <c r="Q5" i="7"/>
  <c r="P6" i="6"/>
  <c r="Q6" i="7"/>
  <c r="P7" i="6"/>
  <c r="Q7" i="7"/>
  <c r="P9" i="6"/>
  <c r="Q9" i="7"/>
  <c r="P10" i="6"/>
  <c r="Q10" i="7"/>
  <c r="P11" i="6"/>
  <c r="Q11" i="7"/>
  <c r="P13" i="6"/>
  <c r="Q13" i="7"/>
  <c r="P14" i="6"/>
  <c r="P15" i="6"/>
  <c r="Q15" i="7"/>
  <c r="P16" i="6"/>
  <c r="Q16" i="7"/>
  <c r="P17" i="6"/>
  <c r="Q17" i="7"/>
  <c r="P18" i="6"/>
  <c r="Q18" i="7"/>
  <c r="P19" i="6"/>
  <c r="P20" i="6"/>
  <c r="Q20" i="7"/>
  <c r="P21" i="6"/>
  <c r="Q21" i="7"/>
  <c r="P22" i="6"/>
  <c r="P23" i="6"/>
  <c r="P24" i="6"/>
  <c r="Q24" i="7"/>
  <c r="P25" i="6"/>
  <c r="Q26" i="6"/>
  <c r="AB26" i="6" s="1"/>
  <c r="E2" i="1"/>
  <c r="AC27" i="6" l="1"/>
  <c r="E24" i="8" s="1"/>
  <c r="D24" i="8"/>
  <c r="AC26" i="6"/>
  <c r="E23" i="8" s="1"/>
  <c r="D23" i="8"/>
  <c r="AC28" i="6"/>
  <c r="E25" i="8" s="1"/>
  <c r="D25" i="8"/>
  <c r="Q24" i="6"/>
  <c r="AB24" i="6" s="1"/>
  <c r="K21" i="8"/>
  <c r="Q7" i="6"/>
  <c r="AB7" i="6" s="1"/>
  <c r="K4" i="8"/>
  <c r="Q17" i="6"/>
  <c r="AB17" i="6" s="1"/>
  <c r="K14" i="8"/>
  <c r="Q6" i="6"/>
  <c r="AB6" i="6" s="1"/>
  <c r="K3" i="8"/>
  <c r="Q9" i="6"/>
  <c r="AB9" i="6" s="1"/>
  <c r="K6" i="8"/>
  <c r="Q16" i="6"/>
  <c r="AB16" i="6" s="1"/>
  <c r="K13" i="8"/>
  <c r="Q22" i="6"/>
  <c r="AB22" i="6" s="1"/>
  <c r="K19" i="8"/>
  <c r="Q14" i="6"/>
  <c r="AB14" i="6" s="1"/>
  <c r="K11" i="8"/>
  <c r="Q13" i="6"/>
  <c r="AB13" i="6" s="1"/>
  <c r="K10" i="8"/>
  <c r="Q5" i="6"/>
  <c r="AB5" i="6" s="1"/>
  <c r="K2" i="8"/>
  <c r="Q19" i="6"/>
  <c r="AB19" i="6" s="1"/>
  <c r="K16" i="8"/>
  <c r="Q11" i="6"/>
  <c r="AB11" i="6" s="1"/>
  <c r="K8" i="8"/>
  <c r="Q23" i="6"/>
  <c r="AB23" i="6" s="1"/>
  <c r="K20" i="8"/>
  <c r="Q15" i="6"/>
  <c r="AB15" i="6" s="1"/>
  <c r="K12" i="8"/>
  <c r="Q21" i="6"/>
  <c r="AB21" i="6" s="1"/>
  <c r="K18" i="8"/>
  <c r="Q20" i="6"/>
  <c r="AB20" i="6" s="1"/>
  <c r="K17" i="8"/>
  <c r="Q18" i="6"/>
  <c r="AB18" i="6" s="1"/>
  <c r="K15" i="8"/>
  <c r="Q25" i="6"/>
  <c r="AB25" i="6" s="1"/>
  <c r="K22" i="8"/>
  <c r="Q10" i="6"/>
  <c r="AB10" i="6" s="1"/>
  <c r="K7" i="8"/>
  <c r="R13" i="7"/>
  <c r="AC13" i="7" s="1"/>
  <c r="L10" i="8"/>
  <c r="R6" i="7"/>
  <c r="AC6" i="7" s="1"/>
  <c r="L3" i="8"/>
  <c r="R16" i="7"/>
  <c r="AC16" i="7" s="1"/>
  <c r="L13" i="8"/>
  <c r="R21" i="7"/>
  <c r="AC21" i="7" s="1"/>
  <c r="L18" i="8"/>
  <c r="R11" i="7"/>
  <c r="AC11" i="7" s="1"/>
  <c r="L8" i="8"/>
  <c r="R24" i="7"/>
  <c r="AC24" i="7" s="1"/>
  <c r="L21" i="8"/>
  <c r="R7" i="7"/>
  <c r="AC7" i="7" s="1"/>
  <c r="L4" i="8"/>
  <c r="R5" i="7"/>
  <c r="AC5" i="7" s="1"/>
  <c r="L2" i="8"/>
  <c r="R15" i="7"/>
  <c r="AC15" i="7" s="1"/>
  <c r="L12" i="8"/>
  <c r="R20" i="7"/>
  <c r="AC20" i="7" s="1"/>
  <c r="L17" i="8"/>
  <c r="R10" i="7"/>
  <c r="AC10" i="7" s="1"/>
  <c r="L7" i="8"/>
  <c r="R9" i="7"/>
  <c r="AC9" i="7" s="1"/>
  <c r="L6" i="8"/>
  <c r="R17" i="7"/>
  <c r="AC17" i="7" s="1"/>
  <c r="L14" i="8"/>
  <c r="R18" i="7"/>
  <c r="AC18" i="7" s="1"/>
  <c r="L15" i="8"/>
  <c r="Q12" i="7"/>
  <c r="Q23" i="7"/>
  <c r="Q8" i="7"/>
  <c r="Q22" i="7"/>
  <c r="Q25" i="7"/>
  <c r="Q26" i="7"/>
  <c r="Q14" i="7"/>
  <c r="Q19" i="7"/>
  <c r="P12" i="6"/>
  <c r="P8" i="6"/>
  <c r="AC23" i="6" l="1"/>
  <c r="E20" i="8" s="1"/>
  <c r="D20" i="8"/>
  <c r="AC9" i="6"/>
  <c r="E6" i="8" s="1"/>
  <c r="D6" i="8"/>
  <c r="AC24" i="6"/>
  <c r="E21" i="8" s="1"/>
  <c r="D21" i="8"/>
  <c r="AC13" i="6"/>
  <c r="E10" i="8" s="1"/>
  <c r="D10" i="8"/>
  <c r="AC6" i="6"/>
  <c r="E3" i="8" s="1"/>
  <c r="D3" i="8"/>
  <c r="AC20" i="6"/>
  <c r="E17" i="8" s="1"/>
  <c r="D17" i="8"/>
  <c r="AC18" i="6"/>
  <c r="E15" i="8" s="1"/>
  <c r="D15" i="8"/>
  <c r="AC11" i="6"/>
  <c r="E8" i="8" s="1"/>
  <c r="D8" i="8"/>
  <c r="AC25" i="6"/>
  <c r="E22" i="8" s="1"/>
  <c r="D22" i="8"/>
  <c r="AC19" i="6"/>
  <c r="E16" i="8" s="1"/>
  <c r="D16" i="8"/>
  <c r="AC17" i="6"/>
  <c r="E14" i="8" s="1"/>
  <c r="D14" i="8"/>
  <c r="AC14" i="6"/>
  <c r="E11" i="8" s="1"/>
  <c r="D11" i="8"/>
  <c r="AC22" i="6"/>
  <c r="E19" i="8" s="1"/>
  <c r="D19" i="8"/>
  <c r="AC10" i="6"/>
  <c r="E7" i="8" s="1"/>
  <c r="D7" i="8"/>
  <c r="AC21" i="6"/>
  <c r="E18" i="8" s="1"/>
  <c r="D18" i="8"/>
  <c r="AC15" i="6"/>
  <c r="E12" i="8" s="1"/>
  <c r="D12" i="8"/>
  <c r="AC16" i="6"/>
  <c r="E13" i="8" s="1"/>
  <c r="D13" i="8"/>
  <c r="AC7" i="6"/>
  <c r="E4" i="8" s="1"/>
  <c r="D4" i="8"/>
  <c r="AC5" i="6"/>
  <c r="E2" i="8" s="1"/>
  <c r="D2" i="8"/>
  <c r="Q8" i="6"/>
  <c r="AB8" i="6" s="1"/>
  <c r="K5" i="8"/>
  <c r="Q12" i="6"/>
  <c r="AB12" i="6" s="1"/>
  <c r="K9" i="8"/>
  <c r="R26" i="7"/>
  <c r="AC26" i="7" s="1"/>
  <c r="L23" i="8"/>
  <c r="R25" i="7"/>
  <c r="AC25" i="7" s="1"/>
  <c r="L22" i="8"/>
  <c r="AD17" i="7"/>
  <c r="G14" i="8" s="1"/>
  <c r="F14" i="8"/>
  <c r="AD18" i="7"/>
  <c r="G15" i="8" s="1"/>
  <c r="F15" i="8"/>
  <c r="AD7" i="7"/>
  <c r="F4" i="8"/>
  <c r="R23" i="7"/>
  <c r="AC23" i="7" s="1"/>
  <c r="L20" i="8"/>
  <c r="R12" i="7"/>
  <c r="AC12" i="7" s="1"/>
  <c r="L9" i="8"/>
  <c r="R22" i="7"/>
  <c r="AC22" i="7" s="1"/>
  <c r="L19" i="8"/>
  <c r="AD9" i="7"/>
  <c r="G6" i="8" s="1"/>
  <c r="F6" i="8"/>
  <c r="AD21" i="7"/>
  <c r="G18" i="8" s="1"/>
  <c r="F18" i="8"/>
  <c r="AD6" i="7"/>
  <c r="F3" i="8"/>
  <c r="AD5" i="7"/>
  <c r="F2" i="8"/>
  <c r="AD24" i="7"/>
  <c r="G21" i="8" s="1"/>
  <c r="F21" i="8"/>
  <c r="R8" i="7"/>
  <c r="AC8" i="7" s="1"/>
  <c r="L5" i="8"/>
  <c r="AD16" i="7"/>
  <c r="G13" i="8" s="1"/>
  <c r="F13" i="8"/>
  <c r="R19" i="7"/>
  <c r="AC19" i="7" s="1"/>
  <c r="L16" i="8"/>
  <c r="R14" i="7"/>
  <c r="AC14" i="7" s="1"/>
  <c r="L11" i="8"/>
  <c r="AD11" i="7"/>
  <c r="G8" i="8" s="1"/>
  <c r="F8" i="8"/>
  <c r="AD10" i="7"/>
  <c r="G7" i="8" s="1"/>
  <c r="F7" i="8"/>
  <c r="AD20" i="7"/>
  <c r="G17" i="8" s="1"/>
  <c r="F17" i="8"/>
  <c r="AD15" i="7"/>
  <c r="G12" i="8" s="1"/>
  <c r="F12" i="8"/>
  <c r="AD13" i="7"/>
  <c r="G10" i="8" s="1"/>
  <c r="F10" i="8"/>
  <c r="AI8" i="7" l="1"/>
  <c r="G4" i="8"/>
  <c r="AJ8" i="7"/>
  <c r="AC12" i="6"/>
  <c r="E9" i="8" s="1"/>
  <c r="D9" i="8"/>
  <c r="AC8" i="6"/>
  <c r="E5" i="8" s="1"/>
  <c r="D5" i="8"/>
  <c r="AD8" i="7"/>
  <c r="G5" i="8" s="1"/>
  <c r="F5" i="8"/>
  <c r="AD19" i="7"/>
  <c r="G16" i="8" s="1"/>
  <c r="F16" i="8"/>
  <c r="AD12" i="7"/>
  <c r="G9" i="8" s="1"/>
  <c r="F9" i="8"/>
  <c r="AD25" i="7"/>
  <c r="G22" i="8" s="1"/>
  <c r="F22" i="8"/>
  <c r="AD23" i="7"/>
  <c r="G20" i="8" s="1"/>
  <c r="F20" i="8"/>
  <c r="G2" i="8"/>
  <c r="G3" i="8"/>
  <c r="AD22" i="7"/>
  <c r="G19" i="8" s="1"/>
  <c r="F19" i="8"/>
  <c r="AD14" i="7"/>
  <c r="G11" i="8" s="1"/>
  <c r="F11" i="8"/>
  <c r="AD26" i="7"/>
  <c r="G23" i="8" s="1"/>
  <c r="F23" i="8"/>
</calcChain>
</file>

<file path=xl/sharedStrings.xml><?xml version="1.0" encoding="utf-8"?>
<sst xmlns="http://schemas.openxmlformats.org/spreadsheetml/2006/main" count="903" uniqueCount="392">
  <si>
    <t>Analysis date</t>
  </si>
  <si>
    <t>Sample ID</t>
  </si>
  <si>
    <t>Sample description</t>
  </si>
  <si>
    <t>CH4 nM</t>
  </si>
  <si>
    <t>CH4 nmol/kg</t>
  </si>
  <si>
    <t>N2O nM</t>
  </si>
  <si>
    <t>N2O nmol/kg</t>
  </si>
  <si>
    <t>T</t>
  </si>
  <si>
    <t>S</t>
  </si>
  <si>
    <t>Density</t>
  </si>
  <si>
    <t>CH4 peak area</t>
  </si>
  <si>
    <t>N2O peak area</t>
  </si>
  <si>
    <t>CO2 peak area</t>
  </si>
  <si>
    <t>Description</t>
  </si>
  <si>
    <t>CH4 FID</t>
  </si>
  <si>
    <t>CO2 FID</t>
  </si>
  <si>
    <t>N2O ECD</t>
  </si>
  <si>
    <t>std CH4 (ppm)</t>
  </si>
  <si>
    <t>std N2O (ppm)</t>
  </si>
  <si>
    <t>flow rate N2</t>
  </si>
  <si>
    <t>flow rate std</t>
  </si>
  <si>
    <t>CH4 ppm</t>
  </si>
  <si>
    <t>N2O ppm</t>
  </si>
  <si>
    <t>Notes</t>
  </si>
  <si>
    <t>in situ T</t>
  </si>
  <si>
    <t>in situ S</t>
  </si>
  <si>
    <t>in situ density</t>
  </si>
  <si>
    <t>weight empty</t>
  </si>
  <si>
    <t>weight full</t>
  </si>
  <si>
    <t>weight with hs</t>
  </si>
  <si>
    <t>weight after brine</t>
  </si>
  <si>
    <t>volume bottle</t>
  </si>
  <si>
    <t>volume water</t>
  </si>
  <si>
    <t>volume headspace</t>
  </si>
  <si>
    <t>T-equil</t>
  </si>
  <si>
    <t>T-fill</t>
  </si>
  <si>
    <t>Filled date</t>
  </si>
  <si>
    <t>Waiting time</t>
  </si>
  <si>
    <t>Shaking time</t>
  </si>
  <si>
    <t>(deg C)</t>
  </si>
  <si>
    <t>(PSS)</t>
  </si>
  <si>
    <t>(kg/m3)</t>
  </si>
  <si>
    <t>(g)</t>
  </si>
  <si>
    <t>(mL)</t>
  </si>
  <si>
    <t>(s)</t>
  </si>
  <si>
    <t>(hr)</t>
  </si>
  <si>
    <t>Calculations used to determine methane concentrations via headspace analysis</t>
  </si>
  <si>
    <t>Concentration (ppm)= intercept + area*slope</t>
  </si>
  <si>
    <r>
      <rPr>
        <b/>
        <sz val="12"/>
        <color rgb="FF000000"/>
        <rFont val="Calibri"/>
        <family val="2"/>
      </rPr>
      <t xml:space="preserve">Methane solubility equation from Wiesenburg and Guinasso (1979) </t>
    </r>
    <r>
      <rPr>
        <b/>
        <i/>
        <sz val="12"/>
        <color rgb="FF000000"/>
        <rFont val="Calibri"/>
        <family val="2"/>
      </rPr>
      <t>J. Chem. Eng. Data</t>
    </r>
    <r>
      <rPr>
        <b/>
        <sz val="12"/>
        <color rgb="FF000000"/>
        <rFont val="Calibri"/>
        <family val="2"/>
      </rPr>
      <t xml:space="preserve"> 24, 354-360.</t>
    </r>
  </si>
  <si>
    <t>Calibration parameters</t>
  </si>
  <si>
    <t xml:space="preserve">Calibration </t>
  </si>
  <si>
    <t>Sample Information</t>
  </si>
  <si>
    <t>Sample analysis</t>
  </si>
  <si>
    <t>Calculation input terms</t>
  </si>
  <si>
    <t>Sample concentration</t>
  </si>
  <si>
    <t>Standard Identification</t>
  </si>
  <si>
    <t>Concentration (ppm)</t>
  </si>
  <si>
    <t>Volume Injected (ml)</t>
  </si>
  <si>
    <t>Peak Area</t>
  </si>
  <si>
    <t>Slope</t>
  </si>
  <si>
    <t>Intercept</t>
  </si>
  <si>
    <t>In situ Temp</t>
  </si>
  <si>
    <t>Salinity</t>
  </si>
  <si>
    <t>In situ Density</t>
  </si>
  <si>
    <t>Headspace pressure (atm)</t>
  </si>
  <si>
    <t>Equilibration temperature (ºC)</t>
  </si>
  <si>
    <t>Total sample volume (mL)</t>
  </si>
  <si>
    <t>Water phase volume (mL)</t>
  </si>
  <si>
    <t>Headspace phase volume (mL)</t>
  </si>
  <si>
    <t>Sample Peak Area</t>
  </si>
  <si>
    <t>xCH4 headspace (ppb)</t>
  </si>
  <si>
    <t>x0</t>
  </si>
  <si>
    <t>A1</t>
  </si>
  <si>
    <t>A2</t>
  </si>
  <si>
    <t>A3</t>
  </si>
  <si>
    <t>A4</t>
  </si>
  <si>
    <t>B1</t>
  </si>
  <si>
    <t>B2</t>
  </si>
  <si>
    <t>B3</t>
  </si>
  <si>
    <t>R (gas constant)             L atm K-1 mol-1</t>
  </si>
  <si>
    <t>Equilibrium solubility C* (nmol /L atm)</t>
  </si>
  <si>
    <t>CH4 (nM)</t>
  </si>
  <si>
    <t>CH4 (nmol kg-1)</t>
  </si>
  <si>
    <t>Column L</t>
  </si>
  <si>
    <t>Laboratory temperature during equilibration (ºC)</t>
  </si>
  <si>
    <t>Column M</t>
  </si>
  <si>
    <t>Volume of  total seawater sample (ml)</t>
  </si>
  <si>
    <t>Column O</t>
  </si>
  <si>
    <t>Volume of headspace phase during equilibration (ml)</t>
  </si>
  <si>
    <t>Column P</t>
  </si>
  <si>
    <t>Peak area of sample</t>
  </si>
  <si>
    <t>Column Q</t>
  </si>
  <si>
    <t>Column R</t>
  </si>
  <si>
    <t>Column S to Y</t>
  </si>
  <si>
    <t>Column Z</t>
  </si>
  <si>
    <t>Ideal gas constant (L atm K-1 mol-1)</t>
  </si>
  <si>
    <t>Column AA</t>
  </si>
  <si>
    <t>Column AB</t>
  </si>
  <si>
    <t>Column AC</t>
  </si>
  <si>
    <t>Calculations used to determine nitrous oxide concentrations via headspace analysis</t>
  </si>
  <si>
    <t>Concentration (ppb)= intercept + area*slope (steepwise lineal)</t>
  </si>
  <si>
    <t>Nitrous oxide solubility equation from  Weiss and Price (1980) Mar. Chem. 8, 347–359</t>
  </si>
  <si>
    <t>Concentration (ppb)</t>
  </si>
  <si>
    <t>A</t>
  </si>
  <si>
    <t>B</t>
  </si>
  <si>
    <t>C</t>
  </si>
  <si>
    <t>xN2O headspace (ppb)</t>
  </si>
  <si>
    <t>Equilibrium solubility F (mol /L atm)</t>
  </si>
  <si>
    <t>N2O (nM)</t>
  </si>
  <si>
    <t>N2O (nmol kg-1)</t>
  </si>
  <si>
    <t>Column A</t>
  </si>
  <si>
    <t>Standard identification</t>
  </si>
  <si>
    <t>Column B</t>
  </si>
  <si>
    <t>Concentration of the standard in ppm</t>
  </si>
  <si>
    <t>Column C</t>
  </si>
  <si>
    <t>Volume of standard injected into the GC (ml)</t>
  </si>
  <si>
    <t>Column D</t>
  </si>
  <si>
    <t>Peak area of standard</t>
  </si>
  <si>
    <t>Column E</t>
  </si>
  <si>
    <t>Calibration slope</t>
  </si>
  <si>
    <t>Column F</t>
  </si>
  <si>
    <t>Calibration intercept</t>
  </si>
  <si>
    <t>Column G</t>
  </si>
  <si>
    <t>Sample identification code</t>
  </si>
  <si>
    <t>Column H</t>
  </si>
  <si>
    <t>In situ sample temperature (ºC)</t>
  </si>
  <si>
    <t>Column I</t>
  </si>
  <si>
    <t>In situ salinity</t>
  </si>
  <si>
    <t>Column J</t>
  </si>
  <si>
    <t>Density of seawater sample (kg m-3)</t>
  </si>
  <si>
    <t>Column K</t>
  </si>
  <si>
    <t>Laboratory Atmospheric Pressure (Atm)</t>
  </si>
  <si>
    <t>Column N</t>
  </si>
  <si>
    <t>Volume of seawater phase during equilibration (ml)</t>
  </si>
  <si>
    <t>N2O mixing ratio in headspace in equilibrium with water sample (ppb)</t>
  </si>
  <si>
    <t>N2O initial mixing ratio in the equilibrator gas (time=0) (ppb)</t>
  </si>
  <si>
    <t>Coefficients of  Nitrous oxide solubility equation from  Weiss and Price (1980) Mar. Chem. 8, 347–359. Table 2 (mol L-1 atm -1)</t>
  </si>
  <si>
    <t>Equilibrium solubility  equation from  Weiss and Price (1980) Mar. Chem. 8, 347–359. Equation 13 (mol L-1 atm -1)</t>
  </si>
  <si>
    <t>Nitrous oxide concentration (nanomolar)</t>
  </si>
  <si>
    <t>Nitrous oxide concentration (nanomole/kg)</t>
  </si>
  <si>
    <t>Date run</t>
  </si>
  <si>
    <t>O2-FIDm-Shin</t>
  </si>
  <si>
    <t>CH4-FIDm-Shin</t>
  </si>
  <si>
    <t>CO2-FIDm-Shin</t>
  </si>
  <si>
    <t>O2-ECD</t>
  </si>
  <si>
    <t>CO2-ECD</t>
  </si>
  <si>
    <t>N2O-ECD</t>
  </si>
  <si>
    <t>SF6-ECD</t>
  </si>
  <si>
    <t>N2</t>
  </si>
  <si>
    <t>144 std + 1000 N2</t>
  </si>
  <si>
    <t>200 std+ 600 N2</t>
  </si>
  <si>
    <t>200 std+200 N2</t>
  </si>
  <si>
    <t>20 headspace and 15 brine water</t>
  </si>
  <si>
    <t>18+1000</t>
  </si>
  <si>
    <t>200 sccm std</t>
  </si>
  <si>
    <t>36+1000</t>
  </si>
  <si>
    <t>72+1000</t>
  </si>
  <si>
    <t>144+1000</t>
  </si>
  <si>
    <t>200+600</t>
  </si>
  <si>
    <t>200+200</t>
  </si>
  <si>
    <t>2 TO 3 HR</t>
  </si>
  <si>
    <t>S56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</si>
  <si>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</si>
  <si>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</si>
  <si>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</si>
  <si>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</si>
  <si>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</si>
  <si>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</si>
  <si>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</si>
  <si>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</si>
  <si>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</si>
  <si>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</si>
  <si>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</si>
  <si>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</si>
  <si>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</si>
  <si>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</si>
  <si>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</si>
  <si>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</si>
  <si>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</si>
  <si>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</si>
  <si>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</si>
  <si>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</si>
  <si>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</si>
  <si>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</si>
  <si>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</si>
  <si>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</si>
  <si>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</si>
  <si>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</si>
  <si>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</si>
  <si>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</si>
  <si>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</si>
  <si>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</si>
  <si>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</si>
  <si>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</si>
  <si>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</si>
  <si>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</si>
  <si>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</si>
  <si>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</si>
  <si>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</si>
  <si>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</si>
  <si>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</si>
  <si>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</si>
  <si>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</si>
  <si>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</si>
  <si>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</si>
  <si>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</si>
  <si>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</si>
  <si>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</si>
  <si>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</si>
  <si>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</si>
  <si>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</si>
  <si>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147 Air</t>
  </si>
  <si>
    <t>S01</t>
  </si>
  <si>
    <t>S02</t>
  </si>
  <si>
    <t>S03</t>
  </si>
  <si>
    <t>S04</t>
  </si>
  <si>
    <t>S05</t>
  </si>
  <si>
    <t>N2 copied from above not used the wrong one</t>
  </si>
  <si>
    <t>20240125_Ch1_S01.CHR</t>
  </si>
  <si>
    <t>20240125_Ch1_S02.CHR</t>
  </si>
  <si>
    <t>20240125_Ch1_S03.CHR</t>
  </si>
  <si>
    <t>20240125_Ch1_S04.CHR</t>
  </si>
  <si>
    <t>20240125_Ch1_S05.CHR</t>
  </si>
  <si>
    <t>20240125_Ch1_S06.CHR</t>
  </si>
  <si>
    <t>20240125_Ch1_S07.CHR</t>
  </si>
  <si>
    <t>20240125_Ch1_S08.CHR</t>
  </si>
  <si>
    <t>20240125_Ch1_S09.CHR</t>
  </si>
  <si>
    <t>20240125_Ch1_S10.CHR</t>
  </si>
  <si>
    <t>20240125_Ch1_S11.CHR</t>
  </si>
  <si>
    <t>20240125_Ch1_S12.CHR</t>
  </si>
  <si>
    <t>20240125_Ch1_S13.CHR</t>
  </si>
  <si>
    <t>20240125_Ch1_S14.CHR</t>
  </si>
  <si>
    <t>20240125_Ch1_S15.CHR</t>
  </si>
  <si>
    <t>20240125_Ch1_S16.CHR</t>
  </si>
  <si>
    <t>20240125_Ch1_S17.CHR</t>
  </si>
  <si>
    <t>20240125_Ch1_S18.CHR</t>
  </si>
  <si>
    <t>20240125_Ch1_S19.CHR</t>
  </si>
  <si>
    <t>20240125_Ch1_S20.CHR</t>
  </si>
  <si>
    <t>20240125_Ch1_S21.CHR</t>
  </si>
  <si>
    <t>20240125_Ch1_S22.CHR</t>
  </si>
  <si>
    <t>20240125_Ch1_S23.CHR</t>
  </si>
  <si>
    <t>20240125_Ch1_S24.CHR</t>
  </si>
  <si>
    <t>20240125_Ch1_S25.CHR</t>
  </si>
  <si>
    <t>20240125_Ch1_S26.CHR</t>
  </si>
  <si>
    <t>20240125_Ch1_S27.CHR</t>
  </si>
  <si>
    <t>20240125_Ch1_S28.CHR</t>
  </si>
  <si>
    <t>20240125_Ch1_S29.CHR</t>
  </si>
  <si>
    <t>20240125_Ch1_S30.CHR</t>
  </si>
  <si>
    <t>20240125_Ch1_S31.CHR</t>
  </si>
  <si>
    <t>20240125_Ch1_S32.CHR</t>
  </si>
  <si>
    <t>20240125_Ch1_S33.CHR</t>
  </si>
  <si>
    <t>20240125_Ch1_S34.CHR</t>
  </si>
  <si>
    <t>20240125_Ch1_S35.CHR</t>
  </si>
  <si>
    <t>20240125_Ch1_S36.CHR</t>
  </si>
  <si>
    <t>20240125_Ch1_S37.CHR</t>
  </si>
  <si>
    <t>20240125_Ch1_S38.CHR</t>
  </si>
  <si>
    <t>20240125_Ch1_S39.CHR</t>
  </si>
  <si>
    <t>20240125_Ch1_S40.CHR</t>
  </si>
  <si>
    <t>20240125_Ch1_S41.CHR</t>
  </si>
  <si>
    <t>20240125_Ch1_S42.CHR</t>
  </si>
  <si>
    <t>20240125_Ch1_S43.CHR</t>
  </si>
  <si>
    <t>20240125_Ch1_S44.CHR</t>
  </si>
  <si>
    <t>20240125_Ch1_S45.CHR</t>
  </si>
  <si>
    <t>20240125_Ch1_S46.CHR</t>
  </si>
  <si>
    <t>20240125_Ch1_S47.CHR</t>
  </si>
  <si>
    <t>20240125_Ch1_S48.CHR</t>
  </si>
  <si>
    <t>20240125_Ch1_S49.CHR</t>
  </si>
  <si>
    <t>20240125_Ch1_S50.CHR</t>
  </si>
  <si>
    <t>20240125_Ch1_S51.CHR</t>
  </si>
  <si>
    <t>20240125_Ch1_S52.CHR</t>
  </si>
  <si>
    <t>20240125_Ch1_S53.CHR</t>
  </si>
  <si>
    <t>20240125_Ch1_S54.CHR</t>
  </si>
  <si>
    <t>20240125_Ch1_S55.CHR</t>
  </si>
  <si>
    <t>20240125_Ch2_S01.CHR</t>
  </si>
  <si>
    <t>20240125_Ch2_S02.CHR</t>
  </si>
  <si>
    <t>20240125_Ch2_S03.CHR</t>
  </si>
  <si>
    <t>20240125_Ch2_S04.CHR</t>
  </si>
  <si>
    <t>20240125_Ch2_S05.CHR</t>
  </si>
  <si>
    <t>20240125_Ch2_S06.CHR</t>
  </si>
  <si>
    <t>20240125_Ch2_S07.CHR</t>
  </si>
  <si>
    <t>20240125_Ch2_S08.CHR</t>
  </si>
  <si>
    <t>20240125_Ch2_S09.CHR</t>
  </si>
  <si>
    <t>20240125_Ch2_S10.CHR</t>
  </si>
  <si>
    <t>20240125_Ch2_S11.CHR</t>
  </si>
  <si>
    <t>20240125_Ch2_S12.CHR</t>
  </si>
  <si>
    <t>20240125_Ch2_S13.CHR</t>
  </si>
  <si>
    <t>20240125_Ch2_S14.CHR</t>
  </si>
  <si>
    <t>20240125_Ch2_S15.CHR</t>
  </si>
  <si>
    <t>20240125_Ch2_S16.CHR</t>
  </si>
  <si>
    <t>20240125_Ch2_S17.CHR</t>
  </si>
  <si>
    <t>20240125_Ch2_S18.CHR</t>
  </si>
  <si>
    <t>20240125_Ch2_S19.CHR</t>
  </si>
  <si>
    <t>20240125_Ch2_S20.CHR</t>
  </si>
  <si>
    <t>20240125_Ch2_S21.CHR</t>
  </si>
  <si>
    <t>20240125_Ch2_S22.CHR</t>
  </si>
  <si>
    <t>20240125_Ch2_S23.CHR</t>
  </si>
  <si>
    <t>20240125_Ch2_S24.CHR</t>
  </si>
  <si>
    <t>20240125_Ch2_S25.CHR</t>
  </si>
  <si>
    <t>20240125_Ch2_S26.CHR</t>
  </si>
  <si>
    <t>20240125_Ch2_S27.CHR</t>
  </si>
  <si>
    <t>20240125_Ch2_S28.CHR</t>
  </si>
  <si>
    <t>20240125_Ch2_S29.CHR</t>
  </si>
  <si>
    <t>20240125_Ch2_S30.CHR</t>
  </si>
  <si>
    <t>20240125_Ch2_S31.CHR</t>
  </si>
  <si>
    <t>20240125_Ch2_S32.CHR</t>
  </si>
  <si>
    <t>20240125_Ch2_S33.CHR</t>
  </si>
  <si>
    <t>20240125_Ch2_S34.CHR</t>
  </si>
  <si>
    <t>20240125_Ch2_S35.CHR</t>
  </si>
  <si>
    <t>20240125_Ch2_S36.CHR</t>
  </si>
  <si>
    <t>20240125_Ch2_S37.CHR</t>
  </si>
  <si>
    <t>20240125_Ch2_S38.CHR</t>
  </si>
  <si>
    <t>20240125_Ch2_S39.CHR</t>
  </si>
  <si>
    <t>20240125_Ch2_S40.CHR</t>
  </si>
  <si>
    <t>20240125_Ch2_S41.CHR</t>
  </si>
  <si>
    <t>20240125_Ch2_S42.CHR</t>
  </si>
  <si>
    <t>20240125_Ch2_S43.CHR</t>
  </si>
  <si>
    <t>20240125_Ch2_S44.CHR</t>
  </si>
  <si>
    <t>20240125_Ch2_S45.CHR</t>
  </si>
  <si>
    <t>20240125_Ch2_S46.CHR</t>
  </si>
  <si>
    <t>20240125_Ch2_S47.CHR</t>
  </si>
  <si>
    <t>20240125_Ch2_S48.CHR</t>
  </si>
  <si>
    <t>20240125_Ch2_S49.CHR</t>
  </si>
  <si>
    <t>20240125_Ch2_S50.CHR</t>
  </si>
  <si>
    <t>20240125_Ch2_S51.CHR</t>
  </si>
  <si>
    <t>20240125_Ch2_S52.CHR</t>
  </si>
  <si>
    <t>20240125_Ch2_S53.CHR</t>
  </si>
  <si>
    <t>20240125_Ch2_S54.CHR</t>
  </si>
  <si>
    <t>20240125_Ch2_S55.CHR</t>
  </si>
  <si>
    <t>IEPAug23-AirEq-RoomTemp-Tfill20.95-A</t>
  </si>
  <si>
    <t>IEPAug23-AirEq-RoomTemp-Tfill20.95-B</t>
  </si>
  <si>
    <t>IEPAug23-AirEq-Cold-Tfill5-D</t>
  </si>
  <si>
    <t>IEPAug23-AirEq-Cold-Tfill5-C</t>
  </si>
  <si>
    <t>IEPAug23-SHBML11-NI1-667</t>
  </si>
  <si>
    <t>IEPAug23-SHBML10-NI1-672</t>
  </si>
  <si>
    <t>IEPAug23-SHBML10-NI8-684</t>
  </si>
  <si>
    <t>IEPAug23-SHBML10-NI7-683</t>
  </si>
  <si>
    <t>IEPAug23-SHBML10-NI4-677</t>
  </si>
  <si>
    <t>IEPAug23-SHBML14-NI3-437</t>
  </si>
  <si>
    <t>IEPAug23-SHBML13-NI6-428</t>
  </si>
  <si>
    <t>IEPAug23-SHBML13-NI7-423</t>
  </si>
  <si>
    <t>IEPAug23-SHBML13-NI4-421</t>
  </si>
  <si>
    <t>Sina marked cross in the bottle</t>
  </si>
  <si>
    <t>No bubbles</t>
  </si>
  <si>
    <t>IEPAug23-KML05-NI1-384</t>
  </si>
  <si>
    <t>IEPAug23-KML02-NI6-364</t>
  </si>
  <si>
    <t>IEPAug23-KML07-NI8-321</t>
  </si>
  <si>
    <t>IEPAug23-KML03-NI5-372</t>
  </si>
  <si>
    <t>IEPAug23-SHBML12-Ni1-766</t>
  </si>
  <si>
    <t>IEPAug23-KML08-NI3-313</t>
  </si>
  <si>
    <t>IEPAug23-KML08-NI10-288</t>
  </si>
  <si>
    <t>IEPAug23-KML04-NI6-344</t>
  </si>
  <si>
    <t>IEPAug23-KML03-NI4-373</t>
  </si>
  <si>
    <t>IEPAug23-SHBML03-NI8-405</t>
  </si>
  <si>
    <t>IEPAug23-KML06-NI9-316</t>
  </si>
  <si>
    <t>IEPAug23-KML07-NI7-282</t>
  </si>
  <si>
    <t>IEPAug23-SHBML04-NI1-515</t>
  </si>
  <si>
    <t>IEPAug23-SHBML06-NI1-479</t>
  </si>
  <si>
    <t>IEPAug23-SHMBL01-NI4-426</t>
  </si>
  <si>
    <t>IEPAug23-SHBML03-NI1-519</t>
  </si>
  <si>
    <t>IEPAug23-SHBML03-NI3-396</t>
  </si>
  <si>
    <t>IEPAug23-SHBML01-NI1-407</t>
  </si>
  <si>
    <t>IEPAug23-SHBML03-NI5-400</t>
  </si>
  <si>
    <t>Avg air eq</t>
  </si>
  <si>
    <t>Avg cold water</t>
  </si>
  <si>
    <t>IEPAug23</t>
  </si>
  <si>
    <t>KML05</t>
  </si>
  <si>
    <t>NI1</t>
  </si>
  <si>
    <t>KML02</t>
  </si>
  <si>
    <t>NI6</t>
  </si>
  <si>
    <t>KML07</t>
  </si>
  <si>
    <t>NI8</t>
  </si>
  <si>
    <t>KML03</t>
  </si>
  <si>
    <t>NI5</t>
  </si>
  <si>
    <t>SHBML12</t>
  </si>
  <si>
    <t>Ni1</t>
  </si>
  <si>
    <t>KML08</t>
  </si>
  <si>
    <t>NI3</t>
  </si>
  <si>
    <t>SHBML11</t>
  </si>
  <si>
    <t>SHBML10</t>
  </si>
  <si>
    <t>NI7</t>
  </si>
  <si>
    <t>NI4</t>
  </si>
  <si>
    <t>NI10</t>
  </si>
  <si>
    <t>KML04</t>
  </si>
  <si>
    <t>SHBML03</t>
  </si>
  <si>
    <t>KML06</t>
  </si>
  <si>
    <t>NI9</t>
  </si>
  <si>
    <t>SHBML14</t>
  </si>
  <si>
    <t>SHBML04</t>
  </si>
  <si>
    <t>SHBML06</t>
  </si>
  <si>
    <t>SHMBL01</t>
  </si>
  <si>
    <t>SHBML13</t>
  </si>
  <si>
    <t>SHBML01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</si>
</sst>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"/>
    <numFmt numFmtId="168" formatCode="0.000E+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0"/>
      <color rgb="FF000000"/>
      <name val="Verdana"/>
      <family val="2"/>
    </font>
    <font>
      <sz val="12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6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 wrapText="1"/>
    </xf>
    <xf numFmtId="2" fontId="7" fillId="0" borderId="0" xfId="0" applyNumberFormat="1" applyFont="1"/>
    <xf numFmtId="2" fontId="4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2" fontId="4" fillId="0" borderId="0" xfId="0" applyNumberFormat="1" applyFont="1"/>
    <xf numFmtId="2" fontId="9" fillId="0" borderId="0" xfId="0" applyNumberFormat="1" applyFont="1" applyAlignment="1">
      <alignment horizontal="right" wrapText="1"/>
    </xf>
    <xf numFmtId="2" fontId="9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166" fontId="9" fillId="0" borderId="0" xfId="0" applyNumberFormat="1" applyFont="1"/>
    <xf numFmtId="168" fontId="7" fillId="0" borderId="0" xfId="0" applyNumberFormat="1" applyFont="1"/>
    <xf numFmtId="2" fontId="9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wrapText="1"/>
    </xf>
    <xf numFmtId="2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left"/>
    </xf>
    <xf numFmtId="0" fontId="0" fillId="6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/>
    <xf numFmtId="0" fontId="0" fillId="6" borderId="0" xfId="0" applyFill="1"/>
    <xf numFmtId="2" fontId="0" fillId="0" borderId="0" xfId="0" applyNumberFormat="1" applyAlignment="1">
      <alignment horizontal="left"/>
    </xf>
    <xf numFmtId="168" fontId="9" fillId="6" borderId="0" xfId="0" applyNumberFormat="1" applyFont="1" applyFill="1"/>
    <xf numFmtId="168" fontId="7" fillId="6" borderId="0" xfId="0" applyNumberFormat="1" applyFont="1" applyFill="1"/>
    <xf numFmtId="16" fontId="0" fillId="0" borderId="0" xfId="0" applyNumberFormat="1" applyAlignment="1">
      <alignment horizontal="left"/>
    </xf>
    <xf numFmtId="2" fontId="13" fillId="0" borderId="0" xfId="0" applyNumberFormat="1" applyFont="1" applyAlignment="1">
      <alignment horizontal="left"/>
    </xf>
    <xf numFmtId="2" fontId="13" fillId="0" borderId="0" xfId="0" applyNumberFormat="1" applyFont="1" applyAlignment="1">
      <alignment horizontal="left" vertical="center"/>
    </xf>
    <xf numFmtId="0" fontId="14" fillId="0" borderId="7" xfId="0" applyFont="1" applyBorder="1" applyAlignment="1">
      <alignment wrapText="1"/>
    </xf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2" fontId="16" fillId="0" borderId="0" xfId="0" applyNumberFormat="1" applyFont="1"/>
    <xf numFmtId="2" fontId="5" fillId="0" borderId="1" xfId="0" applyNumberFormat="1" applyFont="1" applyBorder="1" applyAlignment="1">
      <alignment horizontal="center"/>
    </xf>
    <xf numFmtId="2" fontId="8" fillId="0" borderId="3" xfId="0" applyNumberFormat="1" applyFont="1" applyBorder="1"/>
    <xf numFmtId="0" fontId="5" fillId="2" borderId="1" xfId="0" applyFont="1" applyFill="1" applyBorder="1" applyAlignment="1">
      <alignment horizontal="center"/>
    </xf>
    <xf numFmtId="0" fontId="8" fillId="0" borderId="2" xfId="0" applyFont="1" applyBorder="1"/>
    <xf numFmtId="0" fontId="6" fillId="3" borderId="1" xfId="0" applyFont="1" applyFill="1" applyBorder="1" applyAlignment="1">
      <alignment horizontal="center" wrapText="1"/>
    </xf>
    <xf numFmtId="0" fontId="8" fillId="0" borderId="3" xfId="0" applyFont="1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55048118985127"/>
                  <c:y val="0.2487543744531933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data'!$C$5:$C$22</c:f>
              <c:numCache>
                <c:formatCode>General</c:formatCode>
                <c:ptCount val="18"/>
                <c:pt idx="0">
                  <c:v>1.1910000000000001</c:v>
                </c:pt>
                <c:pt idx="1">
                  <c:v>1.0530999999999999</c:v>
                </c:pt>
                <c:pt idx="2">
                  <c:v>1.6337999999999999</c:v>
                </c:pt>
                <c:pt idx="3">
                  <c:v>4.2888999999999999</c:v>
                </c:pt>
                <c:pt idx="4">
                  <c:v>4.8319999999999999</c:v>
                </c:pt>
                <c:pt idx="5">
                  <c:v>4.6787000000000001</c:v>
                </c:pt>
                <c:pt idx="6">
                  <c:v>5.9541000000000004</c:v>
                </c:pt>
                <c:pt idx="7">
                  <c:v>5.6288</c:v>
                </c:pt>
                <c:pt idx="8">
                  <c:v>9.9009999999999998</c:v>
                </c:pt>
                <c:pt idx="9">
                  <c:v>9.4824999999999999</c:v>
                </c:pt>
                <c:pt idx="10">
                  <c:v>17.498999999999999</c:v>
                </c:pt>
                <c:pt idx="11">
                  <c:v>17.272600000000001</c:v>
                </c:pt>
                <c:pt idx="12">
                  <c:v>33.7241</c:v>
                </c:pt>
                <c:pt idx="13">
                  <c:v>34.385599999999997</c:v>
                </c:pt>
                <c:pt idx="14">
                  <c:v>65.063199999999995</c:v>
                </c:pt>
                <c:pt idx="15">
                  <c:v>65.61</c:v>
                </c:pt>
                <c:pt idx="16">
                  <c:v>130.55850000000001</c:v>
                </c:pt>
                <c:pt idx="17">
                  <c:v>132.68209999999999</c:v>
                </c:pt>
              </c:numCache>
            </c:numRef>
          </c:xVal>
          <c:yVal>
            <c:numRef>
              <c:f>'standard data'!$H$5:$H$22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0.17929273084479372</c:v>
                </c:pt>
                <c:pt idx="4">
                  <c:v>0.17929273084479372</c:v>
                </c:pt>
                <c:pt idx="5">
                  <c:v>0.17929273084479372</c:v>
                </c:pt>
                <c:pt idx="6">
                  <c:v>0.35235521235521239</c:v>
                </c:pt>
                <c:pt idx="7">
                  <c:v>0.35235521235521239</c:v>
                </c:pt>
                <c:pt idx="8">
                  <c:v>0.68104477611940306</c:v>
                </c:pt>
                <c:pt idx="9">
                  <c:v>0.68104477611940306</c:v>
                </c:pt>
                <c:pt idx="10">
                  <c:v>1.2763636363636364</c:v>
                </c:pt>
                <c:pt idx="11">
                  <c:v>1.2763636363636364</c:v>
                </c:pt>
                <c:pt idx="12">
                  <c:v>2.5350000000000001</c:v>
                </c:pt>
                <c:pt idx="13">
                  <c:v>2.5350000000000001</c:v>
                </c:pt>
                <c:pt idx="14">
                  <c:v>5.07</c:v>
                </c:pt>
                <c:pt idx="15">
                  <c:v>5.07</c:v>
                </c:pt>
                <c:pt idx="16">
                  <c:v>10.14</c:v>
                </c:pt>
                <c:pt idx="17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E-47E1-B3E5-0B76DEA90BCC}"/>
            </c:ext>
          </c:extLst>
        </c:ser>
        <c:ser>
          <c:idx val="1"/>
          <c:order val="1"/>
          <c:tx>
            <c:v>CH4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432002484916327"/>
                  <c:y val="0.1083443789458997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data'!$C$5:$C$18</c:f>
              <c:numCache>
                <c:formatCode>General</c:formatCode>
                <c:ptCount val="14"/>
                <c:pt idx="0">
                  <c:v>1.1910000000000001</c:v>
                </c:pt>
                <c:pt idx="1">
                  <c:v>1.0530999999999999</c:v>
                </c:pt>
                <c:pt idx="2">
                  <c:v>1.6337999999999999</c:v>
                </c:pt>
                <c:pt idx="3">
                  <c:v>4.2888999999999999</c:v>
                </c:pt>
                <c:pt idx="4">
                  <c:v>4.8319999999999999</c:v>
                </c:pt>
                <c:pt idx="5">
                  <c:v>4.6787000000000001</c:v>
                </c:pt>
                <c:pt idx="6">
                  <c:v>5.9541000000000004</c:v>
                </c:pt>
                <c:pt idx="7">
                  <c:v>5.6288</c:v>
                </c:pt>
                <c:pt idx="8">
                  <c:v>9.9009999999999998</c:v>
                </c:pt>
                <c:pt idx="9">
                  <c:v>9.4824999999999999</c:v>
                </c:pt>
                <c:pt idx="10">
                  <c:v>17.498999999999999</c:v>
                </c:pt>
                <c:pt idx="11">
                  <c:v>17.272600000000001</c:v>
                </c:pt>
                <c:pt idx="12">
                  <c:v>33.7241</c:v>
                </c:pt>
                <c:pt idx="13">
                  <c:v>34.385599999999997</c:v>
                </c:pt>
              </c:numCache>
            </c:numRef>
          </c:xVal>
          <c:yVal>
            <c:numRef>
              <c:f>'standard data'!$H$5:$H$18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0.17929273084479372</c:v>
                </c:pt>
                <c:pt idx="4">
                  <c:v>0.17929273084479372</c:v>
                </c:pt>
                <c:pt idx="5">
                  <c:v>0.17929273084479372</c:v>
                </c:pt>
                <c:pt idx="6">
                  <c:v>0.35235521235521239</c:v>
                </c:pt>
                <c:pt idx="7">
                  <c:v>0.35235521235521239</c:v>
                </c:pt>
                <c:pt idx="8">
                  <c:v>0.68104477611940306</c:v>
                </c:pt>
                <c:pt idx="9">
                  <c:v>0.68104477611940306</c:v>
                </c:pt>
                <c:pt idx="10">
                  <c:v>1.2763636363636364</c:v>
                </c:pt>
                <c:pt idx="11">
                  <c:v>1.2763636363636364</c:v>
                </c:pt>
                <c:pt idx="12">
                  <c:v>2.5350000000000001</c:v>
                </c:pt>
                <c:pt idx="13">
                  <c:v>2.5350000000000001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E-47E1-B3E5-0B76DEA9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040069991251094"/>
                  <c:y val="0.1245833333333333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data'!$E$5:$E$22</c:f>
              <c:numCache>
                <c:formatCode>General</c:formatCode>
                <c:ptCount val="18"/>
                <c:pt idx="0">
                  <c:v>17.034099999999999</c:v>
                </c:pt>
                <c:pt idx="1">
                  <c:v>14.908300000000001</c:v>
                </c:pt>
                <c:pt idx="2">
                  <c:v>14.1442</c:v>
                </c:pt>
                <c:pt idx="3">
                  <c:v>165.9889</c:v>
                </c:pt>
                <c:pt idx="4">
                  <c:v>165.47640000000001</c:v>
                </c:pt>
                <c:pt idx="5">
                  <c:v>160.72980000000001</c:v>
                </c:pt>
                <c:pt idx="6">
                  <c:v>210.048</c:v>
                </c:pt>
                <c:pt idx="7">
                  <c:v>208.423</c:v>
                </c:pt>
                <c:pt idx="8">
                  <c:v>377.29450000000003</c:v>
                </c:pt>
                <c:pt idx="9">
                  <c:v>373.62560000000002</c:v>
                </c:pt>
                <c:pt idx="10">
                  <c:v>651.44579999999996</c:v>
                </c:pt>
                <c:pt idx="11">
                  <c:v>652.63059999999996</c:v>
                </c:pt>
                <c:pt idx="12">
                  <c:v>1167.0445999999999</c:v>
                </c:pt>
                <c:pt idx="13">
                  <c:v>1172.1685</c:v>
                </c:pt>
                <c:pt idx="14">
                  <c:v>2017.4748</c:v>
                </c:pt>
                <c:pt idx="15">
                  <c:v>2017.4733000000001</c:v>
                </c:pt>
                <c:pt idx="16">
                  <c:v>3312.0848000000001</c:v>
                </c:pt>
                <c:pt idx="17">
                  <c:v>3304.2691</c:v>
                </c:pt>
              </c:numCache>
            </c:numRef>
          </c:xVal>
          <c:yVal>
            <c:numRef>
              <c:f>'standard data'!$I$5:$I$22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0.14233791748526523</c:v>
                </c:pt>
                <c:pt idx="4">
                  <c:v>0.14233791748526523</c:v>
                </c:pt>
                <c:pt idx="5">
                  <c:v>0.14233791748526523</c:v>
                </c:pt>
                <c:pt idx="6">
                  <c:v>0.27972972972972976</c:v>
                </c:pt>
                <c:pt idx="7">
                  <c:v>0.27972972972972976</c:v>
                </c:pt>
                <c:pt idx="8">
                  <c:v>0.54067164179104477</c:v>
                </c:pt>
                <c:pt idx="9">
                  <c:v>0.54067164179104477</c:v>
                </c:pt>
                <c:pt idx="10">
                  <c:v>1.0132867132867134</c:v>
                </c:pt>
                <c:pt idx="11">
                  <c:v>1.0132867132867134</c:v>
                </c:pt>
                <c:pt idx="12">
                  <c:v>2.0125000000000002</c:v>
                </c:pt>
                <c:pt idx="13">
                  <c:v>2.0125000000000002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8.0500000000000007</c:v>
                </c:pt>
                <c:pt idx="17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E-40B6-8063-07A585C7F7F1}"/>
            </c:ext>
          </c:extLst>
        </c:ser>
        <c:ser>
          <c:idx val="1"/>
          <c:order val="1"/>
          <c:tx>
            <c:v>N2Olow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24302890178231"/>
                  <c:y val="3.085435820220210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data'!$E$5:$E$16</c:f>
              <c:numCache>
                <c:formatCode>General</c:formatCode>
                <c:ptCount val="12"/>
                <c:pt idx="0">
                  <c:v>17.034099999999999</c:v>
                </c:pt>
                <c:pt idx="1">
                  <c:v>14.908300000000001</c:v>
                </c:pt>
                <c:pt idx="2">
                  <c:v>14.1442</c:v>
                </c:pt>
                <c:pt idx="3">
                  <c:v>165.9889</c:v>
                </c:pt>
                <c:pt idx="4">
                  <c:v>165.47640000000001</c:v>
                </c:pt>
                <c:pt idx="5">
                  <c:v>160.72980000000001</c:v>
                </c:pt>
                <c:pt idx="6">
                  <c:v>210.048</c:v>
                </c:pt>
                <c:pt idx="7">
                  <c:v>208.423</c:v>
                </c:pt>
                <c:pt idx="8">
                  <c:v>377.29450000000003</c:v>
                </c:pt>
                <c:pt idx="9">
                  <c:v>373.62560000000002</c:v>
                </c:pt>
                <c:pt idx="10">
                  <c:v>651.44579999999996</c:v>
                </c:pt>
                <c:pt idx="11">
                  <c:v>652.63059999999996</c:v>
                </c:pt>
              </c:numCache>
            </c:numRef>
          </c:xVal>
          <c:yVal>
            <c:numRef>
              <c:f>'standard data'!$I$5:$I$16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0.14233791748526523</c:v>
                </c:pt>
                <c:pt idx="4">
                  <c:v>0.14233791748526523</c:v>
                </c:pt>
                <c:pt idx="5">
                  <c:v>0.14233791748526523</c:v>
                </c:pt>
                <c:pt idx="6">
                  <c:v>0.27972972972972976</c:v>
                </c:pt>
                <c:pt idx="7">
                  <c:v>0.27972972972972976</c:v>
                </c:pt>
                <c:pt idx="8">
                  <c:v>0.54067164179104477</c:v>
                </c:pt>
                <c:pt idx="9">
                  <c:v>0.54067164179104477</c:v>
                </c:pt>
                <c:pt idx="10">
                  <c:v>1.0132867132867134</c:v>
                </c:pt>
                <c:pt idx="11">
                  <c:v>1.0132867132867134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4-4F89-B245-6908BF28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79900463261762"/>
                  <c:y val="0.1303322612770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('standard data'!$C$5:$C$7,'standard data'!$C$14:$C$23)</c:f>
              <c:numCache>
                <c:formatCode>General</c:formatCode>
                <c:ptCount val="13"/>
                <c:pt idx="0">
                  <c:v>1.1910000000000001</c:v>
                </c:pt>
                <c:pt idx="1">
                  <c:v>1.0530999999999999</c:v>
                </c:pt>
                <c:pt idx="2">
                  <c:v>1.6337999999999999</c:v>
                </c:pt>
                <c:pt idx="3">
                  <c:v>9.4824999999999999</c:v>
                </c:pt>
                <c:pt idx="4">
                  <c:v>17.498999999999999</c:v>
                </c:pt>
                <c:pt idx="5">
                  <c:v>17.272600000000001</c:v>
                </c:pt>
                <c:pt idx="6">
                  <c:v>33.7241</c:v>
                </c:pt>
                <c:pt idx="7">
                  <c:v>34.385599999999997</c:v>
                </c:pt>
                <c:pt idx="8">
                  <c:v>65.063199999999995</c:v>
                </c:pt>
                <c:pt idx="9">
                  <c:v>65.61</c:v>
                </c:pt>
                <c:pt idx="10">
                  <c:v>130.55850000000001</c:v>
                </c:pt>
                <c:pt idx="11">
                  <c:v>132.68209999999999</c:v>
                </c:pt>
              </c:numCache>
            </c:numRef>
          </c:xVal>
          <c:yVal>
            <c:numRef>
              <c:f>('standard data'!$H$5:$H$7,'standard data'!$H$14:$H$23)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0.68104477611940306</c:v>
                </c:pt>
                <c:pt idx="4">
                  <c:v>1.2763636363636364</c:v>
                </c:pt>
                <c:pt idx="5">
                  <c:v>1.2763636363636364</c:v>
                </c:pt>
                <c:pt idx="6">
                  <c:v>2.5350000000000001</c:v>
                </c:pt>
                <c:pt idx="7">
                  <c:v>2.5350000000000001</c:v>
                </c:pt>
                <c:pt idx="8">
                  <c:v>5.07</c:v>
                </c:pt>
                <c:pt idx="9">
                  <c:v>5.07</c:v>
                </c:pt>
                <c:pt idx="10">
                  <c:v>10.14</c:v>
                </c:pt>
                <c:pt idx="11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DF-45C6-B85D-CAC68635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33337</xdr:rowOff>
    </xdr:from>
    <xdr:to>
      <xdr:col>18</xdr:col>
      <xdr:colOff>371475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8E05D-D25D-4BA7-8832-84C59CFFF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20</xdr:row>
      <xdr:rowOff>76200</xdr:rowOff>
    </xdr:from>
    <xdr:to>
      <xdr:col>17</xdr:col>
      <xdr:colOff>323850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BD356-0A04-4FF0-A74F-09F548E08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18</xdr:col>
      <xdr:colOff>352425</xdr:colOff>
      <xdr:row>55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C6F72-21D2-4ADD-96D5-7754198D3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0055-BB65-4399-B0E6-806EEFA911E7}">
  <dimension ref="A1:M42"/>
  <sheetViews>
    <sheetView topLeftCell="D19" workbookViewId="0">
      <selection activeCell="C2" sqref="C2:M33"/>
    </sheetView>
  </sheetViews>
  <sheetFormatPr defaultRowHeight="15" x14ac:dyDescent="0.25"/>
  <cols>
    <col min="1" max="1" width="16.140625" customWidth="1"/>
    <col min="2" max="2" width="11.7109375" customWidth="1"/>
    <col min="3" max="3" width="33.85546875" customWidth="1"/>
    <col min="7" max="7" width="12.5703125" customWidth="1"/>
    <col min="11" max="11" width="15" customWidth="1"/>
    <col min="12" max="12" width="13.7109375" customWidth="1"/>
    <col min="13" max="13" width="14.7109375" customWidth="1"/>
  </cols>
  <sheetData>
    <row r="1" spans="1:13" x14ac:dyDescent="0.2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</row>
    <row r="2" spans="1:13" x14ac:dyDescent="0.25">
      <c r="A2" s="1">
        <f>'all results'!A2</f>
        <v>45316</v>
      </c>
      <c r="B2" t="str">
        <f>'all results'!B17</f>
        <v>S17</v>
      </c>
      <c r="C2" t="str">
        <f>'headspace data'!B3</f>
        <v>IEPAug23-AirEq-RoomTemp-Tfill20.95-A</v>
      </c>
      <c r="D2" s="3">
        <f>'CH4 sample calc'!AB5</f>
        <v>3.0232427549756324</v>
      </c>
      <c r="E2" s="3">
        <f>'CH4 sample calc'!AC5</f>
        <v>3.0232427549756324</v>
      </c>
      <c r="F2" s="3">
        <f>'N2O sample calc'!AC5</f>
        <v>9.0003888993758316</v>
      </c>
      <c r="G2" s="3">
        <f>'N2O sample calc'!AD5</f>
        <v>9.0003888993758316</v>
      </c>
      <c r="H2">
        <f>'CH4 sample calc'!H5</f>
        <v>20.95</v>
      </c>
      <c r="I2">
        <f>'CH4 sample calc'!I5</f>
        <v>0</v>
      </c>
      <c r="J2">
        <f>'CH4 sample calc'!J5</f>
        <v>1000</v>
      </c>
      <c r="K2">
        <f>'CH4 sample calc'!P5</f>
        <v>4.8567999999999998</v>
      </c>
      <c r="L2">
        <f>'N2O sample calc'!Q5</f>
        <v>204.5849</v>
      </c>
      <c r="M2">
        <f>'headspace data'!D3</f>
        <v>41.7592</v>
      </c>
    </row>
    <row r="3" spans="1:13" x14ac:dyDescent="0.25">
      <c r="A3" s="1">
        <f>'all results'!A3</f>
        <v>45316</v>
      </c>
      <c r="B3" t="str">
        <f>'all results'!B18</f>
        <v>S18</v>
      </c>
      <c r="C3" t="str">
        <f>'headspace data'!B4</f>
        <v>IEPAug23-AirEq-RoomTemp-Tfill20.95-B</v>
      </c>
      <c r="D3" s="3">
        <f>'CH4 sample calc'!AB6</f>
        <v>5.4398079968161159</v>
      </c>
      <c r="E3" s="3">
        <f>'CH4 sample calc'!AC6</f>
        <v>5.4398079968161159</v>
      </c>
      <c r="F3" s="3">
        <f>'N2O sample calc'!AC6</f>
        <v>8.6858014242027473</v>
      </c>
      <c r="G3" s="3">
        <f>'N2O sample calc'!AD6</f>
        <v>8.6858014242027473</v>
      </c>
      <c r="H3">
        <f>'CH4 sample calc'!H6</f>
        <v>20.95</v>
      </c>
      <c r="I3">
        <f>'CH4 sample calc'!I6</f>
        <v>0</v>
      </c>
      <c r="J3">
        <f>'CH4 sample calc'!J6</f>
        <v>1000</v>
      </c>
      <c r="K3">
        <f>'CH4 sample calc'!P6</f>
        <v>7.6515000000000004</v>
      </c>
      <c r="L3">
        <f>'N2O sample calc'!Q6</f>
        <v>198.98249999999999</v>
      </c>
      <c r="M3">
        <f>'headspace data'!D4</f>
        <v>67.299899999999994</v>
      </c>
    </row>
    <row r="4" spans="1:13" x14ac:dyDescent="0.25">
      <c r="A4" s="1">
        <f>'all results'!A4</f>
        <v>45316</v>
      </c>
      <c r="B4" t="str">
        <f>'all results'!B19</f>
        <v>S19</v>
      </c>
      <c r="C4" t="str">
        <f>'headspace data'!B5</f>
        <v>IEPAug23-AirEq-Cold-Tfill5-C</v>
      </c>
      <c r="D4" s="3">
        <f>'CH4 sample calc'!AB7</f>
        <v>5.21939788046733</v>
      </c>
      <c r="E4" s="3">
        <f>'CH4 sample calc'!AC7</f>
        <v>5.21939788046733</v>
      </c>
      <c r="F4" s="3">
        <f>'N2O sample calc'!AC7</f>
        <v>15.628028515510449</v>
      </c>
      <c r="G4" s="3">
        <f>'N2O sample calc'!AD7</f>
        <v>15.628028515510449</v>
      </c>
      <c r="H4">
        <f>'CH4 sample calc'!H7</f>
        <v>5</v>
      </c>
      <c r="I4">
        <f>'CH4 sample calc'!I7</f>
        <v>0</v>
      </c>
      <c r="J4">
        <f>'CH4 sample calc'!J7</f>
        <v>1000</v>
      </c>
      <c r="K4">
        <f>'CH4 sample calc'!P7</f>
        <v>7.3998999999999997</v>
      </c>
      <c r="L4">
        <f>'N2O sample calc'!Q7</f>
        <v>327.00319999999999</v>
      </c>
      <c r="M4">
        <f>'headspace data'!D5</f>
        <v>38.898899999999998</v>
      </c>
    </row>
    <row r="5" spans="1:13" x14ac:dyDescent="0.25">
      <c r="A5" s="1">
        <f>'all results'!A5</f>
        <v>45316</v>
      </c>
      <c r="B5" t="str">
        <f>'all results'!B20</f>
        <v>S20</v>
      </c>
      <c r="C5" t="str">
        <f>'headspace data'!B6</f>
        <v>IEPAug23-AirEq-Cold-Tfill5-D</v>
      </c>
      <c r="D5" s="3">
        <f>'CH4 sample calc'!AB8</f>
        <v>7.6717774690177869</v>
      </c>
      <c r="E5" s="3">
        <f>'CH4 sample calc'!AC8</f>
        <v>7.6717774690177869</v>
      </c>
      <c r="F5" s="3">
        <f>'N2O sample calc'!AC8</f>
        <v>14.577837414310594</v>
      </c>
      <c r="G5" s="3">
        <f>'N2O sample calc'!AD8</f>
        <v>14.577837414310594</v>
      </c>
      <c r="H5">
        <f>'CH4 sample calc'!H8</f>
        <v>5</v>
      </c>
      <c r="I5">
        <f>'CH4 sample calc'!I8</f>
        <v>0</v>
      </c>
      <c r="J5">
        <f>'CH4 sample calc'!J8</f>
        <v>1000</v>
      </c>
      <c r="K5">
        <f>'CH4 sample calc'!P8</f>
        <v>10.2501</v>
      </c>
      <c r="L5">
        <f>'N2O sample calc'!Q8</f>
        <v>308.25040000000001</v>
      </c>
      <c r="M5">
        <f>'headspace data'!D6</f>
        <v>223.59520000000001</v>
      </c>
    </row>
    <row r="6" spans="1:13" x14ac:dyDescent="0.25">
      <c r="A6" s="1">
        <f>'all results'!A6</f>
        <v>45316</v>
      </c>
      <c r="B6" t="str">
        <f>'all results'!B21</f>
        <v>S21</v>
      </c>
      <c r="C6" t="str">
        <f>'headspace data'!B7</f>
        <v>IEPAug23-KML05-NI1-384</v>
      </c>
      <c r="D6" s="3">
        <f>'CH4 sample calc'!AB9</f>
        <v>17.61766733237782</v>
      </c>
      <c r="E6" s="3">
        <f>'CH4 sample calc'!AC9</f>
        <v>17.154495941945296</v>
      </c>
      <c r="F6" s="3">
        <f>'N2O sample calc'!AC9</f>
        <v>15.545064833640913</v>
      </c>
      <c r="G6" s="3">
        <f>'N2O sample calc'!AD9</f>
        <v>15.136382505979467</v>
      </c>
      <c r="H6">
        <f>'CH4 sample calc'!H9</f>
        <v>0</v>
      </c>
      <c r="I6">
        <f>'CH4 sample calc'!I9</f>
        <v>30</v>
      </c>
      <c r="J6">
        <f>'CH4 sample calc'!J9</f>
        <v>1027</v>
      </c>
      <c r="K6">
        <f>'CH4 sample calc'!P9</f>
        <v>22.2974</v>
      </c>
      <c r="L6">
        <f>'N2O sample calc'!Q9</f>
        <v>358.40379999999999</v>
      </c>
      <c r="M6">
        <f>'headspace data'!D7</f>
        <v>82.752899999999997</v>
      </c>
    </row>
    <row r="7" spans="1:13" x14ac:dyDescent="0.25">
      <c r="A7" s="1">
        <f>'all results'!A7</f>
        <v>45316</v>
      </c>
      <c r="B7" t="str">
        <f>'all results'!B22</f>
        <v>S22</v>
      </c>
      <c r="C7" t="str">
        <f>'headspace data'!B8</f>
        <v>IEPAug23-KML02-NI6-364</v>
      </c>
      <c r="D7" s="3">
        <f>'CH4 sample calc'!AB10</f>
        <v>23.041102045088248</v>
      </c>
      <c r="E7" s="3">
        <f>'CH4 sample calc'!AC10</f>
        <v>22.435347658313777</v>
      </c>
      <c r="F7" s="3">
        <f>'N2O sample calc'!AC10</f>
        <v>14.354447479188652</v>
      </c>
      <c r="G7" s="3">
        <f>'N2O sample calc'!AD10</f>
        <v>13.977066678859446</v>
      </c>
      <c r="H7">
        <f>'CH4 sample calc'!H10</f>
        <v>0</v>
      </c>
      <c r="I7">
        <f>'CH4 sample calc'!I10</f>
        <v>30</v>
      </c>
      <c r="J7">
        <f>'CH4 sample calc'!J10</f>
        <v>1027</v>
      </c>
      <c r="K7">
        <f>'CH4 sample calc'!P10</f>
        <v>28.6447</v>
      </c>
      <c r="L7">
        <f>'N2O sample calc'!Q10</f>
        <v>334.4819</v>
      </c>
      <c r="M7">
        <f>'headspace data'!D8</f>
        <v>50.302900000000001</v>
      </c>
    </row>
    <row r="8" spans="1:13" x14ac:dyDescent="0.25">
      <c r="A8" s="1">
        <f>'all results'!A8</f>
        <v>45316</v>
      </c>
      <c r="B8" t="str">
        <f>'all results'!B23</f>
        <v>S23</v>
      </c>
      <c r="C8" t="str">
        <f>'headspace data'!B9</f>
        <v>IEPAug23-KML07-NI8-321</v>
      </c>
      <c r="D8" s="3">
        <f>'CH4 sample calc'!AB11</f>
        <v>19.330458138507964</v>
      </c>
      <c r="E8" s="3">
        <f>'CH4 sample calc'!AC11</f>
        <v>18.822257194262868</v>
      </c>
      <c r="F8" s="3">
        <f>'N2O sample calc'!AC11</f>
        <v>9.9433171095751831</v>
      </c>
      <c r="G8" s="3">
        <f>'N2O sample calc'!AD11</f>
        <v>9.6819056568404882</v>
      </c>
      <c r="H8">
        <f>'CH4 sample calc'!H11</f>
        <v>0</v>
      </c>
      <c r="I8">
        <f>'CH4 sample calc'!I11</f>
        <v>30</v>
      </c>
      <c r="J8">
        <f>'CH4 sample calc'!J11</f>
        <v>1027</v>
      </c>
      <c r="K8">
        <f>'CH4 sample calc'!P11</f>
        <v>24.618099999999998</v>
      </c>
      <c r="L8">
        <f>'N2O sample calc'!Q11</f>
        <v>245.2953</v>
      </c>
      <c r="M8">
        <f>'headspace data'!D9</f>
        <v>61.141599999999997</v>
      </c>
    </row>
    <row r="9" spans="1:13" x14ac:dyDescent="0.25">
      <c r="A9" s="1">
        <f>'all results'!A9</f>
        <v>45316</v>
      </c>
      <c r="B9" t="str">
        <f>'all results'!B24</f>
        <v>S24</v>
      </c>
      <c r="C9" t="str">
        <f>'headspace data'!B10</f>
        <v>IEPAug23-KML03-NI5-372</v>
      </c>
      <c r="D9" s="3">
        <f>'CH4 sample calc'!AB12</f>
        <v>10.555653738154126</v>
      </c>
      <c r="E9" s="3">
        <f>'CH4 sample calc'!AC12</f>
        <v>10.278143854093598</v>
      </c>
      <c r="F9" s="3">
        <f>'N2O sample calc'!AC12</f>
        <v>14.314018323233313</v>
      </c>
      <c r="G9" s="3">
        <f>'N2O sample calc'!AD12</f>
        <v>13.937700412106439</v>
      </c>
      <c r="H9">
        <f>'CH4 sample calc'!H12</f>
        <v>0</v>
      </c>
      <c r="I9">
        <f>'CH4 sample calc'!I12</f>
        <v>30</v>
      </c>
      <c r="J9">
        <f>'CH4 sample calc'!J12</f>
        <v>1027</v>
      </c>
      <c r="K9">
        <f>'CH4 sample calc'!P12</f>
        <v>14.1433</v>
      </c>
      <c r="L9">
        <f>'N2O sample calc'!Q12</f>
        <v>336.05560000000003</v>
      </c>
      <c r="M9">
        <f>'headspace data'!D10</f>
        <v>71.115499999999997</v>
      </c>
    </row>
    <row r="10" spans="1:13" x14ac:dyDescent="0.25">
      <c r="A10" s="1">
        <f>'all results'!A10</f>
        <v>45316</v>
      </c>
      <c r="B10" t="str">
        <f>'all results'!B25</f>
        <v>S25</v>
      </c>
      <c r="C10" t="str">
        <f>'headspace data'!B11</f>
        <v>IEPAug23-SHBML12-Ni1-766</v>
      </c>
      <c r="D10" s="3">
        <f>'CH4 sample calc'!AB13</f>
        <v>11.999153572055018</v>
      </c>
      <c r="E10" s="3">
        <f>'CH4 sample calc'!AC13</f>
        <v>11.683693838417739</v>
      </c>
      <c r="F10" s="3">
        <f>'N2O sample calc'!AC13</f>
        <v>19.041513399794503</v>
      </c>
      <c r="G10" s="3">
        <f>'N2O sample calc'!AD13</f>
        <v>18.540908860559401</v>
      </c>
      <c r="H10">
        <f>'CH4 sample calc'!H13</f>
        <v>0</v>
      </c>
      <c r="I10">
        <f>'CH4 sample calc'!I13</f>
        <v>30</v>
      </c>
      <c r="J10">
        <f>'CH4 sample calc'!J13</f>
        <v>1027</v>
      </c>
      <c r="K10">
        <f>'CH4 sample calc'!P13</f>
        <v>15.967700000000001</v>
      </c>
      <c r="L10">
        <f>'N2O sample calc'!Q13</f>
        <v>429.86599999999999</v>
      </c>
      <c r="M10">
        <f>'headspace data'!D11</f>
        <v>69.063999999999993</v>
      </c>
    </row>
    <row r="11" spans="1:13" x14ac:dyDescent="0.25">
      <c r="A11" s="1">
        <f>'all results'!A11</f>
        <v>45316</v>
      </c>
      <c r="B11" t="str">
        <f>'all results'!B26</f>
        <v>S26</v>
      </c>
      <c r="C11" t="str">
        <f>'headspace data'!B12</f>
        <v>IEPAug23-KML08-NI3-313</v>
      </c>
      <c r="D11" s="3">
        <f>'CH4 sample calc'!AB14</f>
        <v>16.442843581359124</v>
      </c>
      <c r="E11" s="3">
        <f>'CH4 sample calc'!AC14</f>
        <v>16.010558501810248</v>
      </c>
      <c r="F11" s="3">
        <f>'N2O sample calc'!AC14</f>
        <v>16.959843189478427</v>
      </c>
      <c r="G11" s="3">
        <f>'N2O sample calc'!AD14</f>
        <v>16.513966104652802</v>
      </c>
      <c r="H11">
        <f>'CH4 sample calc'!H14</f>
        <v>0</v>
      </c>
      <c r="I11">
        <f>'CH4 sample calc'!I14</f>
        <v>30</v>
      </c>
      <c r="J11">
        <f>'CH4 sample calc'!J14</f>
        <v>1027</v>
      </c>
      <c r="K11">
        <f>'CH4 sample calc'!P14</f>
        <v>21.165900000000001</v>
      </c>
      <c r="L11">
        <f>'N2O sample calc'!Q14</f>
        <v>387.21089999999998</v>
      </c>
      <c r="M11">
        <f>'headspace data'!D12</f>
        <v>56.324199999999998</v>
      </c>
    </row>
    <row r="12" spans="1:13" x14ac:dyDescent="0.25">
      <c r="A12" s="1">
        <f>'all results'!A12</f>
        <v>45316</v>
      </c>
      <c r="B12" t="str">
        <f>'all results'!B27</f>
        <v>S27</v>
      </c>
      <c r="C12" t="str">
        <f>'headspace data'!B13</f>
        <v>IEPAug23-SHBML11-NI1-667</v>
      </c>
      <c r="D12" s="3">
        <f>'CH4 sample calc'!AB15</f>
        <v>20.3659032075136</v>
      </c>
      <c r="E12" s="3">
        <f>'CH4 sample calc'!AC15</f>
        <v>19.830480241006427</v>
      </c>
      <c r="F12" s="3">
        <f>'N2O sample calc'!AC15</f>
        <v>17.128121297245663</v>
      </c>
      <c r="G12" s="3">
        <f>'N2O sample calc'!AD15</f>
        <v>16.67782015311165</v>
      </c>
      <c r="H12">
        <f>'CH4 sample calc'!H15</f>
        <v>0</v>
      </c>
      <c r="I12">
        <f>'CH4 sample calc'!I15</f>
        <v>30</v>
      </c>
      <c r="J12">
        <f>'CH4 sample calc'!J15</f>
        <v>1027</v>
      </c>
      <c r="K12">
        <f>'CH4 sample calc'!P15</f>
        <v>25.921700000000001</v>
      </c>
      <c r="L12">
        <f>'N2O sample calc'!Q15</f>
        <v>391.18549999999999</v>
      </c>
      <c r="M12">
        <f>'headspace data'!D13</f>
        <v>65.960999999999999</v>
      </c>
    </row>
    <row r="13" spans="1:13" x14ac:dyDescent="0.25">
      <c r="A13" s="1">
        <f>'all results'!A13</f>
        <v>45316</v>
      </c>
      <c r="B13" t="str">
        <f>'all results'!B28</f>
        <v>S28</v>
      </c>
      <c r="C13" t="str">
        <f>'headspace data'!B14</f>
        <v>IEPAug23-SHBML10-NI1-672</v>
      </c>
      <c r="D13" s="3">
        <f>'CH4 sample calc'!AB16</f>
        <v>12.796610108504471</v>
      </c>
      <c r="E13" s="3">
        <f>'CH4 sample calc'!AC16</f>
        <v>12.460185110520419</v>
      </c>
      <c r="F13" s="3">
        <f>'N2O sample calc'!AC16</f>
        <v>16.98041029344931</v>
      </c>
      <c r="G13" s="3">
        <f>'N2O sample calc'!AD16</f>
        <v>16.533992496055802</v>
      </c>
      <c r="H13">
        <f>'CH4 sample calc'!H16</f>
        <v>0</v>
      </c>
      <c r="I13">
        <f>'CH4 sample calc'!I16</f>
        <v>30</v>
      </c>
      <c r="J13">
        <f>'CH4 sample calc'!J16</f>
        <v>1027</v>
      </c>
      <c r="K13">
        <f>'CH4 sample calc'!P16</f>
        <v>16.802399999999999</v>
      </c>
      <c r="L13">
        <f>'N2O sample calc'!Q16</f>
        <v>388.43939999999998</v>
      </c>
      <c r="M13">
        <f>'headspace data'!D14</f>
        <v>60.521099999999997</v>
      </c>
    </row>
    <row r="14" spans="1:13" x14ac:dyDescent="0.25">
      <c r="A14" s="1">
        <f>'all results'!A14</f>
        <v>45316</v>
      </c>
      <c r="B14" t="str">
        <f>'all results'!B29</f>
        <v>S29</v>
      </c>
      <c r="C14" t="str">
        <f>'headspace data'!B15</f>
        <v>IEPAug23-SHBML10-NI8-684</v>
      </c>
      <c r="D14" s="3">
        <f>'CH4 sample calc'!AB17</f>
        <v>14.606125812255495</v>
      </c>
      <c r="E14" s="3">
        <f>'CH4 sample calc'!AC17</f>
        <v>14.22212834688948</v>
      </c>
      <c r="F14" s="3">
        <f>'N2O sample calc'!AC17</f>
        <v>8.8637738634668359</v>
      </c>
      <c r="G14" s="3">
        <f>'N2O sample calc'!AD17</f>
        <v>8.6307437813698513</v>
      </c>
      <c r="H14">
        <f>'CH4 sample calc'!H17</f>
        <v>0</v>
      </c>
      <c r="I14">
        <f>'CH4 sample calc'!I17</f>
        <v>30</v>
      </c>
      <c r="J14">
        <f>'CH4 sample calc'!J17</f>
        <v>1027</v>
      </c>
      <c r="K14">
        <f>'CH4 sample calc'!P17</f>
        <v>19.0091</v>
      </c>
      <c r="L14">
        <f>'N2O sample calc'!Q17</f>
        <v>222.71619999999999</v>
      </c>
      <c r="M14">
        <f>'headspace data'!D15</f>
        <v>71.474900000000005</v>
      </c>
    </row>
    <row r="15" spans="1:13" x14ac:dyDescent="0.25">
      <c r="A15" s="1">
        <f>'all results'!A15</f>
        <v>45316</v>
      </c>
      <c r="B15" t="str">
        <f>'all results'!B30</f>
        <v>S30</v>
      </c>
      <c r="C15" t="str">
        <f>'headspace data'!B16</f>
        <v>IEPAug23-SHBML10-NI7-683</v>
      </c>
      <c r="D15" s="3">
        <f>'CH4 sample calc'!AB18</f>
        <v>17.15496164198191</v>
      </c>
      <c r="E15" s="3">
        <f>'CH4 sample calc'!AC18</f>
        <v>16.703954860741881</v>
      </c>
      <c r="F15" s="3">
        <f>'N2O sample calc'!AC18</f>
        <v>9.3357328126423589</v>
      </c>
      <c r="G15" s="3">
        <f>'N2O sample calc'!AD18</f>
        <v>9.0902948516478652</v>
      </c>
      <c r="H15">
        <f>'CH4 sample calc'!H18</f>
        <v>0</v>
      </c>
      <c r="I15">
        <f>'CH4 sample calc'!I18</f>
        <v>30</v>
      </c>
      <c r="J15">
        <f>'CH4 sample calc'!J18</f>
        <v>1027</v>
      </c>
      <c r="K15">
        <f>'CH4 sample calc'!P18</f>
        <v>22.306100000000001</v>
      </c>
      <c r="L15">
        <f>'N2O sample calc'!Q18</f>
        <v>233.3486</v>
      </c>
      <c r="M15">
        <f>'headspace data'!D16</f>
        <v>161.87280000000001</v>
      </c>
    </row>
    <row r="16" spans="1:13" x14ac:dyDescent="0.25">
      <c r="A16" s="1">
        <f>'all results'!A16</f>
        <v>45316</v>
      </c>
      <c r="B16" t="str">
        <f>'all results'!B31</f>
        <v>S31</v>
      </c>
      <c r="C16" t="str">
        <f>'headspace data'!B17</f>
        <v>IEPAug23-SHBML10-NI4-677</v>
      </c>
      <c r="D16" s="3">
        <f>'CH4 sample calc'!AB19</f>
        <v>17.100185585341478</v>
      </c>
      <c r="E16" s="3">
        <f>'CH4 sample calc'!AC19</f>
        <v>16.650618875697642</v>
      </c>
      <c r="F16" s="3">
        <f>'N2O sample calc'!AC19</f>
        <v>12.997707040452491</v>
      </c>
      <c r="G16" s="3">
        <f>'N2O sample calc'!AD19</f>
        <v>12.655995170839816</v>
      </c>
      <c r="H16">
        <f>'CH4 sample calc'!H19</f>
        <v>0</v>
      </c>
      <c r="I16">
        <f>'CH4 sample calc'!I19</f>
        <v>30</v>
      </c>
      <c r="J16">
        <f>'CH4 sample calc'!J19</f>
        <v>1027</v>
      </c>
      <c r="K16">
        <f>'CH4 sample calc'!P19</f>
        <v>22.413</v>
      </c>
      <c r="L16">
        <f>'N2O sample calc'!Q19</f>
        <v>309.96620000000001</v>
      </c>
      <c r="M16">
        <f>'headspace data'!D17</f>
        <v>56.642000000000003</v>
      </c>
    </row>
    <row r="17" spans="1:13" x14ac:dyDescent="0.25">
      <c r="A17" s="1">
        <f>'all results'!A17</f>
        <v>45316</v>
      </c>
      <c r="B17" t="str">
        <f>'all results'!B32</f>
        <v>S32</v>
      </c>
      <c r="C17" t="str">
        <f>'headspace data'!B18</f>
        <v>IEPAug23-KML08-NI10-288</v>
      </c>
      <c r="D17" s="3">
        <f>'CH4 sample calc'!AB20</f>
        <v>20.78621682510181</v>
      </c>
      <c r="E17" s="3">
        <f>'CH4 sample calc'!AC20</f>
        <v>20.239743744013449</v>
      </c>
      <c r="F17" s="3">
        <f>'N2O sample calc'!AC20</f>
        <v>9.3687688932179807</v>
      </c>
      <c r="G17" s="3">
        <f>'N2O sample calc'!AD20</f>
        <v>9.1224624081966699</v>
      </c>
      <c r="H17">
        <f>'CH4 sample calc'!H20</f>
        <v>0</v>
      </c>
      <c r="I17">
        <f>'CH4 sample calc'!I20</f>
        <v>30</v>
      </c>
      <c r="J17">
        <f>'CH4 sample calc'!J20</f>
        <v>1027</v>
      </c>
      <c r="K17">
        <f>'CH4 sample calc'!P20</f>
        <v>27.014900000000001</v>
      </c>
      <c r="L17">
        <f>'N2O sample calc'!Q20</f>
        <v>234.77950000000001</v>
      </c>
      <c r="M17">
        <f>'headspace data'!D18</f>
        <v>64.900800000000004</v>
      </c>
    </row>
    <row r="18" spans="1:13" x14ac:dyDescent="0.25">
      <c r="A18" s="1">
        <f>'all results'!A18</f>
        <v>45316</v>
      </c>
      <c r="B18" t="str">
        <f>'all results'!B33</f>
        <v>S33</v>
      </c>
      <c r="C18" t="str">
        <f>'headspace data'!B19</f>
        <v>IEPAug23-KML04-NI6-344</v>
      </c>
      <c r="D18" s="3">
        <f>'CH4 sample calc'!AB21</f>
        <v>21.221307019971533</v>
      </c>
      <c r="E18" s="3">
        <f>'CH4 sample calc'!AC21</f>
        <v>20.663395345639273</v>
      </c>
      <c r="F18" s="3">
        <f>'N2O sample calc'!AC21</f>
        <v>12.857723475898455</v>
      </c>
      <c r="G18" s="3">
        <f>'N2O sample calc'!AD21</f>
        <v>12.519691797369479</v>
      </c>
      <c r="H18">
        <f>'CH4 sample calc'!H21</f>
        <v>0</v>
      </c>
      <c r="I18">
        <f>'CH4 sample calc'!I21</f>
        <v>30</v>
      </c>
      <c r="J18">
        <f>'CH4 sample calc'!J21</f>
        <v>1027</v>
      </c>
      <c r="K18">
        <f>'CH4 sample calc'!P21</f>
        <v>26.488299999999999</v>
      </c>
      <c r="L18">
        <f>'N2O sample calc'!Q21</f>
        <v>306.43079999999998</v>
      </c>
      <c r="M18">
        <f>'headspace data'!D19</f>
        <v>34.606699999999996</v>
      </c>
    </row>
    <row r="19" spans="1:13" x14ac:dyDescent="0.25">
      <c r="A19" s="1">
        <f>'all results'!A19</f>
        <v>45316</v>
      </c>
      <c r="B19" t="str">
        <f>'all results'!B34</f>
        <v>S34</v>
      </c>
      <c r="C19" t="str">
        <f>'headspace data'!B20</f>
        <v>IEPAug23-KML03-NI4-373</v>
      </c>
      <c r="D19" s="3">
        <f>'CH4 sample calc'!AB22</f>
        <v>14.392473878781319</v>
      </c>
      <c r="E19" s="3">
        <f>'CH4 sample calc'!AC22</f>
        <v>14.014093358112287</v>
      </c>
      <c r="F19" s="3">
        <f>'N2O sample calc'!AC22</f>
        <v>15.662337833373925</v>
      </c>
      <c r="G19" s="3">
        <f>'N2O sample calc'!AD22</f>
        <v>15.250572379137221</v>
      </c>
      <c r="H19">
        <f>'CH4 sample calc'!H22</f>
        <v>0</v>
      </c>
      <c r="I19">
        <f>'CH4 sample calc'!I22</f>
        <v>30</v>
      </c>
      <c r="J19">
        <f>'CH4 sample calc'!J22</f>
        <v>1027</v>
      </c>
      <c r="K19">
        <f>'CH4 sample calc'!P22</f>
        <v>19.126899999999999</v>
      </c>
      <c r="L19">
        <f>'N2O sample calc'!Q22</f>
        <v>367.54079999999999</v>
      </c>
      <c r="M19">
        <f>'headspace data'!D20</f>
        <v>78.392399999999995</v>
      </c>
    </row>
    <row r="20" spans="1:13" x14ac:dyDescent="0.25">
      <c r="A20" s="1">
        <f>'all results'!A20</f>
        <v>45316</v>
      </c>
      <c r="B20" t="str">
        <f>'all results'!B35</f>
        <v>S35</v>
      </c>
      <c r="C20" t="str">
        <f>'headspace data'!B21</f>
        <v>IEPAug23-SHBML03-NI8-405</v>
      </c>
      <c r="D20" s="3">
        <f>'CH4 sample calc'!AB23</f>
        <v>19.275981009245896</v>
      </c>
      <c r="E20" s="3">
        <f>'CH4 sample calc'!AC23</f>
        <v>18.769212277746735</v>
      </c>
      <c r="F20" s="3">
        <f>'N2O sample calc'!AC23</f>
        <v>10.838394460247494</v>
      </c>
      <c r="G20" s="3">
        <f>'N2O sample calc'!AD23</f>
        <v>10.553451275800871</v>
      </c>
      <c r="H20">
        <f>'CH4 sample calc'!H23</f>
        <v>0</v>
      </c>
      <c r="I20">
        <f>'CH4 sample calc'!I23</f>
        <v>30</v>
      </c>
      <c r="J20">
        <f>'CH4 sample calc'!J23</f>
        <v>1027</v>
      </c>
      <c r="K20">
        <f>'CH4 sample calc'!P23</f>
        <v>24.720400000000001</v>
      </c>
      <c r="L20">
        <f>'N2O sample calc'!Q23</f>
        <v>266.87270000000001</v>
      </c>
      <c r="M20">
        <f>'headspace data'!D21</f>
        <v>35.4955</v>
      </c>
    </row>
    <row r="21" spans="1:13" x14ac:dyDescent="0.25">
      <c r="A21" s="1">
        <f>'all results'!A21</f>
        <v>45316</v>
      </c>
      <c r="B21" t="str">
        <f>'all results'!B36</f>
        <v>S36</v>
      </c>
      <c r="C21" t="str">
        <f>'headspace data'!B22</f>
        <v>IEPAug23-KML06-NI9-316</v>
      </c>
      <c r="D21" s="3">
        <f>'CH4 sample calc'!AB24</f>
        <v>24.933525459701865</v>
      </c>
      <c r="E21" s="3">
        <f>'CH4 sample calc'!AC24</f>
        <v>24.278018948103082</v>
      </c>
      <c r="F21" s="3">
        <f>'N2O sample calc'!AC24</f>
        <v>9.7150091058878445</v>
      </c>
      <c r="G21" s="3">
        <f>'N2O sample calc'!AD24</f>
        <v>9.459599908362069</v>
      </c>
      <c r="H21">
        <f>'CH4 sample calc'!H24</f>
        <v>0</v>
      </c>
      <c r="I21">
        <f>'CH4 sample calc'!I24</f>
        <v>30</v>
      </c>
      <c r="J21">
        <f>'CH4 sample calc'!J24</f>
        <v>1027</v>
      </c>
      <c r="K21">
        <f>'CH4 sample calc'!P24</f>
        <v>31.878499999999999</v>
      </c>
      <c r="L21">
        <f>'N2O sample calc'!Q24</f>
        <v>244.41659999999999</v>
      </c>
      <c r="M21">
        <f>'headspace data'!D22</f>
        <v>83.269599999999997</v>
      </c>
    </row>
    <row r="22" spans="1:13" x14ac:dyDescent="0.25">
      <c r="A22" s="1">
        <f>'all results'!A22</f>
        <v>45316</v>
      </c>
      <c r="B22" t="str">
        <f>'all results'!B37</f>
        <v>S37</v>
      </c>
      <c r="C22" t="str">
        <f>'headspace data'!B23</f>
        <v>IEPAug23-KML07-NI7-282</v>
      </c>
      <c r="D22" s="3">
        <f>'CH4 sample calc'!AB25</f>
        <v>19.53228002492563</v>
      </c>
      <c r="E22" s="3">
        <f>'CH4 sample calc'!AC25</f>
        <v>19.0187731498789</v>
      </c>
      <c r="F22" s="3">
        <f>'N2O sample calc'!AC25</f>
        <v>9.9590273946653802</v>
      </c>
      <c r="G22" s="3">
        <f>'N2O sample calc'!AD25</f>
        <v>9.6972029159351312</v>
      </c>
      <c r="H22">
        <f>'CH4 sample calc'!H25</f>
        <v>0</v>
      </c>
      <c r="I22">
        <f>'CH4 sample calc'!I25</f>
        <v>30</v>
      </c>
      <c r="J22">
        <f>'CH4 sample calc'!J25</f>
        <v>1027</v>
      </c>
      <c r="K22">
        <f>'CH4 sample calc'!P25</f>
        <v>25.2667</v>
      </c>
      <c r="L22">
        <f>'N2O sample calc'!Q25</f>
        <v>249.2705</v>
      </c>
      <c r="M22">
        <f>'headspace data'!D23</f>
        <v>70.495800000000003</v>
      </c>
    </row>
    <row r="23" spans="1:13" x14ac:dyDescent="0.25">
      <c r="A23" s="1">
        <f>'all results'!A23</f>
        <v>45316</v>
      </c>
      <c r="B23" t="str">
        <f>'all results'!B38</f>
        <v>S38</v>
      </c>
      <c r="C23" t="str">
        <f>'headspace data'!B24</f>
        <v>IEPAug23-SHBML14-NI3-437</v>
      </c>
      <c r="D23" s="3">
        <f>'CH4 sample calc'!AB26</f>
        <v>22.686344058938037</v>
      </c>
      <c r="E23" s="3">
        <f>'CH4 sample calc'!AC26</f>
        <v>22.08991631834278</v>
      </c>
      <c r="F23" s="3">
        <f>'N2O sample calc'!AC26</f>
        <v>11.237281108450812</v>
      </c>
      <c r="G23" s="3">
        <f>'N2O sample calc'!AD26</f>
        <v>10.941851127994948</v>
      </c>
      <c r="H23">
        <f>'CH4 sample calc'!H26</f>
        <v>0</v>
      </c>
      <c r="I23">
        <f>'CH4 sample calc'!I26</f>
        <v>30</v>
      </c>
      <c r="J23">
        <f>'CH4 sample calc'!J26</f>
        <v>1027</v>
      </c>
      <c r="K23">
        <f>'CH4 sample calc'!P26</f>
        <v>29.177600000000002</v>
      </c>
      <c r="L23">
        <f>'N2O sample calc'!Q26</f>
        <v>276.40879999999999</v>
      </c>
      <c r="M23">
        <f>'headspace data'!D24</f>
        <v>80.243799999999993</v>
      </c>
    </row>
    <row r="24" spans="1:13" x14ac:dyDescent="0.25">
      <c r="A24" s="1">
        <f>'all results'!A24</f>
        <v>45316</v>
      </c>
      <c r="B24" t="str">
        <f>'all results'!B39</f>
        <v>S39</v>
      </c>
      <c r="C24" t="str">
        <f>'headspace data'!B25</f>
        <v>IEPAug23-SHBML04-NI1-515</v>
      </c>
      <c r="D24" s="3">
        <f>'CH4 sample calc'!AB27</f>
        <v>29.337648728377594</v>
      </c>
      <c r="E24" s="3">
        <f>'CH4 sample calc'!AC27</f>
        <v>28.566357087027843</v>
      </c>
      <c r="F24" s="3">
        <f>'N2O sample calc'!AC27</f>
        <v>29.661145759008548</v>
      </c>
      <c r="G24" s="3">
        <f>'N2O sample calc'!AD27</f>
        <v>28.881349327174828</v>
      </c>
      <c r="H24">
        <f>'CH4 sample calc'!H27</f>
        <v>0</v>
      </c>
      <c r="I24">
        <f>'CH4 sample calc'!I27</f>
        <v>30</v>
      </c>
      <c r="J24">
        <f>'CH4 sample calc'!J27</f>
        <v>1027</v>
      </c>
      <c r="K24">
        <f>'CH4 sample calc'!P27</f>
        <v>37.2241</v>
      </c>
      <c r="L24">
        <f>'N2O sample calc'!Q27</f>
        <v>634.34889999999996</v>
      </c>
      <c r="M24">
        <f>'headspace data'!D25</f>
        <v>55.438200000000002</v>
      </c>
    </row>
    <row r="25" spans="1:13" x14ac:dyDescent="0.25">
      <c r="A25" s="1">
        <f>'all results'!A25</f>
        <v>45316</v>
      </c>
      <c r="B25" t="str">
        <f>'all results'!B40</f>
        <v>S40</v>
      </c>
      <c r="C25" t="str">
        <f>'headspace data'!B26</f>
        <v>IEPAug23-SHBML06-NI1-479</v>
      </c>
      <c r="D25" s="3">
        <f>'CH4 sample calc'!AB28</f>
        <v>15.717875855675491</v>
      </c>
      <c r="E25" s="3">
        <f>'CH4 sample calc'!AC28</f>
        <v>15.304650297639231</v>
      </c>
      <c r="F25" s="3">
        <f>'N2O sample calc'!AC28</f>
        <v>16.812828129425913</v>
      </c>
      <c r="G25" s="3">
        <f>'N2O sample calc'!AD28</f>
        <v>16.370816094864569</v>
      </c>
      <c r="H25">
        <f>'CH4 sample calc'!H28</f>
        <v>0</v>
      </c>
      <c r="I25">
        <f>'CH4 sample calc'!I28</f>
        <v>30</v>
      </c>
      <c r="J25">
        <f>'CH4 sample calc'!J28</f>
        <v>1027</v>
      </c>
      <c r="K25">
        <f>'CH4 sample calc'!P28</f>
        <v>20.596599999999999</v>
      </c>
      <c r="L25">
        <f>'N2O sample calc'!Q28</f>
        <v>390.52719999999999</v>
      </c>
      <c r="M25">
        <f>'headspace data'!D26</f>
        <v>69.743399999999994</v>
      </c>
    </row>
    <row r="26" spans="1:13" x14ac:dyDescent="0.25">
      <c r="A26" s="1">
        <f>'all results'!A26</f>
        <v>45316</v>
      </c>
      <c r="B26" t="str">
        <f>'all results'!B41</f>
        <v>S41</v>
      </c>
      <c r="C26" t="str">
        <f>'headspace data'!B27</f>
        <v>IEPAug23-SHMBL01-NI4-426</v>
      </c>
      <c r="D26" s="3">
        <f>'CH4 sample calc'!AB29</f>
        <v>17.220923422896661</v>
      </c>
      <c r="E26" s="3">
        <f>'CH4 sample calc'!AC29</f>
        <v>16.768182495517681</v>
      </c>
      <c r="F26" s="3">
        <f>'N2O sample calc'!AC29</f>
        <v>15.002151374171923</v>
      </c>
      <c r="G26" s="3">
        <f>'N2O sample calc'!AD29</f>
        <v>14.607742331228746</v>
      </c>
      <c r="H26">
        <f>'CH4 sample calc'!H29</f>
        <v>0</v>
      </c>
      <c r="I26">
        <f>'CH4 sample calc'!I29</f>
        <v>30</v>
      </c>
      <c r="J26">
        <f>'CH4 sample calc'!J29</f>
        <v>1027</v>
      </c>
      <c r="K26">
        <f>'CH4 sample calc'!P29</f>
        <v>22.609300000000001</v>
      </c>
      <c r="L26">
        <f>'N2O sample calc'!Q29</f>
        <v>354.72489999999999</v>
      </c>
      <c r="M26">
        <f>'headspace data'!D27</f>
        <v>241.58760000000001</v>
      </c>
    </row>
    <row r="27" spans="1:13" x14ac:dyDescent="0.25">
      <c r="A27" s="1">
        <f>'all results'!A27</f>
        <v>45316</v>
      </c>
      <c r="B27" t="str">
        <f>'all results'!B42</f>
        <v>S42</v>
      </c>
      <c r="C27" t="str">
        <f>'headspace data'!B28</f>
        <v>IEPAug23-SHBML03-NI1-519</v>
      </c>
      <c r="D27" s="3">
        <f>'CH4 sample calc'!AB30</f>
        <v>29.070362515946456</v>
      </c>
      <c r="E27" s="3">
        <f>'CH4 sample calc'!AC30</f>
        <v>28.306097873365587</v>
      </c>
      <c r="F27" s="3">
        <f>'N2O sample calc'!AC30</f>
        <v>25.593236726001471</v>
      </c>
      <c r="G27" s="3">
        <f>'N2O sample calc'!AD30</f>
        <v>24.920386296009223</v>
      </c>
      <c r="H27">
        <f>'CH4 sample calc'!H30</f>
        <v>0</v>
      </c>
      <c r="I27">
        <f>'CH4 sample calc'!I30</f>
        <v>30</v>
      </c>
      <c r="J27">
        <f>'CH4 sample calc'!J30</f>
        <v>1027</v>
      </c>
      <c r="K27">
        <f>'CH4 sample calc'!P30</f>
        <v>36.954000000000001</v>
      </c>
      <c r="L27">
        <f>'N2O sample calc'!Q30</f>
        <v>560.10659999999996</v>
      </c>
      <c r="M27">
        <f>'headspace data'!D28</f>
        <v>66.867800000000003</v>
      </c>
    </row>
    <row r="28" spans="1:13" x14ac:dyDescent="0.25">
      <c r="A28" s="1">
        <f>'all results'!A28</f>
        <v>45316</v>
      </c>
      <c r="B28" t="str">
        <f>'all results'!B43</f>
        <v>S43</v>
      </c>
      <c r="C28" t="str">
        <f>'headspace data'!B29</f>
        <v>IEPAug23-SHBML03-NI3-396</v>
      </c>
      <c r="D28" s="3">
        <f>'CH4 sample calc'!AB31</f>
        <v>23.939818775595782</v>
      </c>
      <c r="E28" s="3">
        <f>'CH4 sample calc'!AC31</f>
        <v>23.310436977211083</v>
      </c>
      <c r="F28" s="3">
        <f>'N2O sample calc'!AC31</f>
        <v>20.824412414642609</v>
      </c>
      <c r="G28" s="3">
        <f>'N2O sample calc'!AD31</f>
        <v>20.276935165182675</v>
      </c>
      <c r="H28">
        <f>'CH4 sample calc'!H31</f>
        <v>0</v>
      </c>
      <c r="I28">
        <f>'CH4 sample calc'!I31</f>
        <v>30</v>
      </c>
      <c r="J28">
        <f>'CH4 sample calc'!J31</f>
        <v>1027</v>
      </c>
      <c r="K28">
        <f>'CH4 sample calc'!P31</f>
        <v>30.7941</v>
      </c>
      <c r="L28">
        <f>'N2O sample calc'!Q31</f>
        <v>469.9162</v>
      </c>
      <c r="M28">
        <f>'headspace data'!D29</f>
        <v>42.594900000000003</v>
      </c>
    </row>
    <row r="29" spans="1:13" x14ac:dyDescent="0.25">
      <c r="A29" s="1">
        <f>'all results'!A29</f>
        <v>45316</v>
      </c>
      <c r="B29" t="str">
        <f>'all results'!B44</f>
        <v>S44</v>
      </c>
      <c r="C29" t="str">
        <f>'headspace data'!B30</f>
        <v>IEPAug23-SHBML13-NI6-428</v>
      </c>
      <c r="D29" s="3">
        <f>'CH4 sample calc'!AB32</f>
        <v>24.790777906963534</v>
      </c>
      <c r="E29" s="3">
        <f>'CH4 sample calc'!AC32</f>
        <v>24.139024252155338</v>
      </c>
      <c r="F29" s="3">
        <f>'N2O sample calc'!AC32</f>
        <v>25.529200014311492</v>
      </c>
      <c r="G29" s="3">
        <f>'N2O sample calc'!AD32</f>
        <v>24.858033120069614</v>
      </c>
      <c r="H29">
        <f>'CH4 sample calc'!H32</f>
        <v>0</v>
      </c>
      <c r="I29">
        <f>'CH4 sample calc'!I32</f>
        <v>30</v>
      </c>
      <c r="J29">
        <f>'CH4 sample calc'!J32</f>
        <v>1027</v>
      </c>
      <c r="K29">
        <f>'CH4 sample calc'!P32</f>
        <v>31.9254</v>
      </c>
      <c r="L29">
        <f>'N2O sample calc'!Q32</f>
        <v>560.09770000000003</v>
      </c>
      <c r="M29">
        <f>'headspace data'!D30</f>
        <v>65.702399999999997</v>
      </c>
    </row>
    <row r="30" spans="1:13" x14ac:dyDescent="0.25">
      <c r="A30" s="1">
        <f>'all results'!A30</f>
        <v>45316</v>
      </c>
      <c r="B30" t="str">
        <f>'all results'!B45</f>
        <v>S45</v>
      </c>
      <c r="C30" t="str">
        <f>'headspace data'!B31</f>
        <v>IEPAug23-SHBML01-NI1-407</v>
      </c>
      <c r="D30" s="3">
        <f>'CH4 sample calc'!AB33</f>
        <v>16.629813631164851</v>
      </c>
      <c r="E30" s="3">
        <f>'CH4 sample calc'!AC33</f>
        <v>16.192613078057306</v>
      </c>
      <c r="F30" s="3">
        <f>'N2O sample calc'!AC33</f>
        <v>11.429118983977705</v>
      </c>
      <c r="G30" s="3">
        <f>'N2O sample calc'!AD33</f>
        <v>11.128645554019187</v>
      </c>
      <c r="H30">
        <f>'CH4 sample calc'!H33</f>
        <v>0</v>
      </c>
      <c r="I30">
        <f>'CH4 sample calc'!I33</f>
        <v>30</v>
      </c>
      <c r="J30">
        <f>'CH4 sample calc'!J33</f>
        <v>1027</v>
      </c>
      <c r="K30">
        <f>'CH4 sample calc'!P33</f>
        <v>22.081499999999998</v>
      </c>
      <c r="L30">
        <f>'N2O sample calc'!Q33</f>
        <v>281.63560000000001</v>
      </c>
      <c r="M30">
        <f>'headspace data'!D31</f>
        <v>74.119799999999998</v>
      </c>
    </row>
    <row r="31" spans="1:13" x14ac:dyDescent="0.25">
      <c r="A31" s="1">
        <f>'all results'!A31</f>
        <v>45316</v>
      </c>
      <c r="B31" t="str">
        <f>'all results'!B46</f>
        <v>S46</v>
      </c>
      <c r="C31" t="str">
        <f>'headspace data'!B32</f>
        <v>IEPAug23-SHBML13-NI7-423</v>
      </c>
      <c r="D31" s="3">
        <f>'CH4 sample calc'!AB34</f>
        <v>20.26394699953509</v>
      </c>
      <c r="E31" s="3">
        <f>'CH4 sample calc'!AC34</f>
        <v>19.73120447861255</v>
      </c>
      <c r="F31" s="3">
        <f>'N2O sample calc'!AC34</f>
        <v>12.852349344673549</v>
      </c>
      <c r="G31" s="3">
        <f>'N2O sample calc'!AD34</f>
        <v>12.514458952944059</v>
      </c>
      <c r="H31">
        <f>'CH4 sample calc'!H34</f>
        <v>0</v>
      </c>
      <c r="I31">
        <f>'CH4 sample calc'!I34</f>
        <v>30</v>
      </c>
      <c r="J31">
        <f>'CH4 sample calc'!J34</f>
        <v>1027</v>
      </c>
      <c r="K31">
        <f>'CH4 sample calc'!P34</f>
        <v>26.487500000000001</v>
      </c>
      <c r="L31">
        <f>'N2O sample calc'!Q34</f>
        <v>305.58199999999999</v>
      </c>
      <c r="M31">
        <f>'headspace data'!D32</f>
        <v>48.540300000000002</v>
      </c>
    </row>
    <row r="32" spans="1:13" x14ac:dyDescent="0.25">
      <c r="A32" s="1">
        <f>'all results'!A32</f>
        <v>45316</v>
      </c>
      <c r="B32" t="str">
        <f>'all results'!B47</f>
        <v>S47</v>
      </c>
      <c r="C32" t="str">
        <f>'headspace data'!B33</f>
        <v>IEPAug23-SHBML03-NI5-400</v>
      </c>
      <c r="D32" s="3">
        <f>'CH4 sample calc'!AB35</f>
        <v>21.345145997165318</v>
      </c>
      <c r="E32" s="3">
        <f>'CH4 sample calc'!AC35</f>
        <v>20.783978575623482</v>
      </c>
      <c r="F32" s="3">
        <f>'N2O sample calc'!AC35</f>
        <v>13.545238365746938</v>
      </c>
      <c r="G32" s="3">
        <f>'N2O sample calc'!AD35</f>
        <v>13.189131806959043</v>
      </c>
      <c r="H32">
        <f>'CH4 sample calc'!H35</f>
        <v>0</v>
      </c>
      <c r="I32">
        <f>'CH4 sample calc'!I35</f>
        <v>30</v>
      </c>
      <c r="J32">
        <f>'CH4 sample calc'!J35</f>
        <v>1027</v>
      </c>
      <c r="K32">
        <f>'CH4 sample calc'!P35</f>
        <v>27.348299999999998</v>
      </c>
      <c r="L32">
        <f>'N2O sample calc'!Q35</f>
        <v>323.74</v>
      </c>
      <c r="M32">
        <f>'headspace data'!D33</f>
        <v>79.608000000000004</v>
      </c>
    </row>
    <row r="33" spans="1:13" x14ac:dyDescent="0.25">
      <c r="A33" s="1">
        <f>'all results'!A33</f>
        <v>45316</v>
      </c>
      <c r="B33" t="str">
        <f>'all results'!B48</f>
        <v>S48</v>
      </c>
      <c r="C33" t="str">
        <f>'headspace data'!B34</f>
        <v>IEPAug23-SHBML13-NI4-421</v>
      </c>
      <c r="D33" s="3">
        <f>'CH4 sample calc'!AB36</f>
        <v>11.511789034240358</v>
      </c>
      <c r="E33" s="3">
        <f>'CH4 sample calc'!AC36</f>
        <v>11.209142194976007</v>
      </c>
      <c r="F33" s="3">
        <f>'N2O sample calc'!AC36</f>
        <v>24.139716387903718</v>
      </c>
      <c r="G33" s="3">
        <f>'N2O sample calc'!AD36</f>
        <v>23.505079248202257</v>
      </c>
      <c r="H33">
        <f>'CH4 sample calc'!H36</f>
        <v>0</v>
      </c>
      <c r="I33">
        <f>'CH4 sample calc'!I36</f>
        <v>30</v>
      </c>
      <c r="J33">
        <f>'CH4 sample calc'!J36</f>
        <v>1027</v>
      </c>
      <c r="K33">
        <f>'CH4 sample calc'!P36</f>
        <v>16.017700000000001</v>
      </c>
      <c r="L33">
        <f>'N2O sample calc'!Q36</f>
        <v>537.85659999999996</v>
      </c>
      <c r="M33">
        <f>'headspace data'!D34</f>
        <v>69.557000000000002</v>
      </c>
    </row>
    <row r="34" spans="1:13" x14ac:dyDescent="0.25">
      <c r="A34" s="1"/>
      <c r="D34" s="3"/>
      <c r="E34" s="3"/>
      <c r="F34" s="3"/>
      <c r="G34" s="3"/>
    </row>
    <row r="35" spans="1:13" x14ac:dyDescent="0.25">
      <c r="A35" s="1"/>
      <c r="D35" s="3"/>
      <c r="E35" s="3"/>
      <c r="F35" s="3"/>
      <c r="G35" s="3"/>
    </row>
    <row r="36" spans="1:13" x14ac:dyDescent="0.25">
      <c r="A36" s="1"/>
      <c r="D36" s="3"/>
      <c r="E36" s="3"/>
      <c r="F36" s="3"/>
      <c r="G36" s="3"/>
    </row>
    <row r="37" spans="1:13" x14ac:dyDescent="0.25">
      <c r="A37" s="1"/>
      <c r="D37" s="3"/>
      <c r="E37" s="3"/>
      <c r="F37" s="3"/>
      <c r="G37" s="3"/>
    </row>
    <row r="38" spans="1:13" x14ac:dyDescent="0.25">
      <c r="A38" s="1"/>
      <c r="D38" s="3"/>
      <c r="E38" s="3"/>
      <c r="F38" s="3"/>
      <c r="G38" s="3"/>
    </row>
    <row r="39" spans="1:13" x14ac:dyDescent="0.25">
      <c r="A39" s="1"/>
      <c r="D39" s="3"/>
      <c r="E39" s="3"/>
      <c r="F39" s="3"/>
      <c r="G39" s="3"/>
    </row>
    <row r="40" spans="1:13" x14ac:dyDescent="0.25">
      <c r="A40" s="1"/>
    </row>
    <row r="41" spans="1:13" x14ac:dyDescent="0.25">
      <c r="A41" s="1"/>
    </row>
    <row r="42" spans="1:13" x14ac:dyDescent="0.25">
      <c r="A42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opLeftCell="A31" workbookViewId="0">
      <selection activeCell="C21" sqref="C21:C48"/>
    </sheetView>
  </sheetViews>
  <sheetFormatPr defaultRowHeight="15" x14ac:dyDescent="0.25"/>
  <cols>
    <col min="1" max="1" width="10.42578125" bestFit="1" customWidth="1"/>
    <col min="2" max="2" width="12.85546875" customWidth="1"/>
    <col min="3" max="3" width="52.85546875" customWidth="1"/>
    <col min="4" max="6" width="9.140625" style="4"/>
    <col min="9" max="9" width="30.85546875" customWidth="1"/>
  </cols>
  <sheetData>
    <row r="1" spans="1:7" x14ac:dyDescent="0.25">
      <c r="A1" s="52" t="s">
        <v>140</v>
      </c>
      <c r="B1" s="52" t="s">
        <v>1</v>
      </c>
      <c r="C1" s="52" t="s">
        <v>13</v>
      </c>
      <c r="D1" s="50" t="s">
        <v>14</v>
      </c>
      <c r="E1" s="50" t="s">
        <v>15</v>
      </c>
      <c r="F1" s="50" t="s">
        <v>16</v>
      </c>
      <c r="G1" s="50" t="s">
        <v>23</v>
      </c>
    </row>
    <row r="2" spans="1:7" x14ac:dyDescent="0.25">
      <c r="A2" s="1">
        <f>'CH1'!B1</f>
        <v>45316</v>
      </c>
      <c r="B2" t="s">
        <v>212</v>
      </c>
      <c r="C2" s="53" t="s">
        <v>211</v>
      </c>
      <c r="D2" s="4">
        <f>'CH1'!L1</f>
        <v>29.764099999999999</v>
      </c>
      <c r="E2" s="4">
        <f>'CH1'!R1</f>
        <v>6044.0342000000001</v>
      </c>
      <c r="F2" s="4">
        <f>'CH2'!R1</f>
        <v>260.24380000000002</v>
      </c>
    </row>
    <row r="3" spans="1:7" x14ac:dyDescent="0.25">
      <c r="A3" s="1">
        <f>'CH1'!B2</f>
        <v>45316</v>
      </c>
      <c r="B3" t="s">
        <v>213</v>
      </c>
      <c r="C3" s="53" t="s">
        <v>211</v>
      </c>
      <c r="D3" s="4">
        <f>'CH1'!L2</f>
        <v>29.412199999999999</v>
      </c>
      <c r="E3" s="4">
        <f>'CH1'!R2</f>
        <v>5916.5330999999996</v>
      </c>
      <c r="F3" s="4">
        <f>'CH2'!R2</f>
        <v>253.99619999999999</v>
      </c>
    </row>
    <row r="4" spans="1:7" x14ac:dyDescent="0.25">
      <c r="A4" s="1">
        <f>'CH1'!B3</f>
        <v>45316</v>
      </c>
      <c r="B4" t="s">
        <v>214</v>
      </c>
      <c r="C4" s="53" t="s">
        <v>211</v>
      </c>
      <c r="D4" s="4">
        <f>'CH1'!L3</f>
        <v>29.658100000000001</v>
      </c>
      <c r="E4" s="4">
        <f>'CH1'!R3</f>
        <v>5892.6004999999996</v>
      </c>
      <c r="F4" s="4">
        <f>'CH2'!R3</f>
        <v>259.16000000000003</v>
      </c>
    </row>
    <row r="5" spans="1:7" x14ac:dyDescent="0.25">
      <c r="A5" s="1">
        <f>'CH1'!B4</f>
        <v>45316</v>
      </c>
      <c r="B5" t="s">
        <v>215</v>
      </c>
      <c r="C5" s="53" t="s">
        <v>211</v>
      </c>
      <c r="D5" s="4">
        <f>'CH1'!L4</f>
        <v>30.790400000000002</v>
      </c>
      <c r="E5" s="4">
        <f>'CH1'!R4</f>
        <v>5930.8307000000004</v>
      </c>
      <c r="F5" s="4">
        <f>'CH2'!R4</f>
        <v>257.05700000000002</v>
      </c>
    </row>
    <row r="6" spans="1:7" x14ac:dyDescent="0.25">
      <c r="A6" s="1">
        <f>'CH1'!B5</f>
        <v>45316</v>
      </c>
      <c r="B6" t="s">
        <v>216</v>
      </c>
      <c r="C6" s="53" t="s">
        <v>211</v>
      </c>
      <c r="D6" s="4">
        <f>'CH1'!L5</f>
        <v>29.809899999999999</v>
      </c>
      <c r="E6" s="4">
        <f>'CH1'!R5</f>
        <v>5955.1378000000004</v>
      </c>
      <c r="F6" s="4">
        <f>'CH2'!R5</f>
        <v>261.34530000000001</v>
      </c>
    </row>
    <row r="7" spans="1:7" x14ac:dyDescent="0.25">
      <c r="A7" s="1">
        <f>'CH1'!B6</f>
        <v>45316</v>
      </c>
      <c r="B7" t="s">
        <v>162</v>
      </c>
      <c r="C7" t="s">
        <v>148</v>
      </c>
      <c r="D7" s="4">
        <f>'CH1'!L6</f>
        <v>1.1910000000000001</v>
      </c>
      <c r="E7" s="4">
        <f>'CH1'!R6</f>
        <v>72.382599999999996</v>
      </c>
      <c r="F7" s="4">
        <f>'CH2'!R6</f>
        <v>17.034099999999999</v>
      </c>
    </row>
    <row r="8" spans="1:7" x14ac:dyDescent="0.25">
      <c r="A8" s="1">
        <f>'CH1'!B7</f>
        <v>45316</v>
      </c>
      <c r="B8" t="s">
        <v>163</v>
      </c>
      <c r="C8" t="s">
        <v>148</v>
      </c>
      <c r="D8" s="4">
        <f>'CH1'!L7</f>
        <v>1.0530999999999999</v>
      </c>
      <c r="E8" s="4">
        <f>'CH1'!R7</f>
        <v>44.9666</v>
      </c>
      <c r="F8" s="4">
        <f>'CH2'!R7</f>
        <v>14.908300000000001</v>
      </c>
    </row>
    <row r="9" spans="1:7" x14ac:dyDescent="0.25">
      <c r="A9" s="1">
        <f>'CH1'!B8</f>
        <v>45316</v>
      </c>
      <c r="B9" t="s">
        <v>164</v>
      </c>
      <c r="C9" t="s">
        <v>153</v>
      </c>
      <c r="D9" s="4">
        <f>'CH1'!L8</f>
        <v>4.2888999999999999</v>
      </c>
      <c r="E9" s="4">
        <f>'CH1'!R8</f>
        <v>64.1648</v>
      </c>
      <c r="F9" s="4">
        <f>'CH2'!R8</f>
        <v>165.9889</v>
      </c>
    </row>
    <row r="10" spans="1:7" x14ac:dyDescent="0.25">
      <c r="A10" s="1">
        <f>'CH1'!B9</f>
        <v>45316</v>
      </c>
      <c r="B10" t="s">
        <v>165</v>
      </c>
      <c r="C10" t="s">
        <v>153</v>
      </c>
      <c r="D10" s="4">
        <f>'CH1'!L9</f>
        <v>4.8319999999999999</v>
      </c>
      <c r="E10" s="4">
        <f>'CH1'!R9</f>
        <v>80.347700000000003</v>
      </c>
      <c r="F10" s="4">
        <f>'CH2'!R9</f>
        <v>165.47640000000001</v>
      </c>
    </row>
    <row r="11" spans="1:7" x14ac:dyDescent="0.25">
      <c r="A11" s="1">
        <f>'CH1'!B10</f>
        <v>45316</v>
      </c>
      <c r="B11" t="s">
        <v>166</v>
      </c>
      <c r="C11" t="s">
        <v>155</v>
      </c>
      <c r="D11" s="4">
        <f>'CH1'!L10</f>
        <v>5.9541000000000004</v>
      </c>
      <c r="E11" s="4">
        <f>'CH1'!R10</f>
        <v>83.948700000000002</v>
      </c>
      <c r="F11" s="4">
        <f>'CH2'!R10</f>
        <v>210.048</v>
      </c>
    </row>
    <row r="12" spans="1:7" x14ac:dyDescent="0.25">
      <c r="A12" s="1">
        <f>'CH1'!B11</f>
        <v>45316</v>
      </c>
      <c r="B12" t="s">
        <v>167</v>
      </c>
      <c r="C12" t="s">
        <v>156</v>
      </c>
      <c r="D12" s="4">
        <f>'CH1'!L11</f>
        <v>9.9009999999999998</v>
      </c>
      <c r="E12" s="4">
        <f>'CH1'!R11</f>
        <v>62.523499999999999</v>
      </c>
      <c r="F12" s="4">
        <f>'CH2'!R11</f>
        <v>377.29450000000003</v>
      </c>
    </row>
    <row r="13" spans="1:7" x14ac:dyDescent="0.25">
      <c r="A13" s="1">
        <f>'CH1'!B12</f>
        <v>45316</v>
      </c>
      <c r="B13" t="s">
        <v>168</v>
      </c>
      <c r="C13" t="s">
        <v>149</v>
      </c>
      <c r="D13" s="4">
        <f>'CH1'!L12</f>
        <v>17.498999999999999</v>
      </c>
      <c r="E13" s="4">
        <f>'CH1'!R12</f>
        <v>35.793100000000003</v>
      </c>
      <c r="F13" s="4">
        <f>'CH2'!R12</f>
        <v>651.44579999999996</v>
      </c>
    </row>
    <row r="14" spans="1:7" x14ac:dyDescent="0.25">
      <c r="A14" s="1">
        <f>'CH1'!B13</f>
        <v>45316</v>
      </c>
      <c r="B14" t="s">
        <v>169</v>
      </c>
      <c r="C14" t="s">
        <v>150</v>
      </c>
      <c r="D14" s="4">
        <f>'CH1'!L13</f>
        <v>33.7241</v>
      </c>
      <c r="E14" s="4">
        <f>'CH1'!R13</f>
        <v>38.343499999999999</v>
      </c>
      <c r="F14" s="4">
        <f>'CH2'!R13</f>
        <v>1167.0445999999999</v>
      </c>
    </row>
    <row r="15" spans="1:7" x14ac:dyDescent="0.25">
      <c r="A15" s="1">
        <f>'CH1'!B14</f>
        <v>45316</v>
      </c>
      <c r="B15" t="s">
        <v>170</v>
      </c>
      <c r="C15" t="s">
        <v>151</v>
      </c>
      <c r="D15" s="4">
        <f>'CH1'!L14</f>
        <v>65.063199999999995</v>
      </c>
      <c r="E15" s="4">
        <f>'CH1'!R14</f>
        <v>63.551699999999997</v>
      </c>
      <c r="F15" s="4">
        <f>'CH2'!R14</f>
        <v>2017.4748</v>
      </c>
    </row>
    <row r="16" spans="1:7" x14ac:dyDescent="0.25">
      <c r="A16" s="1">
        <f>'CH1'!B15</f>
        <v>45316</v>
      </c>
      <c r="B16" t="s">
        <v>171</v>
      </c>
      <c r="C16" t="s">
        <v>154</v>
      </c>
      <c r="D16" s="4">
        <f>'CH1'!L15</f>
        <v>130.55850000000001</v>
      </c>
      <c r="E16" s="4">
        <f>'CH1'!R15</f>
        <v>34.824800000000003</v>
      </c>
      <c r="F16" s="4">
        <f>'CH2'!R15</f>
        <v>3312.0848000000001</v>
      </c>
    </row>
    <row r="17" spans="1:7" x14ac:dyDescent="0.25">
      <c r="A17" s="1">
        <f>'CH1'!B16</f>
        <v>45316</v>
      </c>
      <c r="B17" t="s">
        <v>172</v>
      </c>
      <c r="C17" s="53" t="s">
        <v>328</v>
      </c>
      <c r="D17" s="4">
        <f>'CH1'!L16</f>
        <v>4.8567999999999998</v>
      </c>
      <c r="E17" s="4">
        <f>'CH1'!R16</f>
        <v>41.7592</v>
      </c>
      <c r="F17" s="4">
        <f>'CH2'!R16</f>
        <v>204.5849</v>
      </c>
    </row>
    <row r="18" spans="1:7" x14ac:dyDescent="0.25">
      <c r="A18" s="1">
        <f>'CH1'!B17</f>
        <v>45316</v>
      </c>
      <c r="B18" t="s">
        <v>173</v>
      </c>
      <c r="C18" s="53" t="s">
        <v>329</v>
      </c>
      <c r="D18" s="61">
        <f>'CH1'!L17</f>
        <v>7.6515000000000004</v>
      </c>
      <c r="E18" s="4">
        <f>'CH1'!R17</f>
        <v>67.299899999999994</v>
      </c>
      <c r="F18" s="4">
        <f>'CH2'!R17</f>
        <v>198.98249999999999</v>
      </c>
    </row>
    <row r="19" spans="1:7" x14ac:dyDescent="0.25">
      <c r="A19" s="1">
        <f>'CH1'!B18</f>
        <v>45316</v>
      </c>
      <c r="B19" t="s">
        <v>174</v>
      </c>
      <c r="C19" s="53" t="s">
        <v>331</v>
      </c>
      <c r="D19" s="62">
        <f>'CH1'!L18</f>
        <v>7.3998999999999997</v>
      </c>
      <c r="E19" s="4">
        <f>'CH1'!R18</f>
        <v>38.898899999999998</v>
      </c>
      <c r="F19" s="4">
        <f>'CH2'!R18</f>
        <v>327.00319999999999</v>
      </c>
    </row>
    <row r="20" spans="1:7" x14ac:dyDescent="0.25">
      <c r="A20" s="1">
        <f>'CH1'!B19</f>
        <v>45316</v>
      </c>
      <c r="B20" t="s">
        <v>175</v>
      </c>
      <c r="C20" s="53" t="s">
        <v>330</v>
      </c>
      <c r="D20" s="61">
        <f>'CH1'!L19</f>
        <v>10.2501</v>
      </c>
      <c r="E20" s="63">
        <f>'CH1'!R19</f>
        <v>223.59520000000001</v>
      </c>
      <c r="F20" s="4">
        <f>'CH2'!R19</f>
        <v>308.25040000000001</v>
      </c>
    </row>
    <row r="21" spans="1:7" x14ac:dyDescent="0.25">
      <c r="A21" s="1">
        <f>'CH1'!B20</f>
        <v>45316</v>
      </c>
      <c r="B21" t="s">
        <v>176</v>
      </c>
      <c r="C21" s="53" t="s">
        <v>343</v>
      </c>
      <c r="D21" s="4">
        <f>'CH1'!L20</f>
        <v>22.2974</v>
      </c>
      <c r="E21" s="4">
        <f>'CH1'!R20</f>
        <v>82.752899999999997</v>
      </c>
      <c r="F21" s="4">
        <f>'CH2'!R20</f>
        <v>358.40379999999999</v>
      </c>
    </row>
    <row r="22" spans="1:7" x14ac:dyDescent="0.25">
      <c r="A22" s="1">
        <f>'CH1'!B21</f>
        <v>45316</v>
      </c>
      <c r="B22" t="s">
        <v>177</v>
      </c>
      <c r="C22" s="53" t="s">
        <v>344</v>
      </c>
      <c r="D22" s="4">
        <f>'CH1'!L21</f>
        <v>28.6447</v>
      </c>
      <c r="E22" s="4">
        <f>'CH1'!R21</f>
        <v>50.302900000000001</v>
      </c>
      <c r="F22" s="4">
        <f>'CH2'!R21</f>
        <v>334.4819</v>
      </c>
    </row>
    <row r="23" spans="1:7" x14ac:dyDescent="0.25">
      <c r="A23" s="1">
        <f>'CH1'!B22</f>
        <v>45316</v>
      </c>
      <c r="B23" t="s">
        <v>178</v>
      </c>
      <c r="C23" s="53" t="s">
        <v>345</v>
      </c>
      <c r="D23" s="4">
        <f>'CH1'!L22</f>
        <v>24.618099999999998</v>
      </c>
      <c r="E23" s="4">
        <f>'CH1'!R22</f>
        <v>61.141599999999997</v>
      </c>
      <c r="F23" s="4">
        <f>'CH2'!R22</f>
        <v>245.2953</v>
      </c>
      <c r="G23" t="s">
        <v>341</v>
      </c>
    </row>
    <row r="24" spans="1:7" x14ac:dyDescent="0.25">
      <c r="A24" s="1">
        <f>'CH1'!B23</f>
        <v>45316</v>
      </c>
      <c r="B24" t="s">
        <v>179</v>
      </c>
      <c r="C24" s="53" t="s">
        <v>346</v>
      </c>
      <c r="D24" s="4">
        <f>'CH1'!L23</f>
        <v>14.1433</v>
      </c>
      <c r="E24" s="4">
        <f>'CH1'!R23</f>
        <v>71.115499999999997</v>
      </c>
      <c r="F24" s="4">
        <f>'CH2'!R23</f>
        <v>336.05560000000003</v>
      </c>
    </row>
    <row r="25" spans="1:7" x14ac:dyDescent="0.25">
      <c r="A25" s="1">
        <f>'CH1'!B24</f>
        <v>45316</v>
      </c>
      <c r="B25" t="s">
        <v>180</v>
      </c>
      <c r="C25" s="53" t="s">
        <v>347</v>
      </c>
      <c r="D25" s="4">
        <f>'CH1'!L24</f>
        <v>15.967700000000001</v>
      </c>
      <c r="E25" s="4">
        <f>'CH1'!R24</f>
        <v>69.063999999999993</v>
      </c>
      <c r="F25" s="4">
        <f>'CH2'!R24</f>
        <v>429.86599999999999</v>
      </c>
    </row>
    <row r="26" spans="1:7" x14ac:dyDescent="0.25">
      <c r="A26" s="1">
        <f>'CH1'!B25</f>
        <v>45316</v>
      </c>
      <c r="B26" t="s">
        <v>181</v>
      </c>
      <c r="C26" s="53" t="s">
        <v>348</v>
      </c>
      <c r="D26" s="4">
        <f>'CH1'!L25</f>
        <v>21.165900000000001</v>
      </c>
      <c r="E26" s="4">
        <f>'CH1'!R25</f>
        <v>56.324199999999998</v>
      </c>
      <c r="F26" s="4">
        <f>'CH2'!R25</f>
        <v>387.21089999999998</v>
      </c>
    </row>
    <row r="27" spans="1:7" x14ac:dyDescent="0.25">
      <c r="A27" s="1">
        <f>'CH1'!B26</f>
        <v>45316</v>
      </c>
      <c r="B27" t="s">
        <v>182</v>
      </c>
      <c r="C27" s="53" t="s">
        <v>332</v>
      </c>
      <c r="D27" s="4">
        <f>'CH1'!L26</f>
        <v>25.921700000000001</v>
      </c>
      <c r="E27" s="4">
        <f>'CH1'!R26</f>
        <v>65.960999999999999</v>
      </c>
      <c r="F27" s="4">
        <f>'CH2'!R26</f>
        <v>391.18549999999999</v>
      </c>
    </row>
    <row r="28" spans="1:7" x14ac:dyDescent="0.25">
      <c r="A28" s="1">
        <f>'CH1'!B27</f>
        <v>45316</v>
      </c>
      <c r="B28" t="s">
        <v>183</v>
      </c>
      <c r="C28" s="53" t="s">
        <v>333</v>
      </c>
      <c r="D28" s="4">
        <f>'CH1'!L27</f>
        <v>16.802399999999999</v>
      </c>
      <c r="E28" s="4">
        <f>'CH1'!R27</f>
        <v>60.521099999999997</v>
      </c>
      <c r="F28" s="4">
        <f>'CH2'!R27</f>
        <v>388.43939999999998</v>
      </c>
    </row>
    <row r="29" spans="1:7" x14ac:dyDescent="0.25">
      <c r="A29" s="1">
        <f>'CH1'!B28</f>
        <v>45316</v>
      </c>
      <c r="B29" t="s">
        <v>184</v>
      </c>
      <c r="C29" s="53" t="s">
        <v>334</v>
      </c>
      <c r="D29" s="4">
        <f>'CH1'!L28</f>
        <v>19.0091</v>
      </c>
      <c r="E29" s="4">
        <f>'CH1'!R28</f>
        <v>71.474900000000005</v>
      </c>
      <c r="F29" s="4">
        <f>'CH2'!R28</f>
        <v>222.71619999999999</v>
      </c>
    </row>
    <row r="30" spans="1:7" x14ac:dyDescent="0.25">
      <c r="A30" s="1">
        <f>'CH1'!B29</f>
        <v>45316</v>
      </c>
      <c r="B30" t="s">
        <v>185</v>
      </c>
      <c r="C30" s="53" t="s">
        <v>335</v>
      </c>
      <c r="D30" s="4">
        <f>'CH1'!L29</f>
        <v>22.306100000000001</v>
      </c>
      <c r="E30" s="63">
        <f>'CH1'!R29</f>
        <v>161.87280000000001</v>
      </c>
      <c r="F30" s="4">
        <f>'CH2'!R29</f>
        <v>233.3486</v>
      </c>
    </row>
    <row r="31" spans="1:7" x14ac:dyDescent="0.25">
      <c r="A31" s="1">
        <f>'CH1'!B30</f>
        <v>45316</v>
      </c>
      <c r="B31" t="s">
        <v>186</v>
      </c>
      <c r="C31" s="53" t="s">
        <v>336</v>
      </c>
      <c r="D31" s="4">
        <f>'CH1'!L30</f>
        <v>22.413</v>
      </c>
      <c r="E31" s="4">
        <f>'CH1'!R30</f>
        <v>56.642000000000003</v>
      </c>
      <c r="F31" s="4">
        <f>'CH2'!R30</f>
        <v>309.96620000000001</v>
      </c>
      <c r="G31" t="s">
        <v>342</v>
      </c>
    </row>
    <row r="32" spans="1:7" x14ac:dyDescent="0.25">
      <c r="A32" s="1">
        <f>'CH1'!B31</f>
        <v>45316</v>
      </c>
      <c r="B32" t="s">
        <v>187</v>
      </c>
      <c r="C32" s="53" t="s">
        <v>349</v>
      </c>
      <c r="D32" s="4">
        <f>'CH1'!L31</f>
        <v>27.014900000000001</v>
      </c>
      <c r="E32" s="4">
        <f>'CH1'!R31</f>
        <v>64.900800000000004</v>
      </c>
      <c r="F32" s="4">
        <f>'CH2'!R31</f>
        <v>234.77950000000001</v>
      </c>
    </row>
    <row r="33" spans="1:7" x14ac:dyDescent="0.25">
      <c r="A33" s="1">
        <f>'CH1'!B32</f>
        <v>45316</v>
      </c>
      <c r="B33" t="s">
        <v>188</v>
      </c>
      <c r="C33" s="53" t="s">
        <v>350</v>
      </c>
      <c r="D33" s="4">
        <f>'CH1'!L32</f>
        <v>26.488299999999999</v>
      </c>
      <c r="E33" s="4">
        <f>'CH1'!R32</f>
        <v>34.606699999999996</v>
      </c>
      <c r="F33" s="4">
        <f>'CH2'!R32</f>
        <v>306.43079999999998</v>
      </c>
    </row>
    <row r="34" spans="1:7" x14ac:dyDescent="0.25">
      <c r="A34" s="1">
        <f>'CH1'!B33</f>
        <v>45316</v>
      </c>
      <c r="B34" t="s">
        <v>189</v>
      </c>
      <c r="C34" s="53" t="s">
        <v>351</v>
      </c>
      <c r="D34" s="4">
        <f>'CH1'!L33</f>
        <v>19.126899999999999</v>
      </c>
      <c r="E34" s="4">
        <f>'CH1'!R33</f>
        <v>78.392399999999995</v>
      </c>
      <c r="F34" s="4">
        <f>'CH2'!R33</f>
        <v>367.54079999999999</v>
      </c>
      <c r="G34" t="s">
        <v>342</v>
      </c>
    </row>
    <row r="35" spans="1:7" x14ac:dyDescent="0.25">
      <c r="A35" s="1">
        <f>'CH1'!B34</f>
        <v>45316</v>
      </c>
      <c r="B35" t="s">
        <v>190</v>
      </c>
      <c r="C35" s="53" t="s">
        <v>352</v>
      </c>
      <c r="D35" s="4">
        <f>'CH1'!L34</f>
        <v>24.720400000000001</v>
      </c>
      <c r="E35" s="4">
        <f>'CH1'!R34</f>
        <v>35.4955</v>
      </c>
      <c r="F35" s="4">
        <f>'CH2'!R34</f>
        <v>266.87270000000001</v>
      </c>
    </row>
    <row r="36" spans="1:7" x14ac:dyDescent="0.25">
      <c r="A36" s="1">
        <f>'CH1'!B35</f>
        <v>45316</v>
      </c>
      <c r="B36" t="s">
        <v>191</v>
      </c>
      <c r="C36" s="53" t="s">
        <v>353</v>
      </c>
      <c r="D36" s="4">
        <f>'CH1'!L35</f>
        <v>31.878499999999999</v>
      </c>
      <c r="E36" s="4">
        <f>'CH1'!R35</f>
        <v>83.269599999999997</v>
      </c>
      <c r="F36" s="4">
        <f>'CH2'!R35</f>
        <v>244.41659999999999</v>
      </c>
    </row>
    <row r="37" spans="1:7" x14ac:dyDescent="0.25">
      <c r="A37" s="1">
        <f>'CH1'!B36</f>
        <v>45316</v>
      </c>
      <c r="B37" t="s">
        <v>192</v>
      </c>
      <c r="C37" s="53" t="s">
        <v>354</v>
      </c>
      <c r="D37" s="4">
        <f>'CH1'!L36</f>
        <v>25.2667</v>
      </c>
      <c r="E37" s="4">
        <f>'CH1'!R36</f>
        <v>70.495800000000003</v>
      </c>
      <c r="F37" s="4">
        <f>'CH2'!R36</f>
        <v>249.2705</v>
      </c>
    </row>
    <row r="38" spans="1:7" x14ac:dyDescent="0.25">
      <c r="A38" s="1">
        <f>'CH1'!B37</f>
        <v>45316</v>
      </c>
      <c r="B38" t="s">
        <v>193</v>
      </c>
      <c r="C38" s="53" t="s">
        <v>337</v>
      </c>
      <c r="D38" s="4">
        <f>'CH1'!L37</f>
        <v>29.177600000000002</v>
      </c>
      <c r="E38" s="4">
        <f>'CH1'!R37</f>
        <v>80.243799999999993</v>
      </c>
      <c r="F38" s="4">
        <f>'CH2'!R37</f>
        <v>276.40879999999999</v>
      </c>
    </row>
    <row r="39" spans="1:7" x14ac:dyDescent="0.25">
      <c r="A39" s="1">
        <f>'CH1'!B38</f>
        <v>45316</v>
      </c>
      <c r="B39" t="s">
        <v>194</v>
      </c>
      <c r="C39" s="53" t="s">
        <v>355</v>
      </c>
      <c r="D39" s="4">
        <f>'CH1'!L38</f>
        <v>37.2241</v>
      </c>
      <c r="E39" s="4">
        <f>'CH1'!R38</f>
        <v>55.438200000000002</v>
      </c>
      <c r="F39" s="4">
        <f>'CH2'!R38</f>
        <v>634.34889999999996</v>
      </c>
    </row>
    <row r="40" spans="1:7" x14ac:dyDescent="0.25">
      <c r="A40" s="1">
        <f>'CH1'!B39</f>
        <v>45316</v>
      </c>
      <c r="B40" t="s">
        <v>195</v>
      </c>
      <c r="C40" s="53" t="s">
        <v>356</v>
      </c>
      <c r="D40" s="4">
        <f>'CH1'!L39</f>
        <v>20.596599999999999</v>
      </c>
      <c r="E40" s="4">
        <f>'CH1'!R39</f>
        <v>69.743399999999994</v>
      </c>
      <c r="F40" s="4">
        <f>'CH2'!R39</f>
        <v>390.52719999999999</v>
      </c>
    </row>
    <row r="41" spans="1:7" x14ac:dyDescent="0.25">
      <c r="A41" s="1">
        <f>'CH1'!B40</f>
        <v>45316</v>
      </c>
      <c r="B41" t="s">
        <v>196</v>
      </c>
      <c r="C41" s="53" t="s">
        <v>357</v>
      </c>
      <c r="D41" s="4">
        <f>'CH1'!L40</f>
        <v>22.609300000000001</v>
      </c>
      <c r="E41" s="63">
        <f>'CH1'!R40</f>
        <v>241.58760000000001</v>
      </c>
      <c r="F41" s="4">
        <f>'CH2'!R40</f>
        <v>354.72489999999999</v>
      </c>
    </row>
    <row r="42" spans="1:7" x14ac:dyDescent="0.25">
      <c r="A42" s="1">
        <f>'CH1'!B41</f>
        <v>45316</v>
      </c>
      <c r="B42" t="s">
        <v>197</v>
      </c>
      <c r="C42" s="53" t="s">
        <v>358</v>
      </c>
      <c r="D42" s="4">
        <f>'CH1'!L41</f>
        <v>36.954000000000001</v>
      </c>
      <c r="E42" s="4">
        <f>'CH1'!R41</f>
        <v>66.867800000000003</v>
      </c>
      <c r="F42" s="4">
        <f>'CH2'!R41</f>
        <v>560.10659999999996</v>
      </c>
    </row>
    <row r="43" spans="1:7" x14ac:dyDescent="0.25">
      <c r="A43" s="1">
        <f>'CH1'!B42</f>
        <v>45316</v>
      </c>
      <c r="B43" t="s">
        <v>198</v>
      </c>
      <c r="C43" s="53" t="s">
        <v>359</v>
      </c>
      <c r="D43" s="4">
        <f>'CH1'!L42</f>
        <v>30.7941</v>
      </c>
      <c r="E43" s="4">
        <f>'CH1'!R42</f>
        <v>42.594900000000003</v>
      </c>
      <c r="F43" s="4">
        <f>'CH2'!R42</f>
        <v>469.9162</v>
      </c>
    </row>
    <row r="44" spans="1:7" x14ac:dyDescent="0.25">
      <c r="A44" s="1">
        <f>'CH1'!B43</f>
        <v>45316</v>
      </c>
      <c r="B44" t="s">
        <v>199</v>
      </c>
      <c r="C44" s="53" t="s">
        <v>338</v>
      </c>
      <c r="D44" s="4">
        <f>'CH1'!L43</f>
        <v>31.9254</v>
      </c>
      <c r="E44" s="4">
        <f>'CH1'!R43</f>
        <v>65.702399999999997</v>
      </c>
      <c r="F44" s="4">
        <f>'CH2'!R43</f>
        <v>560.09770000000003</v>
      </c>
    </row>
    <row r="45" spans="1:7" x14ac:dyDescent="0.25">
      <c r="A45" s="1">
        <f>'CH1'!B44</f>
        <v>45316</v>
      </c>
      <c r="B45" t="s">
        <v>200</v>
      </c>
      <c r="C45" s="53" t="s">
        <v>360</v>
      </c>
      <c r="D45" s="4">
        <f>'CH1'!L44</f>
        <v>22.081499999999998</v>
      </c>
      <c r="E45" s="4">
        <f>'CH1'!R44</f>
        <v>74.119799999999998</v>
      </c>
      <c r="F45" s="4">
        <f>'CH2'!R44</f>
        <v>281.63560000000001</v>
      </c>
      <c r="G45" t="s">
        <v>342</v>
      </c>
    </row>
    <row r="46" spans="1:7" x14ac:dyDescent="0.25">
      <c r="A46" s="1">
        <f>'CH1'!B45</f>
        <v>45316</v>
      </c>
      <c r="B46" t="s">
        <v>201</v>
      </c>
      <c r="C46" s="53" t="s">
        <v>339</v>
      </c>
      <c r="D46" s="4">
        <f>'CH1'!L45</f>
        <v>26.487500000000001</v>
      </c>
      <c r="E46" s="4">
        <f>'CH1'!R45</f>
        <v>48.540300000000002</v>
      </c>
      <c r="F46" s="4">
        <f>'CH2'!R45</f>
        <v>305.58199999999999</v>
      </c>
      <c r="G46" t="s">
        <v>342</v>
      </c>
    </row>
    <row r="47" spans="1:7" x14ac:dyDescent="0.25">
      <c r="A47" s="1">
        <f>'CH1'!B46</f>
        <v>45316</v>
      </c>
      <c r="B47" t="s">
        <v>202</v>
      </c>
      <c r="C47" s="53" t="s">
        <v>361</v>
      </c>
      <c r="D47" s="4">
        <f>'CH1'!L46</f>
        <v>27.348299999999998</v>
      </c>
      <c r="E47" s="4">
        <f>'CH1'!R46</f>
        <v>79.608000000000004</v>
      </c>
      <c r="F47" s="4">
        <f>'CH2'!R46</f>
        <v>323.74</v>
      </c>
    </row>
    <row r="48" spans="1:7" x14ac:dyDescent="0.25">
      <c r="A48" s="1">
        <f>'CH1'!B47</f>
        <v>45316</v>
      </c>
      <c r="B48" t="s">
        <v>203</v>
      </c>
      <c r="C48" s="53" t="s">
        <v>340</v>
      </c>
      <c r="D48" s="4">
        <f>'CH1'!L47</f>
        <v>16.017700000000001</v>
      </c>
      <c r="E48" s="4">
        <f>'CH1'!R47</f>
        <v>69.557000000000002</v>
      </c>
      <c r="F48" s="4">
        <f>'CH2'!R47</f>
        <v>537.85659999999996</v>
      </c>
    </row>
    <row r="49" spans="1:6" x14ac:dyDescent="0.25">
      <c r="A49" s="1">
        <f>'CH1'!B48</f>
        <v>45316</v>
      </c>
      <c r="B49" t="s">
        <v>204</v>
      </c>
      <c r="C49" t="s">
        <v>148</v>
      </c>
      <c r="D49" s="4">
        <f>'CH1'!L48</f>
        <v>1.6337999999999999</v>
      </c>
      <c r="E49" s="4">
        <f>'CH1'!R48</f>
        <v>34.324599999999997</v>
      </c>
      <c r="F49" s="4">
        <f>'CH2'!R48</f>
        <v>14.1442</v>
      </c>
    </row>
    <row r="50" spans="1:6" x14ac:dyDescent="0.25">
      <c r="A50" s="1">
        <f>'CH1'!B49</f>
        <v>45316</v>
      </c>
      <c r="B50" t="s">
        <v>205</v>
      </c>
      <c r="C50" t="s">
        <v>153</v>
      </c>
      <c r="D50" s="4">
        <f>'CH1'!L49</f>
        <v>4.6787000000000001</v>
      </c>
      <c r="E50" s="4">
        <f>'CH1'!R49</f>
        <v>33.463700000000003</v>
      </c>
      <c r="F50" s="4">
        <f>'CH2'!R49</f>
        <v>160.72980000000001</v>
      </c>
    </row>
    <row r="51" spans="1:6" x14ac:dyDescent="0.25">
      <c r="A51" s="1">
        <f>'CH1'!B50</f>
        <v>45316</v>
      </c>
      <c r="B51" t="s">
        <v>206</v>
      </c>
      <c r="C51" t="s">
        <v>155</v>
      </c>
      <c r="D51" s="4">
        <f>'CH1'!L50</f>
        <v>5.6288</v>
      </c>
      <c r="E51" s="4">
        <f>'CH1'!R50</f>
        <v>49.333300000000001</v>
      </c>
      <c r="F51" s="4">
        <f>'CH2'!R50</f>
        <v>208.423</v>
      </c>
    </row>
    <row r="52" spans="1:6" x14ac:dyDescent="0.25">
      <c r="A52" s="1">
        <f>'CH1'!B51</f>
        <v>45316</v>
      </c>
      <c r="B52" t="s">
        <v>207</v>
      </c>
      <c r="C52" t="s">
        <v>156</v>
      </c>
      <c r="D52" s="4">
        <f>'CH1'!L51</f>
        <v>9.4824999999999999</v>
      </c>
      <c r="E52" s="4">
        <f>'CH1'!R51</f>
        <v>34.589599999999997</v>
      </c>
      <c r="F52" s="4">
        <f>'CH2'!R51</f>
        <v>373.62560000000002</v>
      </c>
    </row>
    <row r="53" spans="1:6" x14ac:dyDescent="0.25">
      <c r="A53" s="1">
        <f>'CH1'!B52</f>
        <v>45316</v>
      </c>
      <c r="B53" t="s">
        <v>208</v>
      </c>
      <c r="C53" t="s">
        <v>149</v>
      </c>
      <c r="D53" s="4">
        <f>'CH1'!L52</f>
        <v>17.272600000000001</v>
      </c>
      <c r="E53" s="4">
        <f>'CH1'!R52</f>
        <v>37.409799999999997</v>
      </c>
      <c r="F53" s="4">
        <f>'CH2'!R52</f>
        <v>652.63059999999996</v>
      </c>
    </row>
    <row r="54" spans="1:6" x14ac:dyDescent="0.25">
      <c r="A54" s="1">
        <f>'CH1'!B53</f>
        <v>45316</v>
      </c>
      <c r="B54" t="s">
        <v>209</v>
      </c>
      <c r="C54" t="s">
        <v>150</v>
      </c>
      <c r="D54" s="4">
        <f>'CH1'!L53</f>
        <v>34.385599999999997</v>
      </c>
      <c r="E54" s="4">
        <f>'CH1'!R53</f>
        <v>68.340100000000007</v>
      </c>
      <c r="F54" s="4">
        <f>'CH2'!R53</f>
        <v>1172.1685</v>
      </c>
    </row>
    <row r="55" spans="1:6" x14ac:dyDescent="0.25">
      <c r="A55" s="1">
        <f>'CH1'!B54</f>
        <v>45316</v>
      </c>
      <c r="B55" t="s">
        <v>210</v>
      </c>
      <c r="C55" t="s">
        <v>151</v>
      </c>
      <c r="D55" s="4">
        <f>'CH1'!L54</f>
        <v>65.61</v>
      </c>
      <c r="E55" s="4">
        <f>'CH1'!R54</f>
        <v>59.330199999999998</v>
      </c>
      <c r="F55" s="4">
        <f>'CH2'!R54</f>
        <v>2017.4733000000001</v>
      </c>
    </row>
    <row r="56" spans="1:6" x14ac:dyDescent="0.25">
      <c r="A56" s="1">
        <f>'CH1'!B55</f>
        <v>45316</v>
      </c>
      <c r="B56" t="s">
        <v>161</v>
      </c>
      <c r="C56" t="s">
        <v>154</v>
      </c>
      <c r="D56" s="4">
        <f>'CH1'!L55</f>
        <v>132.68209999999999</v>
      </c>
      <c r="E56" s="4">
        <f>'CH1'!R55</f>
        <v>63.769799999999996</v>
      </c>
      <c r="F56" s="4">
        <f>'CH2'!R55</f>
        <v>3304.2691</v>
      </c>
    </row>
    <row r="57" spans="1:6" x14ac:dyDescent="0.25">
      <c r="A57" s="1"/>
      <c r="B57" s="4"/>
      <c r="C57" s="4"/>
    </row>
    <row r="58" spans="1:6" x14ac:dyDescent="0.25">
      <c r="B58" s="4"/>
      <c r="C58" s="4"/>
    </row>
    <row r="59" spans="1:6" x14ac:dyDescent="0.25">
      <c r="B59" s="4"/>
      <c r="C59" s="4"/>
    </row>
    <row r="60" spans="1:6" x14ac:dyDescent="0.25">
      <c r="B60" s="4"/>
      <c r="C60" s="4"/>
    </row>
    <row r="61" spans="1:6" x14ac:dyDescent="0.25">
      <c r="B61" s="4"/>
      <c r="C61" s="4"/>
    </row>
    <row r="62" spans="1:6" x14ac:dyDescent="0.25">
      <c r="B62" s="4"/>
      <c r="C62" s="4"/>
    </row>
    <row r="63" spans="1:6" x14ac:dyDescent="0.25">
      <c r="B63" s="4"/>
      <c r="C63" s="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77A9-6C4A-4AC9-A111-BCA914F822E6}">
  <dimension ref="A1:D28"/>
  <sheetViews>
    <sheetView tabSelected="1" topLeftCell="B1" workbookViewId="0">
      <selection activeCell="S22" sqref="S22:S44"/>
    </sheetView>
  </sheetViews>
  <sheetFormatPr defaultRowHeight="15" x14ac:dyDescent="0.25"/>
  <cols>
    <col min="1" max="1" width="27.42578125" style="75" customWidth="1"/>
  </cols>
  <sheetData>
    <row r="1" spans="1:4" x14ac:dyDescent="0.25">
      <c r="A1" s="75" t="s">
        <v>364</v>
      </c>
      <c r="B1" t="s">
        <v>365</v>
      </c>
      <c r="C1" t="s">
        <v>366</v>
      </c>
      <c r="D1">
        <v>384</v>
      </c>
    </row>
    <row r="2" spans="1:4" x14ac:dyDescent="0.25">
      <c r="A2" s="75" t="s">
        <v>364</v>
      </c>
      <c r="B2" t="s">
        <v>367</v>
      </c>
      <c r="C2" t="s">
        <v>368</v>
      </c>
      <c r="D2">
        <v>364</v>
      </c>
    </row>
    <row r="3" spans="1:4" x14ac:dyDescent="0.25">
      <c r="A3" s="75" t="s">
        <v>364</v>
      </c>
      <c r="B3" t="s">
        <v>369</v>
      </c>
      <c r="C3" t="s">
        <v>370</v>
      </c>
      <c r="D3">
        <v>321</v>
      </c>
    </row>
    <row r="4" spans="1:4" x14ac:dyDescent="0.25">
      <c r="A4" s="75" t="s">
        <v>364</v>
      </c>
      <c r="B4" t="s">
        <v>371</v>
      </c>
      <c r="C4" t="s">
        <v>372</v>
      </c>
      <c r="D4">
        <v>372</v>
      </c>
    </row>
    <row r="5" spans="1:4" x14ac:dyDescent="0.25">
      <c r="A5" s="75" t="s">
        <v>364</v>
      </c>
      <c r="B5" t="s">
        <v>373</v>
      </c>
      <c r="C5" t="s">
        <v>374</v>
      </c>
      <c r="D5">
        <v>766</v>
      </c>
    </row>
    <row r="6" spans="1:4" x14ac:dyDescent="0.25">
      <c r="A6" s="75" t="s">
        <v>364</v>
      </c>
      <c r="B6" t="s">
        <v>375</v>
      </c>
      <c r="C6" t="s">
        <v>376</v>
      </c>
      <c r="D6">
        <v>313</v>
      </c>
    </row>
    <row r="7" spans="1:4" x14ac:dyDescent="0.25">
      <c r="A7" s="75" t="s">
        <v>364</v>
      </c>
      <c r="B7" t="s">
        <v>377</v>
      </c>
      <c r="C7" t="s">
        <v>366</v>
      </c>
      <c r="D7">
        <v>667</v>
      </c>
    </row>
    <row r="8" spans="1:4" x14ac:dyDescent="0.25">
      <c r="A8" s="75" t="s">
        <v>364</v>
      </c>
      <c r="B8" t="s">
        <v>378</v>
      </c>
      <c r="C8" t="s">
        <v>366</v>
      </c>
      <c r="D8">
        <v>672</v>
      </c>
    </row>
    <row r="9" spans="1:4" x14ac:dyDescent="0.25">
      <c r="A9" s="75" t="s">
        <v>364</v>
      </c>
      <c r="B9" t="s">
        <v>378</v>
      </c>
      <c r="C9" t="s">
        <v>370</v>
      </c>
      <c r="D9">
        <v>684</v>
      </c>
    </row>
    <row r="10" spans="1:4" x14ac:dyDescent="0.25">
      <c r="A10" s="75" t="s">
        <v>364</v>
      </c>
      <c r="B10" t="s">
        <v>378</v>
      </c>
      <c r="C10" t="s">
        <v>379</v>
      </c>
      <c r="D10">
        <v>683</v>
      </c>
    </row>
    <row r="11" spans="1:4" x14ac:dyDescent="0.25">
      <c r="A11" s="75" t="s">
        <v>364</v>
      </c>
      <c r="B11" t="s">
        <v>378</v>
      </c>
      <c r="C11" t="s">
        <v>380</v>
      </c>
      <c r="D11">
        <v>677</v>
      </c>
    </row>
    <row r="12" spans="1:4" x14ac:dyDescent="0.25">
      <c r="A12" s="75" t="s">
        <v>364</v>
      </c>
      <c r="B12" t="s">
        <v>375</v>
      </c>
      <c r="C12" t="s">
        <v>381</v>
      </c>
      <c r="D12">
        <v>288</v>
      </c>
    </row>
    <row r="13" spans="1:4" x14ac:dyDescent="0.25">
      <c r="A13" s="75" t="s">
        <v>364</v>
      </c>
      <c r="B13" t="s">
        <v>382</v>
      </c>
      <c r="C13" t="s">
        <v>368</v>
      </c>
      <c r="D13">
        <v>344</v>
      </c>
    </row>
    <row r="14" spans="1:4" x14ac:dyDescent="0.25">
      <c r="A14" s="75" t="s">
        <v>364</v>
      </c>
      <c r="B14" t="s">
        <v>371</v>
      </c>
      <c r="C14" t="s">
        <v>380</v>
      </c>
      <c r="D14">
        <v>373</v>
      </c>
    </row>
    <row r="15" spans="1:4" x14ac:dyDescent="0.25">
      <c r="A15" s="75" t="s">
        <v>364</v>
      </c>
      <c r="B15" t="s">
        <v>383</v>
      </c>
      <c r="C15" t="s">
        <v>370</v>
      </c>
      <c r="D15">
        <v>405</v>
      </c>
    </row>
    <row r="16" spans="1:4" x14ac:dyDescent="0.25">
      <c r="A16" s="75" t="s">
        <v>364</v>
      </c>
      <c r="B16" t="s">
        <v>384</v>
      </c>
      <c r="C16" t="s">
        <v>385</v>
      </c>
      <c r="D16">
        <v>316</v>
      </c>
    </row>
    <row r="17" spans="1:4" x14ac:dyDescent="0.25">
      <c r="A17" s="75" t="s">
        <v>364</v>
      </c>
      <c r="B17" t="s">
        <v>369</v>
      </c>
      <c r="C17" t="s">
        <v>379</v>
      </c>
      <c r="D17">
        <v>282</v>
      </c>
    </row>
    <row r="18" spans="1:4" x14ac:dyDescent="0.25">
      <c r="A18" s="75" t="s">
        <v>364</v>
      </c>
      <c r="B18" t="s">
        <v>386</v>
      </c>
      <c r="C18" t="s">
        <v>376</v>
      </c>
      <c r="D18">
        <v>437</v>
      </c>
    </row>
    <row r="19" spans="1:4" x14ac:dyDescent="0.25">
      <c r="A19" s="75" t="s">
        <v>364</v>
      </c>
      <c r="B19" t="s">
        <v>387</v>
      </c>
      <c r="C19" t="s">
        <v>366</v>
      </c>
      <c r="D19">
        <v>515</v>
      </c>
    </row>
    <row r="20" spans="1:4" x14ac:dyDescent="0.25">
      <c r="A20" s="75" t="s">
        <v>364</v>
      </c>
      <c r="B20" t="s">
        <v>388</v>
      </c>
      <c r="C20" t="s">
        <v>366</v>
      </c>
      <c r="D20">
        <v>479</v>
      </c>
    </row>
    <row r="21" spans="1:4" x14ac:dyDescent="0.25">
      <c r="A21" s="75" t="s">
        <v>364</v>
      </c>
      <c r="B21" t="s">
        <v>389</v>
      </c>
      <c r="C21" t="s">
        <v>380</v>
      </c>
      <c r="D21">
        <v>426</v>
      </c>
    </row>
    <row r="22" spans="1:4" x14ac:dyDescent="0.25">
      <c r="A22" s="75" t="s">
        <v>364</v>
      </c>
      <c r="B22" t="s">
        <v>383</v>
      </c>
      <c r="C22" t="s">
        <v>366</v>
      </c>
      <c r="D22">
        <v>519</v>
      </c>
    </row>
    <row r="23" spans="1:4" x14ac:dyDescent="0.25">
      <c r="A23" s="75" t="s">
        <v>364</v>
      </c>
      <c r="B23" t="s">
        <v>383</v>
      </c>
      <c r="C23" t="s">
        <v>376</v>
      </c>
      <c r="D23">
        <v>396</v>
      </c>
    </row>
    <row r="24" spans="1:4" x14ac:dyDescent="0.25">
      <c r="A24" s="75" t="s">
        <v>364</v>
      </c>
      <c r="B24" t="s">
        <v>390</v>
      </c>
      <c r="C24" t="s">
        <v>368</v>
      </c>
      <c r="D24">
        <v>428</v>
      </c>
    </row>
    <row r="25" spans="1:4" x14ac:dyDescent="0.25">
      <c r="A25" s="75" t="s">
        <v>364</v>
      </c>
      <c r="B25" t="s">
        <v>391</v>
      </c>
      <c r="C25" t="s">
        <v>366</v>
      </c>
      <c r="D25">
        <v>407</v>
      </c>
    </row>
    <row r="26" spans="1:4" x14ac:dyDescent="0.25">
      <c r="A26" s="75" t="s">
        <v>364</v>
      </c>
      <c r="B26" t="s">
        <v>390</v>
      </c>
      <c r="C26" t="s">
        <v>379</v>
      </c>
      <c r="D26">
        <v>423</v>
      </c>
    </row>
    <row r="27" spans="1:4" x14ac:dyDescent="0.25">
      <c r="A27" s="75" t="s">
        <v>364</v>
      </c>
      <c r="B27" t="s">
        <v>383</v>
      </c>
      <c r="C27" t="s">
        <v>372</v>
      </c>
      <c r="D27">
        <v>400</v>
      </c>
    </row>
    <row r="28" spans="1:4" x14ac:dyDescent="0.25">
      <c r="A28" s="75" t="s">
        <v>364</v>
      </c>
      <c r="B28" t="s">
        <v>390</v>
      </c>
      <c r="C28" t="s">
        <v>380</v>
      </c>
      <c r="D28">
        <v>421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D133-94AB-4C88-91E2-98C5BBD35934}">
  <dimension ref="A1:J177"/>
  <sheetViews>
    <sheetView zoomScale="102" workbookViewId="0">
      <selection activeCell="G24" sqref="G24"/>
    </sheetView>
  </sheetViews>
  <sheetFormatPr defaultColWidth="9.140625" defaultRowHeight="15" x14ac:dyDescent="0.25"/>
  <cols>
    <col min="1" max="1" width="13.5703125" style="4" customWidth="1"/>
    <col min="2" max="2" width="16.28515625" style="4" customWidth="1"/>
    <col min="3" max="5" width="9.140625" style="4"/>
    <col min="6" max="6" width="13" style="4" customWidth="1"/>
    <col min="7" max="7" width="13.5703125" style="4" customWidth="1"/>
    <col min="8" max="16384" width="9.140625" style="4"/>
  </cols>
  <sheetData>
    <row r="1" spans="1:10" x14ac:dyDescent="0.25">
      <c r="A1" s="49" t="s">
        <v>17</v>
      </c>
      <c r="B1" s="49">
        <v>10.14</v>
      </c>
    </row>
    <row r="2" spans="1:10" x14ac:dyDescent="0.25">
      <c r="A2" s="49" t="s">
        <v>18</v>
      </c>
      <c r="B2" s="49">
        <v>8.0500000000000007</v>
      </c>
    </row>
    <row r="4" spans="1:10" x14ac:dyDescent="0.25">
      <c r="A4" s="51" t="str">
        <f>'all results'!B1</f>
        <v>Sample ID</v>
      </c>
      <c r="B4" s="51" t="str">
        <f>'all results'!C1</f>
        <v>Description</v>
      </c>
      <c r="C4" s="51" t="str">
        <f>'all results'!D1</f>
        <v>CH4 FID</v>
      </c>
      <c r="D4" s="51" t="str">
        <f>'all results'!E1</f>
        <v>CO2 FID</v>
      </c>
      <c r="E4" s="51" t="str">
        <f>'all results'!F1</f>
        <v>N2O ECD</v>
      </c>
      <c r="F4" s="51" t="s">
        <v>19</v>
      </c>
      <c r="G4" s="51" t="s">
        <v>20</v>
      </c>
      <c r="H4" s="51" t="s">
        <v>21</v>
      </c>
      <c r="I4" s="51" t="s">
        <v>22</v>
      </c>
    </row>
    <row r="5" spans="1:10" x14ac:dyDescent="0.25">
      <c r="A5" s="46"/>
      <c r="B5" t="s">
        <v>148</v>
      </c>
      <c r="C5" s="4">
        <v>1.1910000000000001</v>
      </c>
      <c r="D5" s="4">
        <v>72.382599999999996</v>
      </c>
      <c r="E5" s="4">
        <v>17.034099999999999</v>
      </c>
      <c r="F5" s="46">
        <v>1000</v>
      </c>
      <c r="G5" s="46">
        <v>0</v>
      </c>
      <c r="H5" s="5">
        <f>$B$1*G5/(F5+G5)</f>
        <v>0</v>
      </c>
      <c r="I5" s="5">
        <f>$B$2*G5/(F5+G5)</f>
        <v>0</v>
      </c>
    </row>
    <row r="6" spans="1:10" x14ac:dyDescent="0.25">
      <c r="A6" s="46"/>
      <c r="B6" t="s">
        <v>148</v>
      </c>
      <c r="C6" s="4">
        <v>1.0530999999999999</v>
      </c>
      <c r="D6" s="4">
        <v>44.9666</v>
      </c>
      <c r="E6" s="4">
        <v>14.908300000000001</v>
      </c>
      <c r="F6" s="46">
        <v>1000</v>
      </c>
      <c r="G6" s="46">
        <v>0</v>
      </c>
      <c r="H6" s="5">
        <f t="shared" ref="H6:H22" si="0">$B$1*G6/(F6+G6)</f>
        <v>0</v>
      </c>
      <c r="I6" s="5">
        <f t="shared" ref="I6:I22" si="1">$B$2*G6/(F6+G6)</f>
        <v>0</v>
      </c>
    </row>
    <row r="7" spans="1:10" x14ac:dyDescent="0.25">
      <c r="A7" s="46"/>
      <c r="B7" s="4" t="s">
        <v>148</v>
      </c>
      <c r="C7" s="4">
        <v>1.6337999999999999</v>
      </c>
      <c r="D7" s="4">
        <v>34.324599999999997</v>
      </c>
      <c r="E7" s="4">
        <v>14.1442</v>
      </c>
      <c r="F7" s="46">
        <v>1000</v>
      </c>
      <c r="G7" s="46">
        <v>0</v>
      </c>
      <c r="H7" s="5">
        <f t="shared" si="0"/>
        <v>0</v>
      </c>
      <c r="I7" s="5">
        <f t="shared" si="1"/>
        <v>0</v>
      </c>
      <c r="J7" s="4" t="s">
        <v>217</v>
      </c>
    </row>
    <row r="8" spans="1:10" x14ac:dyDescent="0.25">
      <c r="A8" s="46"/>
      <c r="B8" t="s">
        <v>153</v>
      </c>
      <c r="C8" s="4">
        <v>4.2888999999999999</v>
      </c>
      <c r="D8" s="4">
        <v>64.1648</v>
      </c>
      <c r="E8" s="4">
        <v>165.9889</v>
      </c>
      <c r="F8" s="46">
        <v>1000</v>
      </c>
      <c r="G8" s="46">
        <v>18</v>
      </c>
      <c r="H8" s="5">
        <f t="shared" si="0"/>
        <v>0.17929273084479372</v>
      </c>
      <c r="I8" s="5">
        <f t="shared" si="1"/>
        <v>0.14233791748526523</v>
      </c>
    </row>
    <row r="9" spans="1:10" x14ac:dyDescent="0.25">
      <c r="A9" s="46"/>
      <c r="B9" t="s">
        <v>153</v>
      </c>
      <c r="C9" s="4">
        <v>4.8319999999999999</v>
      </c>
      <c r="D9" s="4">
        <v>80.347700000000003</v>
      </c>
      <c r="E9" s="4">
        <v>165.47640000000001</v>
      </c>
      <c r="F9" s="46">
        <v>1000</v>
      </c>
      <c r="G9" s="46">
        <v>18</v>
      </c>
      <c r="H9" s="5">
        <f t="shared" si="0"/>
        <v>0.17929273084479372</v>
      </c>
      <c r="I9" s="5">
        <f t="shared" si="1"/>
        <v>0.14233791748526523</v>
      </c>
    </row>
    <row r="10" spans="1:10" x14ac:dyDescent="0.25">
      <c r="A10" s="46"/>
      <c r="B10" t="s">
        <v>153</v>
      </c>
      <c r="C10" s="4">
        <v>4.6787000000000001</v>
      </c>
      <c r="D10" s="4">
        <v>33.463700000000003</v>
      </c>
      <c r="E10" s="4">
        <v>160.72980000000001</v>
      </c>
      <c r="F10" s="46">
        <v>1000</v>
      </c>
      <c r="G10" s="46">
        <v>18</v>
      </c>
      <c r="H10" s="5">
        <f t="shared" si="0"/>
        <v>0.17929273084479372</v>
      </c>
      <c r="I10" s="5">
        <f t="shared" si="1"/>
        <v>0.14233791748526523</v>
      </c>
    </row>
    <row r="11" spans="1:10" x14ac:dyDescent="0.25">
      <c r="A11" s="46"/>
      <c r="B11" t="s">
        <v>155</v>
      </c>
      <c r="C11" s="4">
        <v>5.9541000000000004</v>
      </c>
      <c r="D11" s="4">
        <v>83.948700000000002</v>
      </c>
      <c r="E11" s="4">
        <v>210.048</v>
      </c>
      <c r="F11" s="46">
        <v>1000</v>
      </c>
      <c r="G11" s="46">
        <v>36</v>
      </c>
      <c r="H11" s="5">
        <f t="shared" si="0"/>
        <v>0.35235521235521239</v>
      </c>
      <c r="I11" s="5">
        <f t="shared" si="1"/>
        <v>0.27972972972972976</v>
      </c>
    </row>
    <row r="12" spans="1:10" x14ac:dyDescent="0.25">
      <c r="A12" s="46"/>
      <c r="B12" t="s">
        <v>155</v>
      </c>
      <c r="C12" s="4">
        <v>5.6288</v>
      </c>
      <c r="D12" s="4">
        <v>49.333300000000001</v>
      </c>
      <c r="E12" s="4">
        <v>208.423</v>
      </c>
      <c r="F12" s="46">
        <v>1000</v>
      </c>
      <c r="G12" s="46">
        <v>36</v>
      </c>
      <c r="H12" s="5">
        <f t="shared" si="0"/>
        <v>0.35235521235521239</v>
      </c>
      <c r="I12" s="5">
        <f t="shared" si="1"/>
        <v>0.27972972972972976</v>
      </c>
    </row>
    <row r="13" spans="1:10" x14ac:dyDescent="0.25">
      <c r="A13" s="46"/>
      <c r="B13" s="4" t="s">
        <v>156</v>
      </c>
      <c r="C13" s="4">
        <v>9.9009999999999998</v>
      </c>
      <c r="D13" s="4">
        <v>62.523499999999999</v>
      </c>
      <c r="E13" s="4">
        <v>377.29450000000003</v>
      </c>
      <c r="F13" s="46">
        <v>1000</v>
      </c>
      <c r="G13" s="46">
        <v>72</v>
      </c>
      <c r="H13" s="5">
        <f t="shared" si="0"/>
        <v>0.68104477611940306</v>
      </c>
      <c r="I13" s="5">
        <f t="shared" si="1"/>
        <v>0.54067164179104477</v>
      </c>
    </row>
    <row r="14" spans="1:10" x14ac:dyDescent="0.25">
      <c r="A14" s="46"/>
      <c r="B14" t="s">
        <v>156</v>
      </c>
      <c r="C14" s="4">
        <v>9.4824999999999999</v>
      </c>
      <c r="D14" s="4">
        <v>34.589599999999997</v>
      </c>
      <c r="E14" s="4">
        <v>373.62560000000002</v>
      </c>
      <c r="F14" s="46">
        <v>1000</v>
      </c>
      <c r="G14" s="46">
        <v>72</v>
      </c>
      <c r="H14" s="5">
        <f t="shared" si="0"/>
        <v>0.68104477611940306</v>
      </c>
      <c r="I14" s="5">
        <f t="shared" si="1"/>
        <v>0.54067164179104477</v>
      </c>
    </row>
    <row r="15" spans="1:10" x14ac:dyDescent="0.25">
      <c r="A15" s="46"/>
      <c r="B15" t="s">
        <v>157</v>
      </c>
      <c r="C15" s="4">
        <v>17.498999999999999</v>
      </c>
      <c r="D15" s="4">
        <v>35.793100000000003</v>
      </c>
      <c r="E15" s="4">
        <v>651.44579999999996</v>
      </c>
      <c r="F15" s="46">
        <v>1000</v>
      </c>
      <c r="G15" s="46">
        <v>144</v>
      </c>
      <c r="H15" s="5">
        <f t="shared" si="0"/>
        <v>1.2763636363636364</v>
      </c>
      <c r="I15" s="5">
        <f t="shared" si="1"/>
        <v>1.0132867132867134</v>
      </c>
    </row>
    <row r="16" spans="1:10" x14ac:dyDescent="0.25">
      <c r="A16" s="46"/>
      <c r="B16" t="s">
        <v>157</v>
      </c>
      <c r="C16" s="4">
        <v>17.272600000000001</v>
      </c>
      <c r="D16" s="4">
        <v>37.409799999999997</v>
      </c>
      <c r="E16" s="4">
        <v>652.63059999999996</v>
      </c>
      <c r="F16" s="46">
        <v>1000</v>
      </c>
      <c r="G16" s="46">
        <v>144</v>
      </c>
      <c r="H16" s="5">
        <f t="shared" si="0"/>
        <v>1.2763636363636364</v>
      </c>
      <c r="I16" s="5">
        <f t="shared" si="1"/>
        <v>1.0132867132867134</v>
      </c>
    </row>
    <row r="17" spans="1:9" x14ac:dyDescent="0.25">
      <c r="A17" s="46"/>
      <c r="B17" s="46" t="s">
        <v>158</v>
      </c>
      <c r="C17" s="4">
        <v>33.7241</v>
      </c>
      <c r="D17" s="4">
        <v>38.343499999999999</v>
      </c>
      <c r="E17" s="4">
        <v>1167.0445999999999</v>
      </c>
      <c r="F17" s="46">
        <v>600</v>
      </c>
      <c r="G17" s="46">
        <v>200</v>
      </c>
      <c r="H17" s="5">
        <f t="shared" si="0"/>
        <v>2.5350000000000001</v>
      </c>
      <c r="I17" s="5">
        <f t="shared" si="1"/>
        <v>2.0125000000000002</v>
      </c>
    </row>
    <row r="18" spans="1:9" x14ac:dyDescent="0.25">
      <c r="A18" s="46"/>
      <c r="B18" s="46" t="s">
        <v>158</v>
      </c>
      <c r="C18" s="4">
        <v>34.385599999999997</v>
      </c>
      <c r="D18" s="4">
        <v>68.340100000000007</v>
      </c>
      <c r="E18" s="4">
        <v>1172.1685</v>
      </c>
      <c r="F18" s="46">
        <v>600</v>
      </c>
      <c r="G18" s="46">
        <v>200</v>
      </c>
      <c r="H18" s="5">
        <f t="shared" si="0"/>
        <v>2.5350000000000001</v>
      </c>
      <c r="I18" s="5">
        <f t="shared" si="1"/>
        <v>2.0125000000000002</v>
      </c>
    </row>
    <row r="19" spans="1:9" x14ac:dyDescent="0.25">
      <c r="A19" s="46"/>
      <c r="B19" s="46" t="s">
        <v>159</v>
      </c>
      <c r="C19" s="4">
        <v>65.063199999999995</v>
      </c>
      <c r="D19" s="4">
        <v>63.551699999999997</v>
      </c>
      <c r="E19" s="4">
        <v>2017.4748</v>
      </c>
      <c r="F19" s="46">
        <v>200</v>
      </c>
      <c r="G19" s="46">
        <v>200</v>
      </c>
      <c r="H19" s="5">
        <f t="shared" si="0"/>
        <v>5.07</v>
      </c>
      <c r="I19" s="5">
        <f t="shared" si="1"/>
        <v>4.0250000000000004</v>
      </c>
    </row>
    <row r="20" spans="1:9" x14ac:dyDescent="0.25">
      <c r="A20" s="46"/>
      <c r="B20" s="46" t="s">
        <v>159</v>
      </c>
      <c r="C20" s="4">
        <v>65.61</v>
      </c>
      <c r="D20" s="4">
        <v>59.330199999999998</v>
      </c>
      <c r="E20" s="4">
        <v>2017.4733000000001</v>
      </c>
      <c r="F20" s="46">
        <v>200</v>
      </c>
      <c r="G20" s="46">
        <v>200</v>
      </c>
      <c r="H20" s="5">
        <f t="shared" si="0"/>
        <v>5.07</v>
      </c>
      <c r="I20" s="5">
        <f t="shared" si="1"/>
        <v>4.0250000000000004</v>
      </c>
    </row>
    <row r="21" spans="1:9" x14ac:dyDescent="0.25">
      <c r="A21" s="46"/>
      <c r="B21" s="46">
        <v>200</v>
      </c>
      <c r="C21" s="4">
        <v>130.55850000000001</v>
      </c>
      <c r="D21" s="4">
        <v>34.824800000000003</v>
      </c>
      <c r="E21" s="4">
        <v>3312.0848000000001</v>
      </c>
      <c r="F21" s="46">
        <v>0</v>
      </c>
      <c r="G21" s="46">
        <v>200</v>
      </c>
      <c r="H21" s="5">
        <f t="shared" si="0"/>
        <v>10.14</v>
      </c>
      <c r="I21" s="5">
        <f t="shared" si="1"/>
        <v>8.0500000000000007</v>
      </c>
    </row>
    <row r="22" spans="1:9" x14ac:dyDescent="0.25">
      <c r="A22" s="46"/>
      <c r="B22" s="46">
        <v>200</v>
      </c>
      <c r="C22" s="4">
        <v>132.68209999999999</v>
      </c>
      <c r="D22" s="4">
        <v>63.769799999999996</v>
      </c>
      <c r="E22" s="4">
        <v>3304.2691</v>
      </c>
      <c r="F22" s="46">
        <v>0</v>
      </c>
      <c r="G22" s="46">
        <v>200</v>
      </c>
      <c r="H22" s="5">
        <f t="shared" si="0"/>
        <v>10.14</v>
      </c>
      <c r="I22" s="5">
        <f t="shared" si="1"/>
        <v>8.0500000000000007</v>
      </c>
    </row>
    <row r="23" spans="1:9" x14ac:dyDescent="0.25">
      <c r="A23" s="46"/>
      <c r="B23" s="46"/>
      <c r="C23" s="46"/>
      <c r="D23" s="46"/>
      <c r="E23" s="46"/>
    </row>
    <row r="24" spans="1:9" x14ac:dyDescent="0.25">
      <c r="A24" s="46"/>
      <c r="B24" s="46"/>
      <c r="C24" s="46"/>
      <c r="D24" s="46"/>
      <c r="E24" s="46"/>
    </row>
    <row r="25" spans="1:9" x14ac:dyDescent="0.25">
      <c r="A25" s="46"/>
      <c r="B25" s="46"/>
      <c r="C25" s="46"/>
      <c r="D25" s="46"/>
      <c r="E25" s="46"/>
    </row>
    <row r="26" spans="1:9" x14ac:dyDescent="0.25">
      <c r="A26" s="46"/>
      <c r="B26" s="46"/>
      <c r="C26" s="46"/>
      <c r="D26" s="46"/>
      <c r="E26" s="46"/>
    </row>
    <row r="27" spans="1:9" x14ac:dyDescent="0.25">
      <c r="A27" s="46"/>
      <c r="B27" s="46"/>
      <c r="C27" s="46"/>
      <c r="D27" s="46"/>
      <c r="E27" s="46"/>
    </row>
    <row r="28" spans="1:9" x14ac:dyDescent="0.25">
      <c r="A28" s="46"/>
      <c r="B28" s="46"/>
      <c r="C28" s="46"/>
      <c r="D28" s="46"/>
      <c r="E28" s="46"/>
    </row>
    <row r="29" spans="1:9" x14ac:dyDescent="0.25">
      <c r="A29" s="46"/>
      <c r="B29" s="46"/>
      <c r="C29" s="46"/>
      <c r="D29" s="46"/>
      <c r="E29" s="46"/>
    </row>
    <row r="30" spans="1:9" x14ac:dyDescent="0.25">
      <c r="A30" s="46"/>
      <c r="B30" s="46"/>
      <c r="C30" s="46"/>
      <c r="D30" s="46"/>
      <c r="E30" s="46"/>
    </row>
    <row r="31" spans="1:9" x14ac:dyDescent="0.25">
      <c r="A31" s="46"/>
      <c r="B31" s="46"/>
      <c r="C31" s="46"/>
      <c r="D31" s="46"/>
      <c r="E31" s="46"/>
    </row>
    <row r="32" spans="1:9" x14ac:dyDescent="0.25">
      <c r="A32" s="46"/>
      <c r="B32" s="46"/>
      <c r="C32" s="46"/>
      <c r="D32" s="46"/>
      <c r="E32" s="46"/>
    </row>
    <row r="33" spans="1:5" x14ac:dyDescent="0.25">
      <c r="A33" s="46"/>
      <c r="B33" s="46"/>
      <c r="C33" s="46"/>
      <c r="D33" s="46"/>
      <c r="E33" s="46"/>
    </row>
    <row r="34" spans="1:5" x14ac:dyDescent="0.25">
      <c r="A34" s="46"/>
      <c r="B34" s="46"/>
      <c r="C34" s="46"/>
      <c r="D34" s="46"/>
      <c r="E34" s="46"/>
    </row>
    <row r="35" spans="1:5" x14ac:dyDescent="0.25">
      <c r="A35" s="46"/>
      <c r="B35" s="46"/>
      <c r="C35" s="46"/>
      <c r="D35" s="46"/>
      <c r="E35" s="46"/>
    </row>
    <row r="36" spans="1:5" x14ac:dyDescent="0.25">
      <c r="A36" s="46"/>
      <c r="B36" s="46"/>
      <c r="C36" s="46"/>
      <c r="D36" s="46"/>
      <c r="E36" s="46"/>
    </row>
    <row r="37" spans="1:5" x14ac:dyDescent="0.25">
      <c r="A37" s="46"/>
      <c r="B37" s="46"/>
      <c r="C37" s="46"/>
      <c r="D37" s="46"/>
      <c r="E37" s="46"/>
    </row>
    <row r="38" spans="1:5" x14ac:dyDescent="0.25">
      <c r="A38" s="46"/>
      <c r="B38" s="46"/>
      <c r="C38" s="46"/>
      <c r="D38" s="46"/>
      <c r="E38" s="46"/>
    </row>
    <row r="39" spans="1:5" x14ac:dyDescent="0.25">
      <c r="A39" s="46"/>
      <c r="B39" s="46"/>
      <c r="C39" s="46"/>
      <c r="D39" s="46"/>
      <c r="E39" s="46"/>
    </row>
    <row r="40" spans="1:5" x14ac:dyDescent="0.25">
      <c r="A40" s="46"/>
      <c r="B40" s="46"/>
      <c r="C40" s="46"/>
      <c r="D40" s="46"/>
      <c r="E40" s="46"/>
    </row>
    <row r="41" spans="1:5" x14ac:dyDescent="0.25">
      <c r="A41" s="46"/>
      <c r="B41" s="46"/>
      <c r="C41" s="46"/>
      <c r="D41" s="46"/>
      <c r="E41" s="46"/>
    </row>
    <row r="42" spans="1:5" x14ac:dyDescent="0.25">
      <c r="A42" s="46"/>
      <c r="B42" s="46"/>
      <c r="C42" s="46"/>
      <c r="D42" s="46"/>
      <c r="E42" s="46"/>
    </row>
    <row r="43" spans="1:5" x14ac:dyDescent="0.25">
      <c r="A43" s="46"/>
      <c r="B43" s="46"/>
      <c r="C43" s="46"/>
      <c r="D43" s="46"/>
      <c r="E43" s="46"/>
    </row>
    <row r="44" spans="1:5" x14ac:dyDescent="0.25">
      <c r="A44" s="46"/>
      <c r="B44" s="46"/>
      <c r="C44" s="46"/>
      <c r="D44" s="46"/>
      <c r="E44" s="46"/>
    </row>
    <row r="45" spans="1:5" x14ac:dyDescent="0.25">
      <c r="A45" s="46"/>
      <c r="B45" s="46"/>
      <c r="C45" s="46"/>
      <c r="D45" s="46"/>
      <c r="E45" s="46"/>
    </row>
    <row r="46" spans="1:5" x14ac:dyDescent="0.25">
      <c r="A46" s="46"/>
      <c r="B46" s="46"/>
      <c r="C46" s="46"/>
      <c r="D46" s="46"/>
      <c r="E46" s="46"/>
    </row>
    <row r="47" spans="1:5" x14ac:dyDescent="0.25">
      <c r="A47" s="46"/>
      <c r="B47" s="46"/>
      <c r="C47" s="46"/>
      <c r="D47" s="46"/>
      <c r="E47" s="46"/>
    </row>
    <row r="48" spans="1:5" x14ac:dyDescent="0.25">
      <c r="A48" s="46"/>
      <c r="B48" s="46"/>
      <c r="C48" s="46"/>
      <c r="D48" s="46"/>
      <c r="E48" s="46"/>
    </row>
    <row r="49" spans="1:5" x14ac:dyDescent="0.25">
      <c r="A49" s="46"/>
      <c r="B49" s="46"/>
      <c r="C49" s="46"/>
      <c r="D49" s="46"/>
      <c r="E49" s="46"/>
    </row>
    <row r="50" spans="1:5" x14ac:dyDescent="0.25">
      <c r="A50" s="46"/>
      <c r="B50" s="46"/>
      <c r="C50" s="46"/>
      <c r="D50" s="46"/>
      <c r="E50" s="46"/>
    </row>
    <row r="51" spans="1:5" x14ac:dyDescent="0.25">
      <c r="A51" s="46"/>
      <c r="B51" s="46"/>
      <c r="C51" s="46"/>
      <c r="D51" s="46"/>
      <c r="E51" s="46"/>
    </row>
    <row r="52" spans="1:5" x14ac:dyDescent="0.25">
      <c r="A52" s="46"/>
      <c r="B52" s="46"/>
      <c r="C52" s="46"/>
      <c r="D52" s="46"/>
      <c r="E52" s="46"/>
    </row>
    <row r="53" spans="1:5" x14ac:dyDescent="0.25">
      <c r="A53" s="46"/>
      <c r="B53" s="46"/>
      <c r="C53" s="46"/>
      <c r="D53" s="46"/>
      <c r="E53" s="46"/>
    </row>
    <row r="54" spans="1:5" x14ac:dyDescent="0.25">
      <c r="A54" s="46"/>
      <c r="B54" s="46"/>
      <c r="C54" s="46"/>
      <c r="D54" s="46"/>
      <c r="E54" s="46"/>
    </row>
    <row r="55" spans="1:5" x14ac:dyDescent="0.25">
      <c r="A55" s="46"/>
      <c r="B55" s="46"/>
      <c r="C55" s="46"/>
      <c r="D55" s="46"/>
      <c r="E55" s="46"/>
    </row>
    <row r="56" spans="1:5" x14ac:dyDescent="0.25">
      <c r="A56" s="46"/>
      <c r="B56" s="46"/>
      <c r="C56" s="46"/>
      <c r="D56" s="46"/>
      <c r="E56" s="46"/>
    </row>
    <row r="57" spans="1:5" x14ac:dyDescent="0.25">
      <c r="A57" s="46"/>
      <c r="B57" s="46"/>
      <c r="C57" s="46"/>
      <c r="D57" s="46"/>
      <c r="E57" s="46"/>
    </row>
    <row r="58" spans="1:5" x14ac:dyDescent="0.25">
      <c r="A58" s="46"/>
      <c r="B58" s="46"/>
      <c r="C58" s="46"/>
      <c r="D58" s="46"/>
      <c r="E58" s="46"/>
    </row>
    <row r="59" spans="1:5" x14ac:dyDescent="0.25">
      <c r="A59" s="46"/>
      <c r="B59" s="46"/>
      <c r="C59" s="46"/>
      <c r="D59" s="46"/>
      <c r="E59" s="46"/>
    </row>
    <row r="60" spans="1:5" x14ac:dyDescent="0.25">
      <c r="A60" s="46"/>
      <c r="B60" s="46"/>
      <c r="C60" s="46"/>
      <c r="D60" s="46"/>
      <c r="E60" s="46"/>
    </row>
    <row r="61" spans="1:5" x14ac:dyDescent="0.25">
      <c r="A61" s="46"/>
      <c r="B61" s="46"/>
      <c r="C61" s="46"/>
      <c r="D61" s="46"/>
      <c r="E61" s="46"/>
    </row>
    <row r="62" spans="1:5" x14ac:dyDescent="0.25">
      <c r="A62" s="46"/>
      <c r="B62" s="46"/>
      <c r="C62" s="46"/>
      <c r="D62" s="46"/>
      <c r="E62" s="46"/>
    </row>
    <row r="63" spans="1:5" x14ac:dyDescent="0.25">
      <c r="A63" s="46"/>
      <c r="B63" s="46"/>
      <c r="C63" s="46"/>
      <c r="D63" s="46"/>
      <c r="E63" s="46"/>
    </row>
    <row r="64" spans="1:5" x14ac:dyDescent="0.25">
      <c r="A64" s="46"/>
      <c r="B64" s="46"/>
      <c r="C64" s="46"/>
      <c r="D64" s="46"/>
      <c r="E64" s="46"/>
    </row>
    <row r="65" spans="1:5" x14ac:dyDescent="0.25">
      <c r="A65" s="46"/>
      <c r="B65" s="46"/>
      <c r="C65" s="46"/>
      <c r="D65" s="46"/>
      <c r="E65" s="46"/>
    </row>
    <row r="66" spans="1:5" x14ac:dyDescent="0.25">
      <c r="A66" s="46"/>
      <c r="B66" s="46"/>
      <c r="C66" s="46"/>
      <c r="D66" s="46"/>
      <c r="E66" s="46"/>
    </row>
    <row r="67" spans="1:5" x14ac:dyDescent="0.25">
      <c r="A67" s="46"/>
      <c r="B67" s="46"/>
      <c r="C67" s="46"/>
      <c r="D67" s="46"/>
      <c r="E67" s="46"/>
    </row>
    <row r="68" spans="1:5" x14ac:dyDescent="0.25">
      <c r="A68" s="46"/>
      <c r="B68" s="46"/>
      <c r="C68" s="46"/>
      <c r="D68" s="46"/>
      <c r="E68" s="46"/>
    </row>
    <row r="69" spans="1:5" x14ac:dyDescent="0.25">
      <c r="A69" s="46"/>
      <c r="B69" s="46"/>
      <c r="C69" s="46"/>
      <c r="D69" s="46"/>
      <c r="E69" s="46"/>
    </row>
    <row r="70" spans="1:5" x14ac:dyDescent="0.25">
      <c r="A70" s="46"/>
      <c r="B70" s="46"/>
      <c r="C70" s="46"/>
      <c r="D70" s="46"/>
      <c r="E70" s="46"/>
    </row>
    <row r="71" spans="1:5" x14ac:dyDescent="0.25">
      <c r="A71" s="46"/>
      <c r="B71" s="46"/>
      <c r="C71" s="46"/>
      <c r="D71" s="46"/>
      <c r="E71" s="46"/>
    </row>
    <row r="72" spans="1:5" x14ac:dyDescent="0.25">
      <c r="A72" s="46"/>
      <c r="B72" s="46"/>
      <c r="C72" s="46"/>
      <c r="D72" s="46"/>
      <c r="E72" s="46"/>
    </row>
    <row r="73" spans="1:5" x14ac:dyDescent="0.25">
      <c r="A73" s="46"/>
      <c r="B73" s="46"/>
      <c r="C73" s="46"/>
      <c r="D73" s="46"/>
      <c r="E73" s="46"/>
    </row>
    <row r="74" spans="1:5" x14ac:dyDescent="0.25">
      <c r="A74" s="46"/>
      <c r="B74" s="46"/>
      <c r="C74" s="46"/>
      <c r="D74" s="46"/>
      <c r="E74" s="46"/>
    </row>
    <row r="75" spans="1:5" x14ac:dyDescent="0.25">
      <c r="A75" s="46"/>
      <c r="B75" s="46"/>
      <c r="C75" s="46"/>
      <c r="D75" s="46"/>
      <c r="E75" s="46"/>
    </row>
    <row r="76" spans="1:5" x14ac:dyDescent="0.25">
      <c r="A76" s="46"/>
      <c r="B76" s="46"/>
      <c r="C76" s="46"/>
      <c r="D76" s="46"/>
      <c r="E76" s="46"/>
    </row>
    <row r="77" spans="1:5" x14ac:dyDescent="0.25">
      <c r="A77" s="46"/>
      <c r="B77" s="46"/>
      <c r="C77" s="46"/>
      <c r="D77" s="46"/>
      <c r="E77" s="46"/>
    </row>
    <row r="78" spans="1:5" x14ac:dyDescent="0.25">
      <c r="A78" s="46"/>
      <c r="B78" s="46"/>
      <c r="C78" s="46"/>
      <c r="D78" s="46"/>
      <c r="E78" s="46"/>
    </row>
    <row r="79" spans="1:5" x14ac:dyDescent="0.25">
      <c r="A79" s="46"/>
      <c r="B79" s="46"/>
      <c r="C79" s="46"/>
      <c r="D79" s="46"/>
      <c r="E79" s="46"/>
    </row>
    <row r="80" spans="1:5" x14ac:dyDescent="0.25">
      <c r="A80" s="46"/>
      <c r="B80" s="46"/>
      <c r="C80" s="46"/>
      <c r="D80" s="46"/>
      <c r="E80" s="46"/>
    </row>
    <row r="81" spans="1:5" x14ac:dyDescent="0.25">
      <c r="A81" s="46"/>
      <c r="B81" s="46"/>
      <c r="C81" s="46"/>
      <c r="D81" s="46"/>
      <c r="E81" s="46"/>
    </row>
    <row r="82" spans="1:5" x14ac:dyDescent="0.25">
      <c r="A82" s="46"/>
      <c r="B82" s="46"/>
      <c r="C82" s="46"/>
      <c r="D82" s="46"/>
      <c r="E82" s="46"/>
    </row>
    <row r="83" spans="1:5" x14ac:dyDescent="0.25">
      <c r="A83" s="46"/>
      <c r="B83" s="46"/>
      <c r="C83" s="46"/>
      <c r="D83" s="46"/>
      <c r="E83" s="46"/>
    </row>
    <row r="84" spans="1:5" x14ac:dyDescent="0.25">
      <c r="A84" s="46"/>
      <c r="B84" s="46"/>
      <c r="C84" s="46"/>
      <c r="D84" s="46"/>
      <c r="E84" s="46"/>
    </row>
    <row r="85" spans="1:5" x14ac:dyDescent="0.25">
      <c r="A85" s="46"/>
      <c r="B85" s="46"/>
      <c r="C85" s="46"/>
      <c r="D85" s="46"/>
      <c r="E85" s="46"/>
    </row>
    <row r="86" spans="1:5" x14ac:dyDescent="0.25">
      <c r="A86" s="46"/>
      <c r="B86" s="46"/>
      <c r="C86" s="46"/>
      <c r="D86" s="46"/>
      <c r="E86" s="46"/>
    </row>
    <row r="87" spans="1:5" x14ac:dyDescent="0.25">
      <c r="A87" s="46"/>
      <c r="B87" s="46"/>
      <c r="C87" s="46"/>
      <c r="D87" s="46"/>
      <c r="E87" s="46"/>
    </row>
    <row r="88" spans="1:5" x14ac:dyDescent="0.25">
      <c r="A88" s="46"/>
      <c r="B88" s="46"/>
      <c r="C88" s="46"/>
      <c r="D88" s="46"/>
      <c r="E88" s="46"/>
    </row>
    <row r="89" spans="1:5" x14ac:dyDescent="0.25">
      <c r="A89" s="46"/>
      <c r="B89" s="46"/>
      <c r="C89" s="46"/>
      <c r="D89" s="46"/>
      <c r="E89" s="46"/>
    </row>
    <row r="90" spans="1:5" x14ac:dyDescent="0.25">
      <c r="A90" s="46"/>
      <c r="B90" s="46"/>
      <c r="C90" s="46"/>
      <c r="D90" s="46"/>
      <c r="E90" s="46"/>
    </row>
    <row r="91" spans="1:5" x14ac:dyDescent="0.25">
      <c r="A91" s="46"/>
      <c r="B91" s="46"/>
      <c r="C91" s="46"/>
      <c r="D91" s="46"/>
      <c r="E91" s="46"/>
    </row>
    <row r="92" spans="1:5" x14ac:dyDescent="0.25">
      <c r="A92" s="46"/>
      <c r="B92" s="46"/>
      <c r="C92" s="46"/>
      <c r="D92" s="46"/>
      <c r="E92" s="46"/>
    </row>
    <row r="93" spans="1:5" x14ac:dyDescent="0.25">
      <c r="A93" s="46"/>
      <c r="B93" s="46"/>
      <c r="C93" s="46"/>
      <c r="D93" s="46"/>
      <c r="E93" s="46"/>
    </row>
    <row r="94" spans="1:5" x14ac:dyDescent="0.25">
      <c r="A94" s="46"/>
      <c r="B94" s="46"/>
      <c r="C94" s="46"/>
      <c r="D94" s="46"/>
      <c r="E94" s="46"/>
    </row>
    <row r="95" spans="1:5" x14ac:dyDescent="0.25">
      <c r="A95" s="46"/>
      <c r="B95" s="46"/>
      <c r="C95" s="46"/>
      <c r="D95" s="46"/>
      <c r="E95" s="46"/>
    </row>
    <row r="96" spans="1:5" x14ac:dyDescent="0.25">
      <c r="A96" s="46"/>
      <c r="B96" s="46"/>
      <c r="C96" s="46"/>
      <c r="D96" s="46"/>
      <c r="E96" s="46"/>
    </row>
    <row r="97" spans="1:5" x14ac:dyDescent="0.25">
      <c r="A97" s="46"/>
      <c r="B97" s="46"/>
      <c r="C97" s="46"/>
      <c r="D97" s="46"/>
      <c r="E97" s="46"/>
    </row>
    <row r="98" spans="1:5" x14ac:dyDescent="0.25">
      <c r="A98" s="46"/>
      <c r="B98" s="46"/>
      <c r="C98" s="46"/>
      <c r="D98" s="46"/>
      <c r="E98" s="46"/>
    </row>
    <row r="99" spans="1:5" x14ac:dyDescent="0.25">
      <c r="A99" s="46"/>
      <c r="B99" s="46"/>
      <c r="C99" s="46"/>
      <c r="D99" s="46"/>
      <c r="E99" s="46"/>
    </row>
    <row r="100" spans="1:5" x14ac:dyDescent="0.25">
      <c r="A100" s="46"/>
      <c r="B100" s="46"/>
      <c r="C100" s="46"/>
      <c r="D100" s="46"/>
      <c r="E100" s="46"/>
    </row>
    <row r="101" spans="1:5" x14ac:dyDescent="0.25">
      <c r="A101" s="46"/>
      <c r="B101" s="46"/>
      <c r="C101" s="46"/>
      <c r="D101" s="46"/>
      <c r="E101" s="46"/>
    </row>
    <row r="102" spans="1:5" x14ac:dyDescent="0.25">
      <c r="A102" s="46"/>
      <c r="B102" s="46"/>
      <c r="C102" s="46"/>
      <c r="D102" s="46"/>
      <c r="E102" s="46"/>
    </row>
    <row r="103" spans="1:5" x14ac:dyDescent="0.25">
      <c r="A103" s="46"/>
      <c r="B103" s="46"/>
      <c r="C103" s="46"/>
      <c r="D103" s="46"/>
      <c r="E103" s="46"/>
    </row>
    <row r="104" spans="1:5" x14ac:dyDescent="0.25">
      <c r="A104" s="46"/>
      <c r="B104" s="46"/>
      <c r="C104" s="46"/>
      <c r="D104" s="46"/>
      <c r="E104" s="46"/>
    </row>
    <row r="105" spans="1:5" x14ac:dyDescent="0.25">
      <c r="A105" s="46"/>
      <c r="B105" s="46"/>
      <c r="C105" s="46"/>
      <c r="D105" s="46"/>
      <c r="E105" s="46"/>
    </row>
    <row r="106" spans="1:5" x14ac:dyDescent="0.25">
      <c r="A106" s="46"/>
      <c r="B106" s="46"/>
      <c r="C106" s="46"/>
      <c r="D106" s="46"/>
      <c r="E106" s="46"/>
    </row>
    <row r="107" spans="1:5" x14ac:dyDescent="0.25">
      <c r="A107" s="46"/>
      <c r="B107" s="46"/>
      <c r="C107" s="46"/>
      <c r="D107" s="46"/>
      <c r="E107" s="46"/>
    </row>
    <row r="108" spans="1:5" x14ac:dyDescent="0.25">
      <c r="A108" s="46"/>
      <c r="B108" s="46"/>
      <c r="C108" s="46"/>
      <c r="D108" s="46"/>
      <c r="E108" s="46"/>
    </row>
    <row r="109" spans="1:5" x14ac:dyDescent="0.25">
      <c r="A109" s="46"/>
      <c r="B109" s="46"/>
      <c r="C109" s="46"/>
      <c r="D109" s="46"/>
      <c r="E109" s="46"/>
    </row>
    <row r="110" spans="1:5" x14ac:dyDescent="0.25">
      <c r="A110" s="46"/>
      <c r="B110" s="46"/>
      <c r="C110" s="46"/>
      <c r="D110" s="46"/>
      <c r="E110" s="46"/>
    </row>
    <row r="111" spans="1:5" x14ac:dyDescent="0.25">
      <c r="A111" s="46"/>
      <c r="B111" s="46"/>
      <c r="C111" s="46"/>
      <c r="D111" s="46"/>
      <c r="E111" s="46"/>
    </row>
    <row r="112" spans="1:5" x14ac:dyDescent="0.25">
      <c r="A112" s="46"/>
      <c r="B112" s="46"/>
      <c r="C112" s="46"/>
      <c r="D112" s="46"/>
      <c r="E112" s="46"/>
    </row>
    <row r="113" spans="1:5" x14ac:dyDescent="0.25">
      <c r="A113" s="46"/>
      <c r="B113" s="46"/>
      <c r="C113" s="46"/>
      <c r="D113" s="46"/>
      <c r="E113" s="46"/>
    </row>
    <row r="114" spans="1:5" x14ac:dyDescent="0.25">
      <c r="A114" s="46"/>
      <c r="B114" s="46"/>
      <c r="C114" s="46"/>
      <c r="D114" s="46"/>
      <c r="E114" s="46"/>
    </row>
    <row r="115" spans="1:5" x14ac:dyDescent="0.25">
      <c r="A115" s="46"/>
      <c r="B115" s="46"/>
      <c r="C115" s="46"/>
      <c r="D115" s="46"/>
      <c r="E115" s="46"/>
    </row>
    <row r="116" spans="1:5" x14ac:dyDescent="0.25">
      <c r="A116" s="46"/>
      <c r="B116" s="46"/>
      <c r="C116" s="46"/>
      <c r="D116" s="46"/>
      <c r="E116" s="46"/>
    </row>
    <row r="117" spans="1:5" x14ac:dyDescent="0.25">
      <c r="A117" s="46"/>
      <c r="B117" s="46"/>
      <c r="C117" s="46"/>
      <c r="D117" s="46"/>
      <c r="E117" s="46"/>
    </row>
    <row r="118" spans="1:5" x14ac:dyDescent="0.25">
      <c r="A118" s="46"/>
      <c r="B118" s="46"/>
      <c r="C118" s="46"/>
      <c r="D118" s="46"/>
      <c r="E118" s="46"/>
    </row>
    <row r="119" spans="1:5" x14ac:dyDescent="0.25">
      <c r="A119" s="46"/>
      <c r="B119" s="46"/>
      <c r="C119" s="46"/>
      <c r="D119" s="46"/>
      <c r="E119" s="46"/>
    </row>
    <row r="120" spans="1:5" x14ac:dyDescent="0.25">
      <c r="A120" s="46"/>
      <c r="B120" s="46"/>
      <c r="C120" s="46"/>
      <c r="D120" s="46"/>
      <c r="E120" s="46"/>
    </row>
    <row r="121" spans="1:5" x14ac:dyDescent="0.25">
      <c r="A121" s="46"/>
      <c r="B121" s="46"/>
      <c r="C121" s="46"/>
      <c r="D121" s="46"/>
      <c r="E121" s="46"/>
    </row>
    <row r="122" spans="1:5" x14ac:dyDescent="0.25">
      <c r="A122" s="46"/>
      <c r="B122" s="46"/>
      <c r="C122" s="46"/>
      <c r="D122" s="46"/>
      <c r="E122" s="46"/>
    </row>
    <row r="123" spans="1:5" x14ac:dyDescent="0.25">
      <c r="A123" s="46"/>
      <c r="B123" s="46"/>
      <c r="C123" s="46"/>
      <c r="D123" s="46"/>
      <c r="E123" s="46"/>
    </row>
    <row r="124" spans="1:5" x14ac:dyDescent="0.25">
      <c r="A124" s="46"/>
      <c r="B124" s="46"/>
      <c r="C124" s="46"/>
      <c r="D124" s="46"/>
      <c r="E124" s="46"/>
    </row>
    <row r="125" spans="1:5" x14ac:dyDescent="0.25">
      <c r="A125" s="46"/>
      <c r="B125" s="46"/>
      <c r="C125" s="46"/>
      <c r="D125" s="46"/>
      <c r="E125" s="46"/>
    </row>
    <row r="126" spans="1:5" x14ac:dyDescent="0.25">
      <c r="A126" s="46"/>
      <c r="B126" s="46"/>
      <c r="C126" s="46"/>
      <c r="D126" s="46"/>
      <c r="E126" s="46"/>
    </row>
    <row r="127" spans="1:5" x14ac:dyDescent="0.25">
      <c r="A127" s="46"/>
      <c r="B127" s="46"/>
      <c r="C127" s="46"/>
      <c r="D127" s="46"/>
      <c r="E127" s="46"/>
    </row>
    <row r="128" spans="1:5" x14ac:dyDescent="0.25">
      <c r="A128" s="46"/>
      <c r="B128" s="46"/>
      <c r="C128" s="46"/>
      <c r="D128" s="46"/>
      <c r="E128" s="46"/>
    </row>
    <row r="129" spans="1:5" x14ac:dyDescent="0.25">
      <c r="A129" s="46"/>
      <c r="B129" s="46"/>
      <c r="C129" s="46"/>
      <c r="D129" s="46"/>
      <c r="E129" s="46"/>
    </row>
    <row r="130" spans="1:5" x14ac:dyDescent="0.25">
      <c r="A130" s="46"/>
      <c r="B130" s="46"/>
      <c r="C130" s="46"/>
      <c r="D130" s="46"/>
      <c r="E130" s="46"/>
    </row>
    <row r="131" spans="1:5" x14ac:dyDescent="0.25">
      <c r="A131" s="46"/>
      <c r="B131" s="46"/>
      <c r="C131" s="46"/>
      <c r="D131" s="46"/>
      <c r="E131" s="46"/>
    </row>
    <row r="132" spans="1:5" x14ac:dyDescent="0.25">
      <c r="A132" s="46"/>
      <c r="B132" s="46"/>
      <c r="C132" s="46"/>
      <c r="D132" s="46"/>
      <c r="E132" s="46"/>
    </row>
    <row r="133" spans="1:5" x14ac:dyDescent="0.25">
      <c r="A133" s="46"/>
      <c r="B133" s="46"/>
      <c r="C133" s="46"/>
      <c r="D133" s="46"/>
      <c r="E133" s="46"/>
    </row>
    <row r="134" spans="1:5" x14ac:dyDescent="0.25">
      <c r="A134" s="46"/>
      <c r="B134" s="46"/>
      <c r="C134" s="46"/>
      <c r="D134" s="46"/>
      <c r="E134" s="46"/>
    </row>
    <row r="135" spans="1:5" x14ac:dyDescent="0.25">
      <c r="A135" s="46"/>
      <c r="B135" s="46"/>
      <c r="C135" s="46"/>
      <c r="D135" s="46"/>
      <c r="E135" s="46"/>
    </row>
    <row r="136" spans="1:5" x14ac:dyDescent="0.25">
      <c r="A136" s="46"/>
      <c r="B136" s="46"/>
      <c r="C136" s="46"/>
      <c r="D136" s="46"/>
      <c r="E136" s="46"/>
    </row>
    <row r="137" spans="1:5" x14ac:dyDescent="0.25">
      <c r="A137" s="46"/>
      <c r="B137" s="46"/>
      <c r="C137" s="46"/>
      <c r="D137" s="46"/>
      <c r="E137" s="46"/>
    </row>
    <row r="138" spans="1:5" x14ac:dyDescent="0.25">
      <c r="A138" s="46"/>
      <c r="B138" s="46"/>
      <c r="C138" s="46"/>
      <c r="D138" s="46"/>
      <c r="E138" s="46"/>
    </row>
    <row r="139" spans="1:5" x14ac:dyDescent="0.25">
      <c r="A139" s="46"/>
      <c r="B139" s="46"/>
      <c r="C139" s="46"/>
      <c r="D139" s="46"/>
      <c r="E139" s="46"/>
    </row>
    <row r="140" spans="1:5" x14ac:dyDescent="0.25">
      <c r="A140" s="46"/>
      <c r="B140" s="46"/>
      <c r="C140" s="46"/>
      <c r="D140" s="46"/>
      <c r="E140" s="46"/>
    </row>
    <row r="141" spans="1:5" x14ac:dyDescent="0.25">
      <c r="A141" s="46"/>
      <c r="B141" s="46"/>
      <c r="C141" s="46"/>
      <c r="D141" s="46"/>
      <c r="E141" s="46"/>
    </row>
    <row r="142" spans="1:5" x14ac:dyDescent="0.25">
      <c r="A142" s="46"/>
      <c r="B142" s="46"/>
      <c r="C142" s="46"/>
      <c r="D142" s="46"/>
      <c r="E142" s="46"/>
    </row>
    <row r="143" spans="1:5" x14ac:dyDescent="0.25">
      <c r="A143" s="46"/>
      <c r="B143" s="46"/>
      <c r="C143" s="46"/>
      <c r="D143" s="46"/>
      <c r="E143" s="46"/>
    </row>
    <row r="144" spans="1:5" x14ac:dyDescent="0.25">
      <c r="A144" s="46"/>
      <c r="B144" s="46"/>
      <c r="C144" s="46"/>
      <c r="D144" s="46"/>
      <c r="E144" s="46"/>
    </row>
    <row r="145" spans="1:5" x14ac:dyDescent="0.25">
      <c r="A145" s="46"/>
      <c r="B145" s="46"/>
      <c r="C145" s="46"/>
      <c r="D145" s="46"/>
      <c r="E145" s="46"/>
    </row>
    <row r="146" spans="1:5" x14ac:dyDescent="0.25">
      <c r="A146" s="46"/>
      <c r="B146" s="46"/>
      <c r="C146" s="46"/>
      <c r="D146" s="46"/>
      <c r="E146" s="46"/>
    </row>
    <row r="147" spans="1:5" x14ac:dyDescent="0.25">
      <c r="A147" s="46"/>
      <c r="B147" s="46"/>
      <c r="C147" s="46"/>
      <c r="D147" s="46"/>
      <c r="E147" s="46"/>
    </row>
    <row r="148" spans="1:5" x14ac:dyDescent="0.25">
      <c r="A148" s="46"/>
      <c r="B148" s="46"/>
      <c r="C148" s="46"/>
      <c r="D148" s="46"/>
      <c r="E148" s="46"/>
    </row>
    <row r="149" spans="1:5" x14ac:dyDescent="0.25">
      <c r="A149" s="46"/>
      <c r="B149" s="46"/>
      <c r="C149" s="46"/>
      <c r="D149" s="46"/>
      <c r="E149" s="46"/>
    </row>
    <row r="150" spans="1:5" x14ac:dyDescent="0.25">
      <c r="A150" s="46"/>
      <c r="B150" s="46"/>
      <c r="C150" s="46"/>
      <c r="D150" s="46"/>
      <c r="E150" s="46"/>
    </row>
    <row r="151" spans="1:5" x14ac:dyDescent="0.25">
      <c r="A151" s="46"/>
      <c r="B151" s="46"/>
      <c r="C151" s="46"/>
      <c r="D151" s="46"/>
      <c r="E151" s="46"/>
    </row>
    <row r="152" spans="1:5" x14ac:dyDescent="0.25">
      <c r="A152" s="46"/>
      <c r="B152" s="46"/>
      <c r="C152" s="46"/>
      <c r="D152" s="46"/>
      <c r="E152" s="46"/>
    </row>
    <row r="153" spans="1:5" x14ac:dyDescent="0.25">
      <c r="A153" s="46"/>
      <c r="B153" s="46"/>
      <c r="C153" s="46"/>
      <c r="D153" s="46"/>
      <c r="E153" s="46"/>
    </row>
    <row r="154" spans="1:5" x14ac:dyDescent="0.25">
      <c r="A154" s="46"/>
      <c r="B154" s="46"/>
      <c r="C154" s="46"/>
      <c r="D154" s="46"/>
      <c r="E154" s="46"/>
    </row>
    <row r="155" spans="1:5" x14ac:dyDescent="0.25">
      <c r="A155" s="46"/>
      <c r="B155" s="46"/>
      <c r="C155" s="46"/>
      <c r="D155" s="46"/>
      <c r="E155" s="46"/>
    </row>
    <row r="156" spans="1:5" x14ac:dyDescent="0.25">
      <c r="A156" s="46"/>
      <c r="B156" s="46"/>
      <c r="C156" s="46"/>
      <c r="D156" s="46"/>
      <c r="E156" s="46"/>
    </row>
    <row r="157" spans="1:5" x14ac:dyDescent="0.25">
      <c r="A157" s="46"/>
      <c r="B157" s="46"/>
      <c r="C157" s="46"/>
      <c r="D157" s="46"/>
      <c r="E157" s="46"/>
    </row>
    <row r="158" spans="1:5" x14ac:dyDescent="0.25">
      <c r="A158" s="46"/>
      <c r="B158" s="46"/>
      <c r="C158" s="46"/>
      <c r="D158" s="46"/>
      <c r="E158" s="46"/>
    </row>
    <row r="159" spans="1:5" x14ac:dyDescent="0.25">
      <c r="A159" s="46"/>
      <c r="B159" s="46"/>
      <c r="C159" s="46"/>
      <c r="D159" s="46"/>
      <c r="E159" s="46"/>
    </row>
    <row r="160" spans="1:5" x14ac:dyDescent="0.25">
      <c r="A160" s="46"/>
      <c r="B160" s="46"/>
      <c r="C160" s="46"/>
      <c r="D160" s="46"/>
      <c r="E160" s="46"/>
    </row>
    <row r="161" spans="1:5" x14ac:dyDescent="0.25">
      <c r="A161" s="46"/>
      <c r="B161" s="46"/>
      <c r="C161" s="46"/>
      <c r="D161" s="46"/>
      <c r="E161" s="46"/>
    </row>
    <row r="162" spans="1:5" x14ac:dyDescent="0.25">
      <c r="A162" s="46"/>
      <c r="B162" s="46"/>
      <c r="C162" s="46"/>
      <c r="D162" s="46"/>
      <c r="E162" s="46"/>
    </row>
    <row r="163" spans="1:5" x14ac:dyDescent="0.25">
      <c r="A163" s="46"/>
      <c r="B163" s="46"/>
      <c r="C163" s="46"/>
      <c r="D163" s="46"/>
      <c r="E163" s="46"/>
    </row>
    <row r="164" spans="1:5" x14ac:dyDescent="0.25">
      <c r="A164" s="46"/>
      <c r="B164" s="46"/>
      <c r="C164" s="46"/>
      <c r="D164" s="46"/>
      <c r="E164" s="46"/>
    </row>
    <row r="165" spans="1:5" x14ac:dyDescent="0.25">
      <c r="A165" s="46"/>
      <c r="B165" s="46"/>
      <c r="C165" s="46"/>
      <c r="D165" s="46"/>
      <c r="E165" s="46"/>
    </row>
    <row r="166" spans="1:5" x14ac:dyDescent="0.25">
      <c r="A166" s="46"/>
      <c r="B166" s="46"/>
      <c r="C166" s="46"/>
      <c r="D166" s="46"/>
      <c r="E166" s="46"/>
    </row>
    <row r="167" spans="1:5" x14ac:dyDescent="0.25">
      <c r="A167" s="46"/>
      <c r="B167" s="46"/>
      <c r="C167" s="46"/>
      <c r="D167" s="46"/>
      <c r="E167" s="46"/>
    </row>
    <row r="168" spans="1:5" x14ac:dyDescent="0.25">
      <c r="A168" s="46"/>
      <c r="B168" s="46"/>
      <c r="C168" s="46"/>
      <c r="D168" s="46"/>
      <c r="E168" s="46"/>
    </row>
    <row r="169" spans="1:5" x14ac:dyDescent="0.25">
      <c r="A169" s="46"/>
      <c r="B169" s="46"/>
      <c r="C169" s="46"/>
      <c r="D169" s="46"/>
      <c r="E169" s="46"/>
    </row>
    <row r="170" spans="1:5" x14ac:dyDescent="0.25">
      <c r="A170" s="46"/>
      <c r="B170" s="46"/>
      <c r="C170" s="46"/>
      <c r="D170" s="46"/>
      <c r="E170" s="46"/>
    </row>
    <row r="171" spans="1:5" x14ac:dyDescent="0.25">
      <c r="A171" s="46"/>
      <c r="B171" s="46"/>
      <c r="C171" s="46"/>
      <c r="D171" s="46"/>
      <c r="E171" s="46"/>
    </row>
    <row r="172" spans="1:5" x14ac:dyDescent="0.25">
      <c r="A172" s="46"/>
      <c r="B172" s="46"/>
      <c r="C172" s="46"/>
      <c r="D172" s="46"/>
      <c r="E172" s="46"/>
    </row>
    <row r="173" spans="1:5" x14ac:dyDescent="0.25">
      <c r="A173" s="46"/>
      <c r="B173" s="46"/>
      <c r="C173" s="46"/>
      <c r="D173" s="46"/>
      <c r="E173" s="46"/>
    </row>
    <row r="174" spans="1:5" x14ac:dyDescent="0.25">
      <c r="A174" s="46"/>
      <c r="B174" s="46"/>
      <c r="C174" s="46"/>
      <c r="D174" s="46"/>
      <c r="E174" s="46"/>
    </row>
    <row r="175" spans="1:5" x14ac:dyDescent="0.25">
      <c r="A175" s="46"/>
      <c r="B175" s="46"/>
      <c r="C175" s="46"/>
      <c r="D175" s="46"/>
      <c r="E175" s="46"/>
    </row>
    <row r="176" spans="1:5" x14ac:dyDescent="0.25">
      <c r="A176" s="46"/>
      <c r="B176" s="46"/>
      <c r="C176" s="46"/>
      <c r="D176" s="46"/>
      <c r="E176" s="46"/>
    </row>
    <row r="177" spans="1:5" x14ac:dyDescent="0.25">
      <c r="A177" s="46"/>
      <c r="B177" s="46"/>
      <c r="C177" s="46"/>
      <c r="D177" s="46"/>
      <c r="E177" s="46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71A7-5432-40D6-8CA2-70DF5C51E63B}">
  <dimension ref="A1:T40"/>
  <sheetViews>
    <sheetView zoomScale="116" workbookViewId="0">
      <selection activeCell="B25" sqref="B25"/>
    </sheetView>
  </sheetViews>
  <sheetFormatPr defaultColWidth="9.140625" defaultRowHeight="15" x14ac:dyDescent="0.25"/>
  <cols>
    <col min="1" max="1" width="9.140625" style="4" customWidth="1"/>
    <col min="2" max="2" width="41.7109375" style="4" customWidth="1"/>
    <col min="3" max="7" width="9.140625" style="4"/>
    <col min="8" max="8" width="14.140625" style="4" customWidth="1"/>
    <col min="9" max="9" width="14.28515625" style="4" customWidth="1"/>
    <col min="10" max="10" width="12.42578125" style="4" customWidth="1"/>
    <col min="11" max="11" width="17.140625" style="4" customWidth="1"/>
    <col min="12" max="12" width="18.7109375" style="4" customWidth="1"/>
    <col min="13" max="13" width="16.7109375" style="4" customWidth="1"/>
    <col min="14" max="14" width="9.140625" style="4"/>
    <col min="15" max="16" width="14.7109375" style="4" customWidth="1"/>
    <col min="17" max="17" width="19.85546875" style="4" customWidth="1"/>
    <col min="18" max="18" width="12.28515625" style="4" customWidth="1"/>
    <col min="19" max="19" width="24.42578125" style="4" customWidth="1"/>
    <col min="20" max="20" width="17.5703125" style="4" customWidth="1"/>
    <col min="21" max="16384" width="9.140625" style="4"/>
  </cols>
  <sheetData>
    <row r="1" spans="1:20" s="47" customFormat="1" x14ac:dyDescent="0.25">
      <c r="A1" s="47" t="s">
        <v>1</v>
      </c>
      <c r="B1" s="47" t="s">
        <v>2</v>
      </c>
      <c r="C1" s="47" t="s">
        <v>14</v>
      </c>
      <c r="D1" s="47" t="s">
        <v>15</v>
      </c>
      <c r="E1" s="47" t="s">
        <v>16</v>
      </c>
      <c r="F1" s="47" t="s">
        <v>24</v>
      </c>
      <c r="G1" s="47" t="s">
        <v>25</v>
      </c>
      <c r="H1" s="47" t="s">
        <v>26</v>
      </c>
      <c r="I1" s="47" t="s">
        <v>27</v>
      </c>
      <c r="J1" s="47" t="s">
        <v>28</v>
      </c>
      <c r="K1" s="47" t="s">
        <v>29</v>
      </c>
      <c r="L1" s="47" t="s">
        <v>30</v>
      </c>
      <c r="M1" s="47" t="s">
        <v>34</v>
      </c>
      <c r="N1" s="47" t="s">
        <v>35</v>
      </c>
      <c r="O1" s="47" t="s">
        <v>31</v>
      </c>
      <c r="P1" s="47" t="s">
        <v>32</v>
      </c>
      <c r="Q1" s="47" t="s">
        <v>33</v>
      </c>
      <c r="R1" s="47" t="s">
        <v>36</v>
      </c>
      <c r="S1" s="47" t="s">
        <v>37</v>
      </c>
      <c r="T1" s="47" t="s">
        <v>38</v>
      </c>
    </row>
    <row r="2" spans="1:20" s="50" customFormat="1" x14ac:dyDescent="0.25">
      <c r="F2" s="50" t="s">
        <v>39</v>
      </c>
      <c r="G2" s="50" t="s">
        <v>40</v>
      </c>
      <c r="H2" s="50" t="s">
        <v>41</v>
      </c>
      <c r="I2" s="50" t="s">
        <v>42</v>
      </c>
      <c r="J2" s="50" t="s">
        <v>42</v>
      </c>
      <c r="K2" s="50" t="s">
        <v>42</v>
      </c>
      <c r="L2" s="50" t="s">
        <v>42</v>
      </c>
      <c r="M2" s="50" t="s">
        <v>39</v>
      </c>
      <c r="N2" s="50" t="s">
        <v>39</v>
      </c>
      <c r="O2" s="50" t="s">
        <v>43</v>
      </c>
      <c r="P2" s="50" t="s">
        <v>43</v>
      </c>
      <c r="Q2" s="50" t="s">
        <v>43</v>
      </c>
      <c r="S2" s="50" t="s">
        <v>44</v>
      </c>
      <c r="T2" s="50" t="s">
        <v>45</v>
      </c>
    </row>
    <row r="3" spans="1:20" x14ac:dyDescent="0.25">
      <c r="A3" s="4" t="str">
        <f>'all results'!B17</f>
        <v>S17</v>
      </c>
      <c r="B3" s="4" t="str">
        <f>'all results'!C17</f>
        <v>IEPAug23-AirEq-RoomTemp-Tfill20.95-A</v>
      </c>
      <c r="C3" s="4">
        <f>'all results'!D17</f>
        <v>4.8567999999999998</v>
      </c>
      <c r="D3" s="4">
        <f>'all results'!E17</f>
        <v>41.7592</v>
      </c>
      <c r="E3" s="4">
        <f>'all results'!F17</f>
        <v>204.5849</v>
      </c>
      <c r="F3" s="48">
        <v>20.95</v>
      </c>
      <c r="G3" s="48">
        <v>0</v>
      </c>
      <c r="H3" s="48">
        <v>1000</v>
      </c>
      <c r="I3" s="46">
        <v>95.14</v>
      </c>
      <c r="J3" s="46">
        <v>213</v>
      </c>
      <c r="K3" s="46">
        <v>190.38</v>
      </c>
      <c r="L3" s="46">
        <v>212.67</v>
      </c>
      <c r="M3" s="46">
        <v>22.91</v>
      </c>
      <c r="N3" s="46">
        <f>F3</f>
        <v>20.95</v>
      </c>
      <c r="O3" s="5">
        <f>(J3-I3)*1000/H3</f>
        <v>117.86</v>
      </c>
      <c r="P3" s="54">
        <f t="shared" ref="P3" si="0">O3-Q3</f>
        <v>95.24</v>
      </c>
      <c r="Q3" s="54">
        <f t="shared" ref="Q3" si="1">(J3-K3)*1000/H3</f>
        <v>22.620000000000005</v>
      </c>
      <c r="R3" s="57">
        <v>45268</v>
      </c>
      <c r="S3" s="4" t="s">
        <v>152</v>
      </c>
      <c r="T3" s="57" t="s">
        <v>160</v>
      </c>
    </row>
    <row r="4" spans="1:20" x14ac:dyDescent="0.25">
      <c r="A4" s="4" t="str">
        <f>'all results'!B18</f>
        <v>S18</v>
      </c>
      <c r="B4" s="4" t="str">
        <f>'all results'!C18</f>
        <v>IEPAug23-AirEq-RoomTemp-Tfill20.95-B</v>
      </c>
      <c r="C4" s="4">
        <f>'all results'!D18</f>
        <v>7.6515000000000004</v>
      </c>
      <c r="D4" s="4">
        <f>'all results'!E18</f>
        <v>67.299899999999994</v>
      </c>
      <c r="E4" s="4">
        <f>'all results'!F18</f>
        <v>198.98249999999999</v>
      </c>
      <c r="F4" s="48">
        <v>20.95</v>
      </c>
      <c r="G4" s="48">
        <v>0</v>
      </c>
      <c r="H4" s="48">
        <v>1000</v>
      </c>
      <c r="I4" s="46">
        <v>93.87</v>
      </c>
      <c r="J4" s="46">
        <v>212.66</v>
      </c>
      <c r="K4" s="46">
        <v>189.97</v>
      </c>
      <c r="L4" s="46">
        <v>212.27</v>
      </c>
      <c r="M4" s="46">
        <v>22.93</v>
      </c>
      <c r="N4" s="46">
        <f t="shared" ref="N4:N6" si="2">F4</f>
        <v>20.95</v>
      </c>
      <c r="O4" s="5">
        <f t="shared" ref="O4:O33" si="3">(J4-I4)*1000/H4</f>
        <v>118.78999999999999</v>
      </c>
      <c r="P4" s="54">
        <f t="shared" ref="P4:P34" si="4">O4-Q4</f>
        <v>96.1</v>
      </c>
      <c r="Q4" s="54">
        <f t="shared" ref="Q4:Q34" si="5">(J4-K4)*1000/H4</f>
        <v>22.689999999999998</v>
      </c>
    </row>
    <row r="5" spans="1:20" x14ac:dyDescent="0.25">
      <c r="A5" s="4" t="str">
        <f>'all results'!B19</f>
        <v>S19</v>
      </c>
      <c r="B5" s="4" t="str">
        <f>'all results'!C19</f>
        <v>IEPAug23-AirEq-Cold-Tfill5-C</v>
      </c>
      <c r="C5" s="4">
        <f>'all results'!D19</f>
        <v>7.3998999999999997</v>
      </c>
      <c r="D5" s="4">
        <f>'all results'!E19</f>
        <v>38.898899999999998</v>
      </c>
      <c r="E5" s="4">
        <f>'all results'!F19</f>
        <v>327.00319999999999</v>
      </c>
      <c r="F5" s="48">
        <v>5</v>
      </c>
      <c r="G5" s="48">
        <v>0</v>
      </c>
      <c r="H5" s="48">
        <v>1000</v>
      </c>
      <c r="I5" s="46">
        <v>94.1</v>
      </c>
      <c r="J5" s="46">
        <v>212.88</v>
      </c>
      <c r="K5" s="46">
        <v>190.2</v>
      </c>
      <c r="L5" s="46">
        <v>212.51</v>
      </c>
      <c r="M5" s="46">
        <v>22.91</v>
      </c>
      <c r="N5" s="46">
        <f t="shared" si="2"/>
        <v>5</v>
      </c>
      <c r="O5" s="5">
        <f t="shared" si="3"/>
        <v>118.78</v>
      </c>
      <c r="P5" s="54">
        <f t="shared" si="4"/>
        <v>96.1</v>
      </c>
      <c r="Q5" s="54">
        <f t="shared" si="5"/>
        <v>22.680000000000007</v>
      </c>
    </row>
    <row r="6" spans="1:20" x14ac:dyDescent="0.25">
      <c r="A6" s="4" t="str">
        <f>'all results'!B20</f>
        <v>S20</v>
      </c>
      <c r="B6" s="4" t="str">
        <f>'all results'!C20</f>
        <v>IEPAug23-AirEq-Cold-Tfill5-D</v>
      </c>
      <c r="C6" s="4">
        <f>'all results'!D20</f>
        <v>10.2501</v>
      </c>
      <c r="D6" s="4">
        <f>'all results'!E20</f>
        <v>223.59520000000001</v>
      </c>
      <c r="E6" s="4">
        <f>'all results'!F20</f>
        <v>308.25040000000001</v>
      </c>
      <c r="F6" s="48">
        <v>5</v>
      </c>
      <c r="G6" s="48">
        <v>0</v>
      </c>
      <c r="H6" s="48">
        <v>1000</v>
      </c>
      <c r="I6" s="46">
        <v>92.94</v>
      </c>
      <c r="J6" s="46">
        <v>212.13</v>
      </c>
      <c r="K6" s="46">
        <v>189.45</v>
      </c>
      <c r="L6" s="46">
        <v>211.73</v>
      </c>
      <c r="M6" s="46">
        <v>22.89</v>
      </c>
      <c r="N6" s="46">
        <f t="shared" si="2"/>
        <v>5</v>
      </c>
      <c r="O6" s="5">
        <f t="shared" si="3"/>
        <v>119.19</v>
      </c>
      <c r="P6" s="54">
        <f t="shared" si="4"/>
        <v>96.509999999999991</v>
      </c>
      <c r="Q6" s="54">
        <f t="shared" si="5"/>
        <v>22.680000000000007</v>
      </c>
    </row>
    <row r="7" spans="1:20" x14ac:dyDescent="0.25">
      <c r="A7" s="4" t="str">
        <f>'all results'!B21</f>
        <v>S21</v>
      </c>
      <c r="B7" s="4" t="str">
        <f>'all results'!C21</f>
        <v>IEPAug23-KML05-NI1-384</v>
      </c>
      <c r="C7" s="4">
        <f>'all results'!D21</f>
        <v>22.2974</v>
      </c>
      <c r="D7" s="4">
        <f>'all results'!E21</f>
        <v>82.752899999999997</v>
      </c>
      <c r="E7" s="4">
        <f>'all results'!F21</f>
        <v>358.40379999999999</v>
      </c>
      <c r="F7" s="48"/>
      <c r="G7" s="48">
        <v>30</v>
      </c>
      <c r="H7" s="48">
        <v>1027</v>
      </c>
      <c r="I7" s="46">
        <v>91.42</v>
      </c>
      <c r="J7" s="46">
        <v>213.85</v>
      </c>
      <c r="K7" s="46">
        <v>190.68</v>
      </c>
      <c r="L7" s="46">
        <v>213.04</v>
      </c>
      <c r="M7" s="46">
        <v>22.91</v>
      </c>
      <c r="N7" s="46"/>
      <c r="O7" s="5">
        <f t="shared" si="3"/>
        <v>119.21129503407982</v>
      </c>
      <c r="P7" s="54">
        <f t="shared" si="4"/>
        <v>96.650438169425499</v>
      </c>
      <c r="Q7" s="54">
        <f t="shared" si="5"/>
        <v>22.560856864654323</v>
      </c>
    </row>
    <row r="8" spans="1:20" x14ac:dyDescent="0.25">
      <c r="A8" s="4" t="str">
        <f>'all results'!B22</f>
        <v>S22</v>
      </c>
      <c r="B8" s="4" t="str">
        <f>'all results'!C22</f>
        <v>IEPAug23-KML02-NI6-364</v>
      </c>
      <c r="C8" s="4">
        <f>'all results'!D22</f>
        <v>28.6447</v>
      </c>
      <c r="D8" s="4">
        <f>'all results'!E22</f>
        <v>50.302900000000001</v>
      </c>
      <c r="E8" s="4">
        <f>'all results'!F22</f>
        <v>334.4819</v>
      </c>
      <c r="F8" s="48"/>
      <c r="G8" s="48">
        <v>30</v>
      </c>
      <c r="H8" s="48">
        <v>1027</v>
      </c>
      <c r="I8" s="46">
        <v>92.3</v>
      </c>
      <c r="J8" s="46">
        <v>214.16</v>
      </c>
      <c r="K8" s="46">
        <v>191.03</v>
      </c>
      <c r="L8" s="46">
        <v>213.36</v>
      </c>
      <c r="M8" s="46">
        <v>22.93</v>
      </c>
      <c r="N8" s="46"/>
      <c r="O8" s="5">
        <f t="shared" si="3"/>
        <v>118.65628042843232</v>
      </c>
      <c r="P8" s="54">
        <f t="shared" si="4"/>
        <v>96.134371957156773</v>
      </c>
      <c r="Q8" s="54">
        <f t="shared" si="5"/>
        <v>22.521908471275555</v>
      </c>
    </row>
    <row r="9" spans="1:20" x14ac:dyDescent="0.25">
      <c r="A9" s="4" t="str">
        <f>'all results'!B23</f>
        <v>S23</v>
      </c>
      <c r="B9" s="4" t="str">
        <f>'all results'!C23</f>
        <v>IEPAug23-KML07-NI8-321</v>
      </c>
      <c r="C9" s="4">
        <f>'all results'!D23</f>
        <v>24.618099999999998</v>
      </c>
      <c r="D9" s="4">
        <f>'all results'!E23</f>
        <v>61.141599999999997</v>
      </c>
      <c r="E9" s="4">
        <f>'all results'!F23</f>
        <v>245.2953</v>
      </c>
      <c r="F9" s="48"/>
      <c r="G9" s="48">
        <v>30</v>
      </c>
      <c r="H9" s="48">
        <v>1027</v>
      </c>
      <c r="I9" s="46">
        <v>94.25</v>
      </c>
      <c r="J9" s="46">
        <v>216.68</v>
      </c>
      <c r="K9" s="46">
        <v>193.78</v>
      </c>
      <c r="L9" s="46">
        <v>216.11</v>
      </c>
      <c r="M9" s="46">
        <v>22.85</v>
      </c>
      <c r="N9" s="46"/>
      <c r="O9" s="5">
        <f t="shared" si="3"/>
        <v>119.21129503407984</v>
      </c>
      <c r="P9" s="54">
        <f t="shared" si="4"/>
        <v>96.913339824732219</v>
      </c>
      <c r="Q9" s="54">
        <f t="shared" si="5"/>
        <v>22.29795520934762</v>
      </c>
    </row>
    <row r="10" spans="1:20" x14ac:dyDescent="0.25">
      <c r="A10" s="4" t="str">
        <f>'all results'!B24</f>
        <v>S24</v>
      </c>
      <c r="B10" s="4" t="str">
        <f>'all results'!C24</f>
        <v>IEPAug23-KML03-NI5-372</v>
      </c>
      <c r="C10" s="4">
        <f>'all results'!D24</f>
        <v>14.1433</v>
      </c>
      <c r="D10" s="4">
        <f>'all results'!E24</f>
        <v>71.115499999999997</v>
      </c>
      <c r="E10" s="4">
        <f>'all results'!F24</f>
        <v>336.05560000000003</v>
      </c>
      <c r="F10" s="48"/>
      <c r="G10" s="48">
        <v>30</v>
      </c>
      <c r="H10" s="48">
        <v>1027</v>
      </c>
      <c r="I10" s="46">
        <v>94.27</v>
      </c>
      <c r="J10" s="46">
        <v>215.95</v>
      </c>
      <c r="K10" s="46">
        <v>193.28</v>
      </c>
      <c r="L10" s="46">
        <v>215.66</v>
      </c>
      <c r="M10" s="46">
        <v>22.99</v>
      </c>
      <c r="N10" s="46"/>
      <c r="O10" s="5">
        <f t="shared" si="3"/>
        <v>118.48101265822784</v>
      </c>
      <c r="P10" s="54">
        <f t="shared" si="4"/>
        <v>96.40701071080818</v>
      </c>
      <c r="Q10" s="54">
        <f t="shared" si="5"/>
        <v>22.07400194741966</v>
      </c>
    </row>
    <row r="11" spans="1:20" x14ac:dyDescent="0.25">
      <c r="A11" s="4" t="str">
        <f>'all results'!B25</f>
        <v>S25</v>
      </c>
      <c r="B11" s="4" t="str">
        <f>'all results'!C25</f>
        <v>IEPAug23-SHBML12-Ni1-766</v>
      </c>
      <c r="C11" s="4">
        <f>'all results'!D25</f>
        <v>15.967700000000001</v>
      </c>
      <c r="D11" s="4">
        <f>'all results'!E25</f>
        <v>69.063999999999993</v>
      </c>
      <c r="E11" s="4">
        <f>'all results'!F25</f>
        <v>429.86599999999999</v>
      </c>
      <c r="F11" s="48"/>
      <c r="G11" s="48">
        <v>30</v>
      </c>
      <c r="H11" s="48">
        <v>1027</v>
      </c>
      <c r="I11" s="46">
        <v>93.58</v>
      </c>
      <c r="J11" s="46">
        <v>215.44</v>
      </c>
      <c r="K11" s="46">
        <v>192.86</v>
      </c>
      <c r="L11" s="46">
        <v>215.17</v>
      </c>
      <c r="M11" s="46">
        <v>22.93</v>
      </c>
      <c r="N11" s="46"/>
      <c r="O11" s="5">
        <f t="shared" si="3"/>
        <v>118.65628042843232</v>
      </c>
      <c r="P11" s="54">
        <f t="shared" si="4"/>
        <v>96.669912366114914</v>
      </c>
      <c r="Q11" s="54">
        <f t="shared" si="5"/>
        <v>21.986368062317414</v>
      </c>
    </row>
    <row r="12" spans="1:20" x14ac:dyDescent="0.25">
      <c r="A12" s="4" t="str">
        <f>'all results'!B26</f>
        <v>S26</v>
      </c>
      <c r="B12" s="4" t="str">
        <f>'all results'!C26</f>
        <v>IEPAug23-KML08-NI3-313</v>
      </c>
      <c r="C12" s="4">
        <f>'all results'!D26</f>
        <v>21.165900000000001</v>
      </c>
      <c r="D12" s="4">
        <f>'all results'!E26</f>
        <v>56.324199999999998</v>
      </c>
      <c r="E12" s="4">
        <f>'all results'!F26</f>
        <v>387.21089999999998</v>
      </c>
      <c r="F12" s="48"/>
      <c r="G12" s="48">
        <v>30</v>
      </c>
      <c r="H12" s="48">
        <v>1027</v>
      </c>
      <c r="I12" s="46">
        <v>93.98</v>
      </c>
      <c r="J12" s="46">
        <v>215.18</v>
      </c>
      <c r="K12" s="46">
        <v>192.53</v>
      </c>
      <c r="L12" s="46">
        <v>214.76</v>
      </c>
      <c r="M12" s="46">
        <v>22.82</v>
      </c>
      <c r="N12" s="46"/>
      <c r="O12" s="5">
        <f t="shared" si="3"/>
        <v>118.01363193768258</v>
      </c>
      <c r="P12" s="54">
        <f t="shared" si="4"/>
        <v>95.959104186952288</v>
      </c>
      <c r="Q12" s="54">
        <f t="shared" si="5"/>
        <v>22.054527750730291</v>
      </c>
    </row>
    <row r="13" spans="1:20" x14ac:dyDescent="0.25">
      <c r="A13" s="4" t="str">
        <f>'all results'!B27</f>
        <v>S27</v>
      </c>
      <c r="B13" s="4" t="str">
        <f>'all results'!C27</f>
        <v>IEPAug23-SHBML11-NI1-667</v>
      </c>
      <c r="C13" s="4">
        <f>'all results'!D27</f>
        <v>25.921700000000001</v>
      </c>
      <c r="D13" s="4">
        <f>'all results'!E27</f>
        <v>65.960999999999999</v>
      </c>
      <c r="E13" s="4">
        <f>'all results'!F27</f>
        <v>391.18549999999999</v>
      </c>
      <c r="F13" s="48"/>
      <c r="G13" s="48">
        <v>30</v>
      </c>
      <c r="H13" s="48">
        <v>1027</v>
      </c>
      <c r="I13" s="46">
        <v>92.88</v>
      </c>
      <c r="J13" s="46">
        <v>214.49</v>
      </c>
      <c r="K13" s="46">
        <v>191.79</v>
      </c>
      <c r="L13" s="46">
        <v>214.08</v>
      </c>
      <c r="M13" s="46">
        <v>22.89</v>
      </c>
      <c r="N13" s="46"/>
      <c r="O13" s="5">
        <f t="shared" si="3"/>
        <v>118.41285296981501</v>
      </c>
      <c r="P13" s="54">
        <f t="shared" si="4"/>
        <v>96.309639727361244</v>
      </c>
      <c r="Q13" s="54">
        <f t="shared" si="5"/>
        <v>22.103213242453766</v>
      </c>
    </row>
    <row r="14" spans="1:20" x14ac:dyDescent="0.25">
      <c r="A14" s="4" t="str">
        <f>'all results'!B28</f>
        <v>S28</v>
      </c>
      <c r="B14" s="4" t="str">
        <f>'all results'!C28</f>
        <v>IEPAug23-SHBML10-NI1-672</v>
      </c>
      <c r="C14" s="4">
        <f>'all results'!D28</f>
        <v>16.802399999999999</v>
      </c>
      <c r="D14" s="4">
        <f>'all results'!E28</f>
        <v>60.521099999999997</v>
      </c>
      <c r="E14" s="4">
        <f>'all results'!F28</f>
        <v>388.43939999999998</v>
      </c>
      <c r="F14" s="48"/>
      <c r="G14" s="48">
        <v>30</v>
      </c>
      <c r="H14" s="48">
        <v>1027</v>
      </c>
      <c r="I14" s="46">
        <v>92.71</v>
      </c>
      <c r="J14" s="46">
        <v>214.42</v>
      </c>
      <c r="K14" s="46">
        <v>191.69</v>
      </c>
      <c r="L14" s="46">
        <v>213.95</v>
      </c>
      <c r="M14" s="46">
        <v>22.92</v>
      </c>
      <c r="N14" s="46"/>
      <c r="O14" s="5">
        <f t="shared" si="3"/>
        <v>118.51022395326193</v>
      </c>
      <c r="P14" s="54">
        <f t="shared" si="4"/>
        <v>96.377799415774106</v>
      </c>
      <c r="Q14" s="54">
        <f t="shared" si="5"/>
        <v>22.132424537487818</v>
      </c>
    </row>
    <row r="15" spans="1:20" x14ac:dyDescent="0.25">
      <c r="A15" s="4" t="str">
        <f>'all results'!B29</f>
        <v>S29</v>
      </c>
      <c r="B15" s="4" t="str">
        <f>'all results'!C29</f>
        <v>IEPAug23-SHBML10-NI8-684</v>
      </c>
      <c r="C15" s="4">
        <f>'all results'!D29</f>
        <v>19.0091</v>
      </c>
      <c r="D15" s="4">
        <f>'all results'!E29</f>
        <v>71.474900000000005</v>
      </c>
      <c r="E15" s="4">
        <f>'all results'!F29</f>
        <v>222.71619999999999</v>
      </c>
      <c r="F15" s="48"/>
      <c r="G15" s="48">
        <v>30</v>
      </c>
      <c r="H15" s="48">
        <v>1027</v>
      </c>
      <c r="I15" s="46">
        <v>93.04</v>
      </c>
      <c r="J15" s="46">
        <v>215.11</v>
      </c>
      <c r="K15" s="46">
        <v>192.36</v>
      </c>
      <c r="L15" s="46">
        <v>214.73</v>
      </c>
      <c r="M15" s="46">
        <v>22.8</v>
      </c>
      <c r="N15" s="46"/>
      <c r="O15" s="5">
        <f t="shared" si="3"/>
        <v>118.8607594936709</v>
      </c>
      <c r="P15" s="54">
        <f t="shared" si="4"/>
        <v>96.708860759493689</v>
      </c>
      <c r="Q15" s="54">
        <f t="shared" si="5"/>
        <v>22.151898734177216</v>
      </c>
    </row>
    <row r="16" spans="1:20" x14ac:dyDescent="0.25">
      <c r="A16" s="4" t="str">
        <f>'all results'!B30</f>
        <v>S30</v>
      </c>
      <c r="B16" s="4" t="str">
        <f>'all results'!C30</f>
        <v>IEPAug23-SHBML10-NI7-683</v>
      </c>
      <c r="C16" s="4">
        <f>'all results'!D30</f>
        <v>22.306100000000001</v>
      </c>
      <c r="D16" s="4">
        <f>'all results'!E30</f>
        <v>161.87280000000001</v>
      </c>
      <c r="E16" s="4">
        <f>'all results'!F30</f>
        <v>233.3486</v>
      </c>
      <c r="F16" s="48"/>
      <c r="G16" s="48">
        <v>30</v>
      </c>
      <c r="H16" s="48">
        <v>1027</v>
      </c>
      <c r="I16" s="46">
        <v>92.74</v>
      </c>
      <c r="J16" s="46">
        <v>214.67</v>
      </c>
      <c r="K16" s="46">
        <v>192.17</v>
      </c>
      <c r="L16" s="46">
        <v>214.33</v>
      </c>
      <c r="M16" s="46">
        <v>22.8</v>
      </c>
      <c r="N16" s="46"/>
      <c r="O16" s="5">
        <f t="shared" si="3"/>
        <v>118.72444011684517</v>
      </c>
      <c r="P16" s="54">
        <f t="shared" si="4"/>
        <v>96.815968841285297</v>
      </c>
      <c r="Q16" s="54">
        <f t="shared" si="5"/>
        <v>21.908471275559883</v>
      </c>
    </row>
    <row r="17" spans="1:17" x14ac:dyDescent="0.25">
      <c r="A17" s="4" t="str">
        <f>'all results'!B31</f>
        <v>S31</v>
      </c>
      <c r="B17" s="4" t="str">
        <f>'all results'!C31</f>
        <v>IEPAug23-SHBML10-NI4-677</v>
      </c>
      <c r="C17" s="4">
        <f>'all results'!D31</f>
        <v>22.413</v>
      </c>
      <c r="D17" s="4">
        <f>'all results'!E31</f>
        <v>56.642000000000003</v>
      </c>
      <c r="E17" s="4">
        <f>'all results'!F31</f>
        <v>309.96620000000001</v>
      </c>
      <c r="F17" s="48"/>
      <c r="G17" s="48">
        <v>30</v>
      </c>
      <c r="H17" s="48">
        <v>1027</v>
      </c>
      <c r="I17" s="46">
        <v>93.53</v>
      </c>
      <c r="J17" s="46">
        <v>215.57</v>
      </c>
      <c r="K17" s="46">
        <v>193.22</v>
      </c>
      <c r="L17" s="46">
        <v>215.53</v>
      </c>
      <c r="M17" s="46">
        <v>22.81</v>
      </c>
      <c r="N17" s="46"/>
      <c r="O17" s="5">
        <f t="shared" si="3"/>
        <v>118.8315481986368</v>
      </c>
      <c r="P17" s="54">
        <f t="shared" si="4"/>
        <v>97.069133398247317</v>
      </c>
      <c r="Q17" s="54">
        <f t="shared" si="5"/>
        <v>21.762414800389475</v>
      </c>
    </row>
    <row r="18" spans="1:17" x14ac:dyDescent="0.25">
      <c r="A18" s="4" t="str">
        <f>'all results'!B32</f>
        <v>S32</v>
      </c>
      <c r="B18" s="4" t="str">
        <f>'all results'!C32</f>
        <v>IEPAug23-KML08-NI10-288</v>
      </c>
      <c r="C18" s="4">
        <f>'all results'!D32</f>
        <v>27.014900000000001</v>
      </c>
      <c r="D18" s="4">
        <f>'all results'!E32</f>
        <v>64.900800000000004</v>
      </c>
      <c r="E18" s="4">
        <f>'all results'!F32</f>
        <v>234.77950000000001</v>
      </c>
      <c r="F18" s="48"/>
      <c r="G18" s="48">
        <v>30</v>
      </c>
      <c r="H18" s="48">
        <v>1027</v>
      </c>
      <c r="I18" s="46">
        <v>93.58</v>
      </c>
      <c r="J18" s="46">
        <v>215.18</v>
      </c>
      <c r="K18" s="46">
        <v>192.97</v>
      </c>
      <c r="L18" s="46">
        <v>215.14</v>
      </c>
      <c r="M18" s="46">
        <v>22.8</v>
      </c>
      <c r="N18" s="46"/>
      <c r="O18" s="5">
        <f t="shared" si="3"/>
        <v>118.40311587147032</v>
      </c>
      <c r="P18" s="54">
        <f t="shared" si="4"/>
        <v>96.777020447906537</v>
      </c>
      <c r="Q18" s="54">
        <f t="shared" si="5"/>
        <v>21.626095423563786</v>
      </c>
    </row>
    <row r="19" spans="1:17" x14ac:dyDescent="0.25">
      <c r="A19" s="4" t="str">
        <f>'all results'!B33</f>
        <v>S33</v>
      </c>
      <c r="B19" s="4" t="str">
        <f>'all results'!C33</f>
        <v>IEPAug23-KML04-NI6-344</v>
      </c>
      <c r="C19" s="4">
        <f>'all results'!D33</f>
        <v>26.488299999999999</v>
      </c>
      <c r="D19" s="4">
        <f>'all results'!E33</f>
        <v>34.606699999999996</v>
      </c>
      <c r="E19" s="4">
        <f>'all results'!F33</f>
        <v>306.43079999999998</v>
      </c>
      <c r="F19" s="48"/>
      <c r="G19" s="48">
        <v>30</v>
      </c>
      <c r="H19" s="48">
        <v>1027</v>
      </c>
      <c r="I19" s="46">
        <v>95.36</v>
      </c>
      <c r="J19" s="46">
        <v>217.13</v>
      </c>
      <c r="K19" s="46">
        <v>193.97</v>
      </c>
      <c r="L19" s="46">
        <v>216.24</v>
      </c>
      <c r="M19" s="46">
        <v>23.33</v>
      </c>
      <c r="N19" s="46"/>
      <c r="O19" s="5">
        <f t="shared" si="3"/>
        <v>118.56864654333009</v>
      </c>
      <c r="P19" s="54">
        <f t="shared" si="4"/>
        <v>96.01752677702045</v>
      </c>
      <c r="Q19" s="54">
        <f t="shared" si="5"/>
        <v>22.551119766309636</v>
      </c>
    </row>
    <row r="20" spans="1:17" x14ac:dyDescent="0.25">
      <c r="A20" s="4" t="str">
        <f>'all results'!B34</f>
        <v>S34</v>
      </c>
      <c r="B20" s="4" t="str">
        <f>'all results'!C34</f>
        <v>IEPAug23-KML03-NI4-373</v>
      </c>
      <c r="C20" s="4">
        <f>'all results'!D34</f>
        <v>19.126899999999999</v>
      </c>
      <c r="D20" s="4">
        <f>'all results'!E34</f>
        <v>78.392399999999995</v>
      </c>
      <c r="E20" s="4">
        <f>'all results'!F34</f>
        <v>367.54079999999999</v>
      </c>
      <c r="F20" s="48"/>
      <c r="G20" s="48">
        <v>30</v>
      </c>
      <c r="H20" s="48">
        <v>1027</v>
      </c>
      <c r="I20" s="46">
        <v>91.32</v>
      </c>
      <c r="J20" s="46">
        <v>213.85</v>
      </c>
      <c r="K20" s="46">
        <v>191.4</v>
      </c>
      <c r="L20" s="46">
        <v>213.51</v>
      </c>
      <c r="M20" s="46">
        <v>23.35</v>
      </c>
      <c r="N20" s="46"/>
      <c r="O20" s="5">
        <f t="shared" si="3"/>
        <v>119.30866601752678</v>
      </c>
      <c r="P20" s="54">
        <f t="shared" si="4"/>
        <v>97.448880233690375</v>
      </c>
      <c r="Q20" s="54">
        <f t="shared" si="5"/>
        <v>21.859785783836408</v>
      </c>
    </row>
    <row r="21" spans="1:17" x14ac:dyDescent="0.25">
      <c r="A21" s="4" t="str">
        <f>'all results'!B35</f>
        <v>S35</v>
      </c>
      <c r="B21" s="4" t="str">
        <f>'all results'!C35</f>
        <v>IEPAug23-SHBML03-NI8-405</v>
      </c>
      <c r="C21" s="4">
        <f>'all results'!D35</f>
        <v>24.720400000000001</v>
      </c>
      <c r="D21" s="4">
        <f>'all results'!E35</f>
        <v>35.4955</v>
      </c>
      <c r="E21" s="4">
        <f>'all results'!F35</f>
        <v>266.87270000000001</v>
      </c>
      <c r="F21" s="48"/>
      <c r="G21" s="48">
        <v>30</v>
      </c>
      <c r="H21" s="48">
        <v>1027</v>
      </c>
      <c r="I21" s="46">
        <v>93.52</v>
      </c>
      <c r="J21" s="46">
        <v>214.95</v>
      </c>
      <c r="K21" s="46">
        <v>192.33</v>
      </c>
      <c r="L21" s="46">
        <v>214.6</v>
      </c>
      <c r="M21" s="46">
        <v>23.38</v>
      </c>
      <c r="N21" s="46"/>
      <c r="O21" s="5">
        <f t="shared" si="3"/>
        <v>118.23758519961051</v>
      </c>
      <c r="P21" s="54">
        <f t="shared" si="4"/>
        <v>96.212268743914336</v>
      </c>
      <c r="Q21" s="54">
        <f t="shared" si="5"/>
        <v>22.025316455696178</v>
      </c>
    </row>
    <row r="22" spans="1:17" x14ac:dyDescent="0.25">
      <c r="A22" s="4" t="str">
        <f>'all results'!B36</f>
        <v>S36</v>
      </c>
      <c r="B22" s="4" t="str">
        <f>'all results'!C36</f>
        <v>IEPAug23-KML06-NI9-316</v>
      </c>
      <c r="C22" s="4">
        <f>'all results'!D36</f>
        <v>31.878499999999999</v>
      </c>
      <c r="D22" s="4">
        <f>'all results'!E36</f>
        <v>83.269599999999997</v>
      </c>
      <c r="E22" s="4">
        <f>'all results'!F36</f>
        <v>244.41659999999999</v>
      </c>
      <c r="F22" s="48"/>
      <c r="G22" s="48">
        <v>30</v>
      </c>
      <c r="H22" s="48">
        <v>1027</v>
      </c>
      <c r="I22" s="46">
        <v>94.81</v>
      </c>
      <c r="J22" s="46">
        <v>216.63</v>
      </c>
      <c r="K22" s="46">
        <v>194.14</v>
      </c>
      <c r="L22" s="46">
        <v>216.55</v>
      </c>
      <c r="M22" s="46">
        <v>23.49</v>
      </c>
      <c r="N22" s="46"/>
      <c r="O22" s="5">
        <f t="shared" si="3"/>
        <v>118.61733203505355</v>
      </c>
      <c r="P22" s="54">
        <f t="shared" si="4"/>
        <v>96.718597857838347</v>
      </c>
      <c r="Q22" s="54">
        <f t="shared" si="5"/>
        <v>21.898734177215196</v>
      </c>
    </row>
    <row r="23" spans="1:17" x14ac:dyDescent="0.25">
      <c r="A23" s="4" t="str">
        <f>'all results'!B37</f>
        <v>S37</v>
      </c>
      <c r="B23" s="4" t="str">
        <f>'all results'!C37</f>
        <v>IEPAug23-KML07-NI7-282</v>
      </c>
      <c r="C23" s="4">
        <f>'all results'!D37</f>
        <v>25.2667</v>
      </c>
      <c r="D23" s="4">
        <f>'all results'!E37</f>
        <v>70.495800000000003</v>
      </c>
      <c r="E23" s="4">
        <f>'all results'!F37</f>
        <v>249.2705</v>
      </c>
      <c r="F23" s="48"/>
      <c r="G23" s="48">
        <v>30</v>
      </c>
      <c r="H23" s="48">
        <v>1027</v>
      </c>
      <c r="I23" s="46">
        <v>93.99</v>
      </c>
      <c r="J23" s="46">
        <v>215.48</v>
      </c>
      <c r="K23" s="46">
        <v>193.05</v>
      </c>
      <c r="L23" s="46">
        <v>215.43</v>
      </c>
      <c r="M23" s="46">
        <v>23.42</v>
      </c>
      <c r="N23" s="46"/>
      <c r="O23" s="5">
        <f t="shared" si="3"/>
        <v>118.29600778967868</v>
      </c>
      <c r="P23" s="54">
        <f t="shared" si="4"/>
        <v>96.455696202531669</v>
      </c>
      <c r="Q23" s="54">
        <f t="shared" si="5"/>
        <v>21.84031158714701</v>
      </c>
    </row>
    <row r="24" spans="1:17" x14ac:dyDescent="0.25">
      <c r="A24" s="4" t="str">
        <f>'all results'!B38</f>
        <v>S38</v>
      </c>
      <c r="B24" s="4" t="str">
        <f>'all results'!C38</f>
        <v>IEPAug23-SHBML14-NI3-437</v>
      </c>
      <c r="C24" s="4">
        <f>'all results'!D38</f>
        <v>29.177600000000002</v>
      </c>
      <c r="D24" s="4">
        <f>'all results'!E38</f>
        <v>80.243799999999993</v>
      </c>
      <c r="E24" s="4">
        <f>'all results'!F38</f>
        <v>276.40879999999999</v>
      </c>
      <c r="F24" s="48"/>
      <c r="G24" s="48">
        <v>30</v>
      </c>
      <c r="H24" s="48">
        <v>1027</v>
      </c>
      <c r="I24" s="46">
        <v>92.65</v>
      </c>
      <c r="J24" s="46">
        <v>214.31</v>
      </c>
      <c r="K24" s="46">
        <v>191.89</v>
      </c>
      <c r="L24" s="46">
        <v>214.33</v>
      </c>
      <c r="M24" s="46">
        <v>23.43</v>
      </c>
      <c r="N24" s="46"/>
      <c r="O24" s="5">
        <f t="shared" si="3"/>
        <v>118.46153846153847</v>
      </c>
      <c r="P24" s="54">
        <f t="shared" si="4"/>
        <v>96.630963972736112</v>
      </c>
      <c r="Q24" s="54">
        <f t="shared" si="5"/>
        <v>21.830574488802352</v>
      </c>
    </row>
    <row r="25" spans="1:17" x14ac:dyDescent="0.25">
      <c r="A25" s="4" t="str">
        <f>'all results'!B39</f>
        <v>S39</v>
      </c>
      <c r="B25" s="4" t="str">
        <f>'all results'!C39</f>
        <v>IEPAug23-SHBML04-NI1-515</v>
      </c>
      <c r="C25" s="4">
        <f>'all results'!D39</f>
        <v>37.2241</v>
      </c>
      <c r="D25" s="4">
        <f>'all results'!E39</f>
        <v>55.438200000000002</v>
      </c>
      <c r="E25" s="4">
        <f>'all results'!F39</f>
        <v>634.34889999999996</v>
      </c>
      <c r="F25" s="48"/>
      <c r="G25" s="48">
        <v>30</v>
      </c>
      <c r="H25" s="48">
        <v>1027</v>
      </c>
      <c r="I25" s="46">
        <v>93.81</v>
      </c>
      <c r="J25" s="46">
        <v>215.69</v>
      </c>
      <c r="K25" s="46">
        <v>193.18</v>
      </c>
      <c r="L25" s="46">
        <v>215.43</v>
      </c>
      <c r="M25" s="46">
        <v>23.37</v>
      </c>
      <c r="N25" s="46"/>
      <c r="O25" s="5">
        <f t="shared" si="3"/>
        <v>118.67575462512171</v>
      </c>
      <c r="P25" s="54">
        <f t="shared" si="4"/>
        <v>96.75754625121715</v>
      </c>
      <c r="Q25" s="54">
        <f t="shared" si="5"/>
        <v>21.918208373904569</v>
      </c>
    </row>
    <row r="26" spans="1:17" x14ac:dyDescent="0.25">
      <c r="A26" s="4" t="str">
        <f>'all results'!B40</f>
        <v>S40</v>
      </c>
      <c r="B26" s="4" t="str">
        <f>'all results'!C40</f>
        <v>IEPAug23-SHBML06-NI1-479</v>
      </c>
      <c r="C26" s="4">
        <f>'all results'!D40</f>
        <v>20.596599999999999</v>
      </c>
      <c r="D26" s="4">
        <f>'all results'!E40</f>
        <v>69.743399999999994</v>
      </c>
      <c r="E26" s="4">
        <f>'all results'!F40</f>
        <v>390.52719999999999</v>
      </c>
      <c r="F26" s="48"/>
      <c r="G26" s="48">
        <v>30</v>
      </c>
      <c r="H26" s="48">
        <v>1027</v>
      </c>
      <c r="I26" s="46">
        <v>93.72</v>
      </c>
      <c r="J26" s="46">
        <v>215.18</v>
      </c>
      <c r="K26" s="46">
        <v>192.74</v>
      </c>
      <c r="L26" s="46">
        <v>215.11</v>
      </c>
      <c r="M26" s="46">
        <v>23.47</v>
      </c>
      <c r="N26" s="46"/>
      <c r="O26" s="5">
        <f t="shared" si="3"/>
        <v>118.26679649464461</v>
      </c>
      <c r="P26" s="54">
        <f t="shared" si="4"/>
        <v>96.416747809152895</v>
      </c>
      <c r="Q26" s="54">
        <f t="shared" si="5"/>
        <v>21.850048685491721</v>
      </c>
    </row>
    <row r="27" spans="1:17" x14ac:dyDescent="0.25">
      <c r="A27" s="4" t="str">
        <f>'all results'!B41</f>
        <v>S41</v>
      </c>
      <c r="B27" s="4" t="str">
        <f>'all results'!C41</f>
        <v>IEPAug23-SHMBL01-NI4-426</v>
      </c>
      <c r="C27" s="4">
        <f>'all results'!D41</f>
        <v>22.609300000000001</v>
      </c>
      <c r="D27" s="4">
        <f>'all results'!E41</f>
        <v>241.58760000000001</v>
      </c>
      <c r="E27" s="4">
        <f>'all results'!F41</f>
        <v>354.72489999999999</v>
      </c>
      <c r="F27" s="48"/>
      <c r="G27" s="48">
        <v>30</v>
      </c>
      <c r="H27" s="48">
        <v>1027</v>
      </c>
      <c r="I27" s="46">
        <v>92.79</v>
      </c>
      <c r="J27" s="46">
        <v>214.88</v>
      </c>
      <c r="K27" s="46">
        <v>192.5</v>
      </c>
      <c r="L27" s="46">
        <v>214.76</v>
      </c>
      <c r="M27" s="46">
        <v>23.44</v>
      </c>
      <c r="N27" s="46"/>
      <c r="O27" s="5">
        <f t="shared" si="3"/>
        <v>118.88023369036026</v>
      </c>
      <c r="P27" s="54">
        <f t="shared" si="4"/>
        <v>97.08860759493669</v>
      </c>
      <c r="Q27" s="54">
        <f t="shared" si="5"/>
        <v>21.79162609542356</v>
      </c>
    </row>
    <row r="28" spans="1:17" x14ac:dyDescent="0.25">
      <c r="A28" s="4" t="str">
        <f>'all results'!B42</f>
        <v>S42</v>
      </c>
      <c r="B28" s="4" t="str">
        <f>'all results'!C42</f>
        <v>IEPAug23-SHBML03-NI1-519</v>
      </c>
      <c r="C28" s="4">
        <f>'all results'!D42</f>
        <v>36.954000000000001</v>
      </c>
      <c r="D28" s="4">
        <f>'all results'!E42</f>
        <v>66.867800000000003</v>
      </c>
      <c r="E28" s="4">
        <f>'all results'!F42</f>
        <v>560.10659999999996</v>
      </c>
      <c r="F28" s="48"/>
      <c r="G28" s="48">
        <v>30</v>
      </c>
      <c r="H28" s="48">
        <v>1027</v>
      </c>
      <c r="I28" s="46">
        <v>93.96</v>
      </c>
      <c r="J28" s="46">
        <v>214.85</v>
      </c>
      <c r="K28" s="46">
        <v>192.55</v>
      </c>
      <c r="L28" s="46">
        <v>214.84</v>
      </c>
      <c r="M28" s="46">
        <v>23.42</v>
      </c>
      <c r="N28" s="46"/>
      <c r="O28" s="5">
        <f t="shared" si="3"/>
        <v>117.71178188899708</v>
      </c>
      <c r="P28" s="54">
        <f t="shared" si="4"/>
        <v>95.998052580331077</v>
      </c>
      <c r="Q28" s="54">
        <f t="shared" si="5"/>
        <v>21.713729308666</v>
      </c>
    </row>
    <row r="29" spans="1:17" x14ac:dyDescent="0.25">
      <c r="A29" s="4" t="str">
        <f>'all results'!B43</f>
        <v>S43</v>
      </c>
      <c r="B29" s="4" t="str">
        <f>'all results'!C43</f>
        <v>IEPAug23-SHBML03-NI3-396</v>
      </c>
      <c r="C29" s="4">
        <f>'all results'!D43</f>
        <v>30.7941</v>
      </c>
      <c r="D29" s="4">
        <f>'all results'!E43</f>
        <v>42.594900000000003</v>
      </c>
      <c r="E29" s="4">
        <f>'all results'!F43</f>
        <v>469.9162</v>
      </c>
      <c r="F29" s="48"/>
      <c r="G29" s="48">
        <v>30</v>
      </c>
      <c r="H29" s="48">
        <v>1027</v>
      </c>
      <c r="I29" s="4">
        <v>92.9</v>
      </c>
      <c r="J29" s="46">
        <v>214.6</v>
      </c>
      <c r="K29" s="46">
        <v>192.23</v>
      </c>
      <c r="L29" s="46">
        <v>214.53</v>
      </c>
      <c r="M29" s="46">
        <v>23.43</v>
      </c>
      <c r="N29" s="46"/>
      <c r="O29" s="5">
        <f t="shared" si="3"/>
        <v>118.50048685491723</v>
      </c>
      <c r="P29" s="54">
        <f t="shared" si="4"/>
        <v>96.718597857838347</v>
      </c>
      <c r="Q29" s="54">
        <f t="shared" si="5"/>
        <v>21.781888997078873</v>
      </c>
    </row>
    <row r="30" spans="1:17" x14ac:dyDescent="0.25">
      <c r="A30" s="4" t="str">
        <f>'all results'!B44</f>
        <v>S44</v>
      </c>
      <c r="B30" s="4" t="str">
        <f>'all results'!C44</f>
        <v>IEPAug23-SHBML13-NI6-428</v>
      </c>
      <c r="C30" s="4">
        <f>'all results'!D44</f>
        <v>31.9254</v>
      </c>
      <c r="D30" s="4">
        <f>'all results'!E44</f>
        <v>65.702399999999997</v>
      </c>
      <c r="E30" s="4">
        <f>'all results'!F44</f>
        <v>560.09770000000003</v>
      </c>
      <c r="F30" s="48"/>
      <c r="G30" s="48">
        <v>30</v>
      </c>
      <c r="H30" s="48">
        <v>1027</v>
      </c>
      <c r="I30" s="46">
        <v>92.98</v>
      </c>
      <c r="J30" s="46">
        <v>214.78</v>
      </c>
      <c r="K30" s="46">
        <v>192.45</v>
      </c>
      <c r="L30" s="46">
        <v>214.78</v>
      </c>
      <c r="M30" s="46">
        <v>23.43</v>
      </c>
      <c r="N30" s="46"/>
      <c r="O30" s="5">
        <f t="shared" si="3"/>
        <v>118.59785783836416</v>
      </c>
      <c r="P30" s="54">
        <f t="shared" si="4"/>
        <v>96.854917234664057</v>
      </c>
      <c r="Q30" s="54">
        <f t="shared" si="5"/>
        <v>21.742940603700109</v>
      </c>
    </row>
    <row r="31" spans="1:17" x14ac:dyDescent="0.25">
      <c r="A31" s="4" t="str">
        <f>'all results'!B45</f>
        <v>S45</v>
      </c>
      <c r="B31" s="4" t="str">
        <f>'all results'!C45</f>
        <v>IEPAug23-SHBML01-NI1-407</v>
      </c>
      <c r="C31" s="4">
        <f>'all results'!D45</f>
        <v>22.081499999999998</v>
      </c>
      <c r="D31" s="4">
        <f>'all results'!E45</f>
        <v>74.119799999999998</v>
      </c>
      <c r="E31" s="4">
        <f>'all results'!F45</f>
        <v>281.63560000000001</v>
      </c>
      <c r="F31" s="48"/>
      <c r="G31" s="48">
        <v>30</v>
      </c>
      <c r="H31" s="48">
        <v>1027</v>
      </c>
      <c r="I31" s="46">
        <v>92.81</v>
      </c>
      <c r="J31" s="46">
        <v>214.47</v>
      </c>
      <c r="K31" s="46">
        <v>192.37</v>
      </c>
      <c r="L31" s="46">
        <v>214.63</v>
      </c>
      <c r="M31" s="46">
        <v>23.42</v>
      </c>
      <c r="N31" s="46"/>
      <c r="O31" s="5">
        <f t="shared" si="3"/>
        <v>118.46153846153847</v>
      </c>
      <c r="P31" s="54">
        <f t="shared" si="4"/>
        <v>96.942551119766321</v>
      </c>
      <c r="Q31" s="54">
        <f t="shared" si="5"/>
        <v>21.518987341772146</v>
      </c>
    </row>
    <row r="32" spans="1:17" x14ac:dyDescent="0.25">
      <c r="A32" s="4" t="str">
        <f>'all results'!B46</f>
        <v>S46</v>
      </c>
      <c r="B32" s="4" t="str">
        <f>'all results'!C46</f>
        <v>IEPAug23-SHBML13-NI7-423</v>
      </c>
      <c r="C32" s="4">
        <f>'all results'!D46</f>
        <v>26.487500000000001</v>
      </c>
      <c r="D32" s="4">
        <f>'all results'!E46</f>
        <v>48.540300000000002</v>
      </c>
      <c r="E32" s="4">
        <f>'all results'!F46</f>
        <v>305.58199999999999</v>
      </c>
      <c r="F32" s="48"/>
      <c r="G32" s="48">
        <v>30</v>
      </c>
      <c r="H32" s="48">
        <v>1027</v>
      </c>
      <c r="I32" s="46">
        <v>93.74</v>
      </c>
      <c r="J32" s="46">
        <v>214.98</v>
      </c>
      <c r="K32" s="46">
        <v>192.97</v>
      </c>
      <c r="L32" s="46">
        <v>215.23</v>
      </c>
      <c r="M32" s="46">
        <v>22.43</v>
      </c>
      <c r="N32" s="46"/>
      <c r="O32" s="5">
        <f t="shared" si="3"/>
        <v>118.05258033106135</v>
      </c>
      <c r="P32" s="54">
        <f t="shared" si="4"/>
        <v>96.621226874391439</v>
      </c>
      <c r="Q32" s="54">
        <f t="shared" si="5"/>
        <v>21.431353456669907</v>
      </c>
    </row>
    <row r="33" spans="1:17" x14ac:dyDescent="0.25">
      <c r="A33" s="4" t="str">
        <f>'all results'!B47</f>
        <v>S47</v>
      </c>
      <c r="B33" s="4" t="str">
        <f>'all results'!C47</f>
        <v>IEPAug23-SHBML03-NI5-400</v>
      </c>
      <c r="C33" s="4">
        <f>'all results'!D47</f>
        <v>27.348299999999998</v>
      </c>
      <c r="D33" s="4">
        <f>'all results'!E47</f>
        <v>79.608000000000004</v>
      </c>
      <c r="E33" s="4">
        <f>'all results'!F47</f>
        <v>323.74</v>
      </c>
      <c r="F33" s="48"/>
      <c r="G33" s="48">
        <v>30</v>
      </c>
      <c r="H33" s="48">
        <v>1027</v>
      </c>
      <c r="I33" s="46">
        <v>93.98</v>
      </c>
      <c r="J33" s="46">
        <v>215.26</v>
      </c>
      <c r="K33" s="46">
        <v>192.76</v>
      </c>
      <c r="L33" s="46">
        <v>215.03</v>
      </c>
      <c r="M33" s="46">
        <v>23.45</v>
      </c>
      <c r="N33" s="46"/>
      <c r="O33" s="5">
        <f t="shared" si="3"/>
        <v>118.0915287244401</v>
      </c>
      <c r="P33" s="54">
        <f t="shared" si="4"/>
        <v>96.18305744888022</v>
      </c>
      <c r="Q33" s="54">
        <f t="shared" si="5"/>
        <v>21.908471275559883</v>
      </c>
    </row>
    <row r="34" spans="1:17" x14ac:dyDescent="0.25">
      <c r="A34" s="4" t="str">
        <f>'all results'!B48</f>
        <v>S48</v>
      </c>
      <c r="B34" s="4" t="str">
        <f>'all results'!C48</f>
        <v>IEPAug23-SHBML13-NI4-421</v>
      </c>
      <c r="C34" s="4">
        <f>'all results'!D48</f>
        <v>16.017700000000001</v>
      </c>
      <c r="D34" s="4">
        <f>'all results'!E48</f>
        <v>69.557000000000002</v>
      </c>
      <c r="E34" s="4">
        <f>'all results'!F48</f>
        <v>537.85659999999996</v>
      </c>
      <c r="F34" s="48"/>
      <c r="G34" s="48">
        <v>30</v>
      </c>
      <c r="H34" s="48">
        <v>1027</v>
      </c>
      <c r="I34" s="46">
        <v>93.05</v>
      </c>
      <c r="J34" s="46">
        <v>214.48</v>
      </c>
      <c r="K34" s="46">
        <v>192.85</v>
      </c>
      <c r="L34" s="46">
        <v>213.85</v>
      </c>
      <c r="M34" s="46">
        <v>23.35</v>
      </c>
      <c r="N34" s="46"/>
      <c r="O34" s="5">
        <f>(J34-I34)*1000/H34</f>
        <v>118.23758519961051</v>
      </c>
      <c r="P34" s="54">
        <f t="shared" si="4"/>
        <v>97.176241480038939</v>
      </c>
      <c r="Q34" s="54">
        <f t="shared" si="5"/>
        <v>21.061343719571564</v>
      </c>
    </row>
    <row r="35" spans="1:17" x14ac:dyDescent="0.25">
      <c r="F35" s="48"/>
      <c r="G35" s="48"/>
      <c r="H35" s="48"/>
      <c r="I35" s="46"/>
      <c r="K35" s="46"/>
      <c r="L35" s="46"/>
      <c r="M35" s="46"/>
      <c r="N35" s="46"/>
      <c r="P35" s="54"/>
      <c r="Q35" s="54"/>
    </row>
    <row r="36" spans="1:17" x14ac:dyDescent="0.25">
      <c r="F36" s="48"/>
      <c r="G36" s="48"/>
      <c r="H36" s="48"/>
      <c r="I36" s="46"/>
      <c r="J36" s="46"/>
      <c r="K36" s="46"/>
      <c r="L36" s="46"/>
      <c r="M36" s="46"/>
      <c r="N36" s="46"/>
      <c r="P36" s="54"/>
      <c r="Q36" s="54"/>
    </row>
    <row r="37" spans="1:17" x14ac:dyDescent="0.25">
      <c r="F37" s="48"/>
      <c r="G37" s="48"/>
      <c r="H37" s="48"/>
      <c r="I37" s="46"/>
      <c r="J37" s="46"/>
      <c r="K37" s="46"/>
      <c r="L37" s="46"/>
      <c r="M37" s="46"/>
      <c r="N37" s="46"/>
      <c r="P37" s="54"/>
      <c r="Q37" s="54"/>
    </row>
    <row r="38" spans="1:17" x14ac:dyDescent="0.25">
      <c r="F38" s="48"/>
      <c r="G38" s="48"/>
      <c r="H38" s="48"/>
      <c r="I38" s="46"/>
      <c r="J38" s="46"/>
      <c r="K38" s="46"/>
      <c r="L38" s="46"/>
      <c r="M38" s="46"/>
      <c r="N38" s="46"/>
      <c r="P38" s="54"/>
      <c r="Q38" s="54"/>
    </row>
    <row r="39" spans="1:17" x14ac:dyDescent="0.25">
      <c r="F39" s="48"/>
      <c r="G39" s="48"/>
      <c r="H39" s="48"/>
      <c r="I39" s="46"/>
      <c r="J39" s="46"/>
      <c r="K39" s="46"/>
      <c r="L39" s="46"/>
      <c r="M39" s="46"/>
      <c r="N39" s="46"/>
      <c r="P39" s="54"/>
      <c r="Q39" s="54"/>
    </row>
    <row r="40" spans="1:17" x14ac:dyDescent="0.25">
      <c r="F40" s="48"/>
      <c r="G40" s="48"/>
      <c r="H40" s="48"/>
      <c r="I40" s="46"/>
      <c r="J40" s="46"/>
      <c r="K40" s="46"/>
      <c r="L40" s="46"/>
      <c r="M40" s="46"/>
      <c r="N40" s="46"/>
      <c r="P40" s="54"/>
      <c r="Q40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CCE8-39D6-43FA-9D3F-5CF5894F0D54}">
  <dimension ref="A1:AM964"/>
  <sheetViews>
    <sheetView topLeftCell="AA1" workbookViewId="0">
      <selection activeCell="AG4" sqref="AG4:AH4"/>
    </sheetView>
  </sheetViews>
  <sheetFormatPr defaultColWidth="14.42578125" defaultRowHeight="15" x14ac:dyDescent="0.25"/>
  <cols>
    <col min="1" max="1" width="22.42578125" style="7" customWidth="1"/>
    <col min="2" max="2" width="21.42578125" style="7" customWidth="1"/>
    <col min="3" max="3" width="44" style="7" customWidth="1"/>
    <col min="4" max="4" width="31.28515625" style="7" customWidth="1"/>
    <col min="5" max="5" width="18.42578125" style="7" customWidth="1"/>
    <col min="6" max="6" width="17.5703125" style="7" customWidth="1"/>
    <col min="7" max="7" width="44.28515625" style="7" customWidth="1"/>
    <col min="8" max="8" width="15.42578125" style="7" customWidth="1"/>
    <col min="9" max="9" width="11.5703125" style="7" customWidth="1"/>
    <col min="10" max="10" width="14.85546875" style="7" customWidth="1"/>
    <col min="11" max="11" width="12.5703125" style="7" customWidth="1"/>
    <col min="12" max="12" width="13.5703125" style="7" customWidth="1"/>
    <col min="13" max="13" width="13" style="7" customWidth="1"/>
    <col min="14" max="14" width="14.5703125" style="7" customWidth="1"/>
    <col min="15" max="15" width="17.5703125" style="7" customWidth="1"/>
    <col min="16" max="16" width="12.5703125" style="7" customWidth="1"/>
    <col min="17" max="17" width="17.42578125" style="7" customWidth="1"/>
    <col min="18" max="22" width="9" style="7" customWidth="1"/>
    <col min="23" max="23" width="9.42578125" style="7" customWidth="1"/>
    <col min="24" max="25" width="9" style="7" customWidth="1"/>
    <col min="26" max="26" width="12.5703125" style="7" customWidth="1"/>
    <col min="27" max="27" width="21.140625" style="7" customWidth="1"/>
    <col min="28" max="28" width="13.28515625" style="30" customWidth="1"/>
    <col min="29" max="29" width="15.7109375" style="30" customWidth="1"/>
    <col min="30" max="30" width="25.5703125" style="7" customWidth="1"/>
    <col min="31" max="31" width="14.140625" style="7" customWidth="1"/>
    <col min="32" max="32" width="14.42578125" style="7"/>
    <col min="33" max="34" width="10.28515625" style="7" customWidth="1"/>
    <col min="35" max="35" width="14.42578125" style="7"/>
    <col min="36" max="36" width="17.5703125" style="7" customWidth="1"/>
    <col min="37" max="16384" width="14.42578125" style="7"/>
  </cols>
  <sheetData>
    <row r="1" spans="1:39" x14ac:dyDescent="0.25">
      <c r="A1" s="6" t="s">
        <v>46</v>
      </c>
    </row>
    <row r="2" spans="1:39" ht="15.75" x14ac:dyDescent="0.25">
      <c r="A2" s="6"/>
      <c r="E2" s="6" t="s">
        <v>47</v>
      </c>
      <c r="S2" s="8" t="s">
        <v>48</v>
      </c>
      <c r="T2" s="9"/>
      <c r="U2" s="9"/>
      <c r="V2" s="9"/>
      <c r="W2" s="9"/>
      <c r="X2" s="9"/>
      <c r="Y2" s="9"/>
      <c r="Z2" s="9"/>
    </row>
    <row r="3" spans="1:39" ht="13.5" customHeight="1" x14ac:dyDescent="0.25">
      <c r="A3" s="67" t="s">
        <v>49</v>
      </c>
      <c r="B3" s="68"/>
      <c r="C3" s="68"/>
      <c r="D3" s="68"/>
      <c r="E3" s="69" t="s">
        <v>50</v>
      </c>
      <c r="F3" s="70"/>
      <c r="G3" s="71" t="s">
        <v>51</v>
      </c>
      <c r="H3" s="68"/>
      <c r="I3" s="68"/>
      <c r="J3" s="70"/>
      <c r="K3" s="72" t="s">
        <v>52</v>
      </c>
      <c r="L3" s="68"/>
      <c r="M3" s="68"/>
      <c r="N3" s="68"/>
      <c r="O3" s="68"/>
      <c r="P3" s="68"/>
      <c r="Q3" s="68"/>
      <c r="R3" s="70"/>
      <c r="S3" s="73" t="s">
        <v>53</v>
      </c>
      <c r="T3" s="68"/>
      <c r="U3" s="68"/>
      <c r="V3" s="68"/>
      <c r="W3" s="68"/>
      <c r="X3" s="68"/>
      <c r="Y3" s="68"/>
      <c r="Z3" s="68"/>
      <c r="AA3" s="68"/>
      <c r="AB3" s="65" t="s">
        <v>54</v>
      </c>
      <c r="AC3" s="66"/>
      <c r="AD3" s="6" t="s">
        <v>1</v>
      </c>
    </row>
    <row r="4" spans="1:39" ht="64.5" customHeight="1" x14ac:dyDescent="0.25">
      <c r="A4" s="10" t="s">
        <v>55</v>
      </c>
      <c r="B4" s="10" t="s">
        <v>56</v>
      </c>
      <c r="C4" s="11" t="s">
        <v>57</v>
      </c>
      <c r="D4" s="11" t="s">
        <v>58</v>
      </c>
      <c r="E4" s="12" t="s">
        <v>59</v>
      </c>
      <c r="F4" s="12" t="s">
        <v>60</v>
      </c>
      <c r="G4" s="13" t="s">
        <v>1</v>
      </c>
      <c r="H4" s="13" t="s">
        <v>61</v>
      </c>
      <c r="I4" s="13" t="s">
        <v>62</v>
      </c>
      <c r="J4" s="13" t="s">
        <v>63</v>
      </c>
      <c r="K4" s="13" t="s">
        <v>64</v>
      </c>
      <c r="L4" s="13" t="s">
        <v>65</v>
      </c>
      <c r="M4" s="13" t="s">
        <v>66</v>
      </c>
      <c r="N4" s="13" t="s">
        <v>67</v>
      </c>
      <c r="O4" s="13" t="s">
        <v>68</v>
      </c>
      <c r="P4" s="13" t="s">
        <v>69</v>
      </c>
      <c r="Q4" s="14" t="s">
        <v>70</v>
      </c>
      <c r="R4" s="14" t="s">
        <v>71</v>
      </c>
      <c r="S4" s="15" t="s">
        <v>72</v>
      </c>
      <c r="T4" s="16" t="s">
        <v>73</v>
      </c>
      <c r="U4" s="16" t="s">
        <v>74</v>
      </c>
      <c r="V4" s="16" t="s">
        <v>75</v>
      </c>
      <c r="W4" s="16" t="s">
        <v>76</v>
      </c>
      <c r="X4" s="16" t="s">
        <v>77</v>
      </c>
      <c r="Y4" s="16" t="s">
        <v>78</v>
      </c>
      <c r="Z4" s="17" t="s">
        <v>79</v>
      </c>
      <c r="AA4" s="17" t="s">
        <v>80</v>
      </c>
      <c r="AB4" s="44" t="s">
        <v>81</v>
      </c>
      <c r="AC4" s="44" t="s">
        <v>82</v>
      </c>
      <c r="AD4" s="18"/>
      <c r="AG4" s="7" t="s">
        <v>362</v>
      </c>
      <c r="AH4" s="7" t="s">
        <v>363</v>
      </c>
    </row>
    <row r="5" spans="1:39" ht="15.75" customHeight="1" thickBot="1" x14ac:dyDescent="0.3">
      <c r="D5" s="18"/>
      <c r="E5" s="55">
        <v>7.8130000000000005E-2</v>
      </c>
      <c r="F5" s="55">
        <v>-0.1095</v>
      </c>
      <c r="G5" t="str">
        <f>'headspace data'!B3</f>
        <v>IEPAug23-AirEq-RoomTemp-Tfill20.95-A</v>
      </c>
      <c r="H5" s="36">
        <f>'headspace data'!F3</f>
        <v>20.95</v>
      </c>
      <c r="I5" s="36">
        <f>'headspace data'!G3</f>
        <v>0</v>
      </c>
      <c r="J5" s="36">
        <f>'headspace data'!H3</f>
        <v>1000</v>
      </c>
      <c r="K5" s="19">
        <v>1</v>
      </c>
      <c r="L5" s="36">
        <f>'headspace data'!M3</f>
        <v>22.91</v>
      </c>
      <c r="M5" s="37">
        <f>'headspace data'!O3</f>
        <v>117.86</v>
      </c>
      <c r="N5" s="38">
        <f>'headspace data'!P3</f>
        <v>95.24</v>
      </c>
      <c r="O5" s="38">
        <f>'headspace data'!Q3</f>
        <v>22.620000000000005</v>
      </c>
      <c r="P5" s="36">
        <f>'headspace data'!C3</f>
        <v>4.8567999999999998</v>
      </c>
      <c r="Q5" s="22">
        <f>(P5*E5+F5)*1000</f>
        <v>269.96178400000002</v>
      </c>
      <c r="R5" s="22">
        <v>0</v>
      </c>
      <c r="S5" s="26">
        <v>-415.28070000000002</v>
      </c>
      <c r="T5" s="26">
        <v>596.81039999999996</v>
      </c>
      <c r="U5" s="26">
        <v>379.25990000000002</v>
      </c>
      <c r="V5" s="26">
        <v>-62.075699999999998</v>
      </c>
      <c r="W5" s="26">
        <v>-5.9159999999999997E-2</v>
      </c>
      <c r="X5" s="26">
        <v>3.2174000000000001E-2</v>
      </c>
      <c r="Y5" s="26">
        <v>-4.8198E-3</v>
      </c>
      <c r="Z5" s="26">
        <v>8.2057459999999999E-2</v>
      </c>
      <c r="AA5" s="23">
        <f t="shared" ref="AA5:AA26" si="0">(EXP(S5+T5*(100/(273.15+L5))+U5*LN(((273.15+L5)/100))+V5*(((273.15+L5)/100))+I5*(W5+X5*((273.15+L5)/100)+Y5*(((273.15+L5)/100)*((273.15+L5)/100)))))</f>
        <v>1422460.4543298306</v>
      </c>
      <c r="AB5" s="32">
        <f t="shared" ref="AB5" si="1">(($AA5)*$N5*$K5*$Q5*0.000000001+(Q5-R5)*$O5/((273.15+$L5)*Z5))/$N5</f>
        <v>3.0232427549756324</v>
      </c>
      <c r="AC5" s="33">
        <f t="shared" ref="AC5:AC36" si="2">AB5*1000/J5</f>
        <v>3.0232427549756324</v>
      </c>
      <c r="AD5" t="str">
        <f t="shared" ref="AD5:AD26" si="3">G5</f>
        <v>IEPAug23-AirEq-RoomTemp-Tfill20.95-A</v>
      </c>
      <c r="AF5" s="30"/>
      <c r="AH5" s="30"/>
      <c r="AJ5" s="30"/>
      <c r="AK5" s="30"/>
      <c r="AM5" s="30"/>
    </row>
    <row r="6" spans="1:39" ht="15.75" customHeight="1" thickBot="1" x14ac:dyDescent="0.3">
      <c r="D6" s="18"/>
      <c r="E6" s="55">
        <v>7.8130000000000005E-2</v>
      </c>
      <c r="F6" s="55">
        <v>-0.1095</v>
      </c>
      <c r="G6" t="str">
        <f>'headspace data'!B4</f>
        <v>IEPAug23-AirEq-RoomTemp-Tfill20.95-B</v>
      </c>
      <c r="H6" s="36">
        <f>'headspace data'!F4</f>
        <v>20.95</v>
      </c>
      <c r="I6" s="36">
        <f>'headspace data'!G4</f>
        <v>0</v>
      </c>
      <c r="J6" s="36">
        <f>'headspace data'!H4</f>
        <v>1000</v>
      </c>
      <c r="K6" s="19">
        <v>1</v>
      </c>
      <c r="L6" s="36">
        <f>'headspace data'!M4</f>
        <v>22.93</v>
      </c>
      <c r="M6" s="37">
        <f>'headspace data'!O4</f>
        <v>118.78999999999999</v>
      </c>
      <c r="N6" s="38">
        <f>'headspace data'!P4</f>
        <v>96.1</v>
      </c>
      <c r="O6" s="38">
        <f>'headspace data'!Q4</f>
        <v>22.689999999999998</v>
      </c>
      <c r="P6" s="36">
        <f>'headspace data'!C4</f>
        <v>7.6515000000000004</v>
      </c>
      <c r="Q6" s="22">
        <f>(P6*E6+F6)*1000</f>
        <v>488.3116950000001</v>
      </c>
      <c r="R6" s="22">
        <v>0</v>
      </c>
      <c r="S6" s="26">
        <v>-415.28070000000002</v>
      </c>
      <c r="T6" s="26">
        <v>596.81039999999996</v>
      </c>
      <c r="U6" s="26">
        <v>379.25990000000002</v>
      </c>
      <c r="V6" s="26">
        <v>-62.075699999999998</v>
      </c>
      <c r="W6" s="26">
        <v>-5.9159999999999997E-2</v>
      </c>
      <c r="X6" s="26">
        <v>3.2174000000000001E-2</v>
      </c>
      <c r="Y6" s="26">
        <v>-4.8198E-3</v>
      </c>
      <c r="Z6" s="26">
        <v>8.2057459999999999E-2</v>
      </c>
      <c r="AA6" s="23">
        <f t="shared" si="0"/>
        <v>1421873.9404365916</v>
      </c>
      <c r="AB6" s="32">
        <f t="shared" ref="AB6:AB36" si="4">(($AA6)*$N6*$K6*$Q6*0.000000001+(Q6-R6)*$O6/((273.15+$L6)*Z6))/$N6</f>
        <v>5.4398079968161159</v>
      </c>
      <c r="AC6" s="33">
        <f t="shared" si="2"/>
        <v>5.4398079968161159</v>
      </c>
      <c r="AD6" t="str">
        <f t="shared" si="3"/>
        <v>IEPAug23-AirEq-RoomTemp-Tfill20.95-B</v>
      </c>
      <c r="AF6" s="30"/>
      <c r="AG6" s="64">
        <f>AVERAGE(AB5:AB6)</f>
        <v>4.231525375895874</v>
      </c>
      <c r="AH6" s="64">
        <f>AVERAGE(AB7:AB8)</f>
        <v>6.4455876747425584</v>
      </c>
      <c r="AI6" s="60">
        <v>2.8473999999999999</v>
      </c>
      <c r="AJ6" s="30">
        <v>4.2</v>
      </c>
      <c r="AK6" s="30"/>
      <c r="AM6" s="30"/>
    </row>
    <row r="7" spans="1:39" ht="15.75" customHeight="1" x14ac:dyDescent="0.25">
      <c r="D7" s="18"/>
      <c r="E7" s="55">
        <v>7.8130000000000005E-2</v>
      </c>
      <c r="F7" s="55">
        <v>-0.1095</v>
      </c>
      <c r="G7" t="str">
        <f>'headspace data'!B5</f>
        <v>IEPAug23-AirEq-Cold-Tfill5-C</v>
      </c>
      <c r="H7" s="36">
        <f>'headspace data'!F5</f>
        <v>5</v>
      </c>
      <c r="I7" s="36">
        <f>'headspace data'!G5</f>
        <v>0</v>
      </c>
      <c r="J7" s="36">
        <f>'headspace data'!H5</f>
        <v>1000</v>
      </c>
      <c r="K7" s="19">
        <v>1</v>
      </c>
      <c r="L7" s="36">
        <f>'headspace data'!M5</f>
        <v>22.91</v>
      </c>
      <c r="M7" s="37">
        <f>'headspace data'!O5</f>
        <v>118.78</v>
      </c>
      <c r="N7" s="38">
        <f>'headspace data'!P5</f>
        <v>96.1</v>
      </c>
      <c r="O7" s="38">
        <f>'headspace data'!Q5</f>
        <v>22.680000000000007</v>
      </c>
      <c r="P7" s="36">
        <f>'headspace data'!C5</f>
        <v>7.3998999999999997</v>
      </c>
      <c r="Q7" s="22">
        <f t="shared" ref="Q7:Q26" si="5">(P7*E7+F7)*1000</f>
        <v>468.65418699999998</v>
      </c>
      <c r="R7" s="22">
        <v>0</v>
      </c>
      <c r="S7" s="26">
        <v>-415.28070000000002</v>
      </c>
      <c r="T7" s="26">
        <v>596.81039999999996</v>
      </c>
      <c r="U7" s="26">
        <v>379.25990000000002</v>
      </c>
      <c r="V7" s="26">
        <v>-62.075699999999998</v>
      </c>
      <c r="W7" s="26">
        <v>-5.9159999999999997E-2</v>
      </c>
      <c r="X7" s="26">
        <v>3.2174000000000001E-2</v>
      </c>
      <c r="Y7" s="26">
        <v>-4.8198E-3</v>
      </c>
      <c r="Z7" s="26">
        <v>8.2057459999999999E-2</v>
      </c>
      <c r="AA7" s="23">
        <f t="shared" si="0"/>
        <v>1422460.4543298306</v>
      </c>
      <c r="AB7" s="58">
        <f t="shared" si="4"/>
        <v>5.21939788046733</v>
      </c>
      <c r="AC7" s="59">
        <f t="shared" si="2"/>
        <v>5.21939788046733</v>
      </c>
      <c r="AD7" t="str">
        <f t="shared" si="3"/>
        <v>IEPAug23-AirEq-Cold-Tfill5-C</v>
      </c>
      <c r="AF7" s="32"/>
      <c r="AG7" s="33"/>
      <c r="AH7" s="30"/>
      <c r="AJ7" s="30"/>
      <c r="AK7" s="30"/>
      <c r="AM7" s="30"/>
    </row>
    <row r="8" spans="1:39" ht="15.75" customHeight="1" x14ac:dyDescent="0.25">
      <c r="D8" s="18"/>
      <c r="E8" s="55">
        <v>7.8130000000000005E-2</v>
      </c>
      <c r="F8" s="55">
        <v>-0.1095</v>
      </c>
      <c r="G8" t="str">
        <f>'headspace data'!B6</f>
        <v>IEPAug23-AirEq-Cold-Tfill5-D</v>
      </c>
      <c r="H8" s="36">
        <f>'headspace data'!F6</f>
        <v>5</v>
      </c>
      <c r="I8" s="36">
        <f>'headspace data'!G6</f>
        <v>0</v>
      </c>
      <c r="J8" s="36">
        <f>'headspace data'!H6</f>
        <v>1000</v>
      </c>
      <c r="K8" s="19">
        <v>1</v>
      </c>
      <c r="L8" s="36">
        <f>'headspace data'!M6</f>
        <v>22.89</v>
      </c>
      <c r="M8" s="37">
        <f>'headspace data'!O6</f>
        <v>119.19</v>
      </c>
      <c r="N8" s="38">
        <f>'headspace data'!P6</f>
        <v>96.509999999999991</v>
      </c>
      <c r="O8" s="38">
        <f>'headspace data'!Q6</f>
        <v>22.680000000000007</v>
      </c>
      <c r="P8" s="36">
        <f>'headspace data'!C6</f>
        <v>10.2501</v>
      </c>
      <c r="Q8" s="22">
        <f t="shared" si="5"/>
        <v>691.34031300000004</v>
      </c>
      <c r="R8" s="22">
        <v>0</v>
      </c>
      <c r="S8" s="26">
        <v>-415.28070000000002</v>
      </c>
      <c r="T8" s="26">
        <v>596.81039999999996</v>
      </c>
      <c r="U8" s="26">
        <v>379.25990000000002</v>
      </c>
      <c r="V8" s="26">
        <v>-62.075699999999998</v>
      </c>
      <c r="W8" s="26">
        <v>-5.9159999999999997E-2</v>
      </c>
      <c r="X8" s="26">
        <v>3.2174000000000001E-2</v>
      </c>
      <c r="Y8" s="26">
        <v>-4.8198E-3</v>
      </c>
      <c r="Z8" s="26">
        <v>8.2057459999999999E-2</v>
      </c>
      <c r="AA8" s="23">
        <f t="shared" si="0"/>
        <v>1423047.3654217543</v>
      </c>
      <c r="AB8" s="32">
        <f t="shared" si="4"/>
        <v>7.6717774690177869</v>
      </c>
      <c r="AC8" s="33">
        <f t="shared" si="2"/>
        <v>7.6717774690177869</v>
      </c>
      <c r="AD8" t="str">
        <f t="shared" si="3"/>
        <v>IEPAug23-AirEq-Cold-Tfill5-D</v>
      </c>
      <c r="AF8" s="32"/>
      <c r="AG8" s="33"/>
      <c r="AH8" s="30"/>
      <c r="AK8" s="30"/>
      <c r="AM8" s="30"/>
    </row>
    <row r="9" spans="1:39" ht="15.75" customHeight="1" x14ac:dyDescent="0.25">
      <c r="D9" s="18"/>
      <c r="E9" s="55">
        <v>7.8130000000000005E-2</v>
      </c>
      <c r="F9" s="55">
        <v>-0.1095</v>
      </c>
      <c r="G9" t="str">
        <f>'headspace data'!B7</f>
        <v>IEPAug23-KML05-NI1-384</v>
      </c>
      <c r="H9" s="36">
        <f>'headspace data'!F7</f>
        <v>0</v>
      </c>
      <c r="I9" s="36">
        <f>'headspace data'!G7</f>
        <v>30</v>
      </c>
      <c r="J9" s="36">
        <f>'headspace data'!H7</f>
        <v>1027</v>
      </c>
      <c r="K9" s="19">
        <v>1</v>
      </c>
      <c r="L9" s="36">
        <f>'headspace data'!M7</f>
        <v>22.91</v>
      </c>
      <c r="M9" s="37">
        <f>'headspace data'!O7</f>
        <v>119.21129503407982</v>
      </c>
      <c r="N9" s="38">
        <f>'headspace data'!P7</f>
        <v>96.650438169425499</v>
      </c>
      <c r="O9" s="38">
        <f>'headspace data'!Q7</f>
        <v>22.560856864654323</v>
      </c>
      <c r="P9" s="36">
        <f>'headspace data'!C7</f>
        <v>22.2974</v>
      </c>
      <c r="Q9" s="22">
        <f t="shared" si="5"/>
        <v>1632.5958620000001</v>
      </c>
      <c r="R9" s="22">
        <v>0</v>
      </c>
      <c r="S9" s="26">
        <v>-415.28070000000002</v>
      </c>
      <c r="T9" s="26">
        <v>596.81039999999996</v>
      </c>
      <c r="U9" s="26">
        <v>379.25990000000002</v>
      </c>
      <c r="V9" s="26">
        <v>-62.075699999999998</v>
      </c>
      <c r="W9" s="26">
        <v>-5.9159999999999997E-2</v>
      </c>
      <c r="X9" s="26">
        <v>3.2174000000000001E-2</v>
      </c>
      <c r="Y9" s="26">
        <v>-4.8198E-3</v>
      </c>
      <c r="Z9" s="26">
        <v>8.2057459999999999E-2</v>
      </c>
      <c r="AA9" s="23">
        <f t="shared" si="0"/>
        <v>1182735.5026978843</v>
      </c>
      <c r="AB9" s="32">
        <f t="shared" si="4"/>
        <v>17.61766733237782</v>
      </c>
      <c r="AC9" s="33">
        <f t="shared" si="2"/>
        <v>17.154495941945296</v>
      </c>
      <c r="AD9" t="str">
        <f t="shared" si="3"/>
        <v>IEPAug23-KML05-NI1-384</v>
      </c>
      <c r="AF9" s="32"/>
      <c r="AG9" s="33"/>
      <c r="AM9" s="30"/>
    </row>
    <row r="10" spans="1:39" ht="15.75" customHeight="1" x14ac:dyDescent="0.25">
      <c r="D10" s="18"/>
      <c r="E10" s="55">
        <v>7.8130000000000005E-2</v>
      </c>
      <c r="F10" s="55">
        <v>-0.1095</v>
      </c>
      <c r="G10" t="str">
        <f>'headspace data'!B8</f>
        <v>IEPAug23-KML02-NI6-364</v>
      </c>
      <c r="H10" s="36">
        <f>'headspace data'!F8</f>
        <v>0</v>
      </c>
      <c r="I10" s="36">
        <f>'headspace data'!G8</f>
        <v>30</v>
      </c>
      <c r="J10" s="36">
        <f>'headspace data'!H8</f>
        <v>1027</v>
      </c>
      <c r="K10" s="19">
        <v>1</v>
      </c>
      <c r="L10" s="36">
        <f>'headspace data'!M8</f>
        <v>22.93</v>
      </c>
      <c r="M10" s="37">
        <f>'headspace data'!O8</f>
        <v>118.65628042843232</v>
      </c>
      <c r="N10" s="38">
        <f>'headspace data'!P8</f>
        <v>96.134371957156773</v>
      </c>
      <c r="O10" s="38">
        <f>'headspace data'!Q8</f>
        <v>22.521908471275555</v>
      </c>
      <c r="P10" s="36">
        <f>'headspace data'!C8</f>
        <v>28.6447</v>
      </c>
      <c r="Q10" s="22">
        <f t="shared" si="5"/>
        <v>2128.5104110000002</v>
      </c>
      <c r="R10" s="22">
        <v>0</v>
      </c>
      <c r="S10" s="26">
        <v>-415.28070000000002</v>
      </c>
      <c r="T10" s="26">
        <v>596.81039999999996</v>
      </c>
      <c r="U10" s="26">
        <v>379.25990000000002</v>
      </c>
      <c r="V10" s="26">
        <v>-62.075699999999998</v>
      </c>
      <c r="W10" s="26">
        <v>-5.9159999999999997E-2</v>
      </c>
      <c r="X10" s="26">
        <v>3.2174000000000001E-2</v>
      </c>
      <c r="Y10" s="26">
        <v>-4.8198E-3</v>
      </c>
      <c r="Z10" s="26">
        <v>8.2057459999999999E-2</v>
      </c>
      <c r="AA10" s="23">
        <f t="shared" si="0"/>
        <v>1182273.6113092657</v>
      </c>
      <c r="AB10" s="32">
        <f t="shared" si="4"/>
        <v>23.041102045088248</v>
      </c>
      <c r="AC10" s="33">
        <f t="shared" si="2"/>
        <v>22.435347658313777</v>
      </c>
      <c r="AD10" t="str">
        <f t="shared" si="3"/>
        <v>IEPAug23-KML02-NI6-364</v>
      </c>
      <c r="AF10" s="32"/>
      <c r="AG10" s="33"/>
      <c r="AM10" s="30"/>
    </row>
    <row r="11" spans="1:39" ht="15.75" customHeight="1" x14ac:dyDescent="0.25">
      <c r="D11" s="18"/>
      <c r="E11" s="55">
        <v>7.8130000000000005E-2</v>
      </c>
      <c r="F11" s="55">
        <v>-0.1095</v>
      </c>
      <c r="G11" t="str">
        <f>'headspace data'!B9</f>
        <v>IEPAug23-KML07-NI8-321</v>
      </c>
      <c r="H11" s="36">
        <f>'headspace data'!F9</f>
        <v>0</v>
      </c>
      <c r="I11" s="36">
        <f>'headspace data'!G9</f>
        <v>30</v>
      </c>
      <c r="J11" s="36">
        <f>'headspace data'!H9</f>
        <v>1027</v>
      </c>
      <c r="K11" s="19">
        <v>1</v>
      </c>
      <c r="L11" s="36">
        <f>'headspace data'!M9</f>
        <v>22.85</v>
      </c>
      <c r="M11" s="37">
        <f>'headspace data'!O9</f>
        <v>119.21129503407984</v>
      </c>
      <c r="N11" s="38">
        <f>'headspace data'!P9</f>
        <v>96.913339824732219</v>
      </c>
      <c r="O11" s="38">
        <f>'headspace data'!Q9</f>
        <v>22.29795520934762</v>
      </c>
      <c r="P11" s="36">
        <f>'headspace data'!C9</f>
        <v>24.618099999999998</v>
      </c>
      <c r="Q11" s="22">
        <f t="shared" si="5"/>
        <v>1813.912153</v>
      </c>
      <c r="R11" s="22">
        <v>0</v>
      </c>
      <c r="S11" s="26">
        <v>-415.28070000000002</v>
      </c>
      <c r="T11" s="26">
        <v>596.81039999999996</v>
      </c>
      <c r="U11" s="26">
        <v>379.25990000000002</v>
      </c>
      <c r="V11" s="26">
        <v>-62.075699999999998</v>
      </c>
      <c r="W11" s="26">
        <v>-5.9159999999999997E-2</v>
      </c>
      <c r="X11" s="26">
        <v>3.2174000000000001E-2</v>
      </c>
      <c r="Y11" s="26">
        <v>-4.8198E-3</v>
      </c>
      <c r="Z11" s="26">
        <v>8.2057459999999999E-2</v>
      </c>
      <c r="AA11" s="23">
        <f t="shared" si="0"/>
        <v>1184122.9535141215</v>
      </c>
      <c r="AB11" s="32">
        <f t="shared" si="4"/>
        <v>19.330458138507964</v>
      </c>
      <c r="AC11" s="33">
        <f t="shared" si="2"/>
        <v>18.822257194262868</v>
      </c>
      <c r="AD11" t="str">
        <f t="shared" si="3"/>
        <v>IEPAug23-KML07-NI8-321</v>
      </c>
      <c r="AM11" s="30"/>
    </row>
    <row r="12" spans="1:39" ht="15.75" customHeight="1" x14ac:dyDescent="0.25">
      <c r="D12" s="18"/>
      <c r="E12" s="55">
        <v>7.8130000000000005E-2</v>
      </c>
      <c r="F12" s="55">
        <v>-0.1095</v>
      </c>
      <c r="G12" t="str">
        <f>'headspace data'!B10</f>
        <v>IEPAug23-KML03-NI5-372</v>
      </c>
      <c r="H12" s="36">
        <f>'headspace data'!F10</f>
        <v>0</v>
      </c>
      <c r="I12" s="36">
        <f>'headspace data'!G10</f>
        <v>30</v>
      </c>
      <c r="J12" s="36">
        <f>'headspace data'!H10</f>
        <v>1027</v>
      </c>
      <c r="K12" s="19">
        <v>1</v>
      </c>
      <c r="L12" s="36">
        <f>'headspace data'!M10</f>
        <v>22.99</v>
      </c>
      <c r="M12" s="37">
        <f>'headspace data'!O10</f>
        <v>118.48101265822784</v>
      </c>
      <c r="N12" s="38">
        <f>'headspace data'!P10</f>
        <v>96.40701071080818</v>
      </c>
      <c r="O12" s="38">
        <f>'headspace data'!Q10</f>
        <v>22.07400194741966</v>
      </c>
      <c r="P12" s="36">
        <f>'headspace data'!C10</f>
        <v>14.1433</v>
      </c>
      <c r="Q12" s="22">
        <f t="shared" si="5"/>
        <v>995.51602900000012</v>
      </c>
      <c r="R12" s="22">
        <v>0</v>
      </c>
      <c r="S12" s="26">
        <v>-415.28070000000002</v>
      </c>
      <c r="T12" s="26">
        <v>596.81039999999996</v>
      </c>
      <c r="U12" s="26">
        <v>379.25990000000002</v>
      </c>
      <c r="V12" s="26">
        <v>-62.075699999999998</v>
      </c>
      <c r="W12" s="26">
        <v>-5.9159999999999997E-2</v>
      </c>
      <c r="X12" s="26">
        <v>3.2174000000000001E-2</v>
      </c>
      <c r="Y12" s="26">
        <v>-4.8198E-3</v>
      </c>
      <c r="Z12" s="26">
        <v>8.2057459999999999E-2</v>
      </c>
      <c r="AA12" s="23">
        <f t="shared" si="0"/>
        <v>1180889.7086147466</v>
      </c>
      <c r="AB12" s="32">
        <f t="shared" si="4"/>
        <v>10.555653738154126</v>
      </c>
      <c r="AC12" s="33">
        <f t="shared" si="2"/>
        <v>10.278143854093598</v>
      </c>
      <c r="AD12" t="str">
        <f t="shared" si="3"/>
        <v>IEPAug23-KML03-NI5-372</v>
      </c>
      <c r="AM12" s="30"/>
    </row>
    <row r="13" spans="1:39" ht="15.75" customHeight="1" x14ac:dyDescent="0.25">
      <c r="D13" s="18"/>
      <c r="E13" s="55">
        <v>7.8130000000000005E-2</v>
      </c>
      <c r="F13" s="55">
        <v>-0.1095</v>
      </c>
      <c r="G13" t="str">
        <f>'headspace data'!B11</f>
        <v>IEPAug23-SHBML12-Ni1-766</v>
      </c>
      <c r="H13" s="36">
        <f>'headspace data'!F11</f>
        <v>0</v>
      </c>
      <c r="I13" s="36">
        <f>'headspace data'!G11</f>
        <v>30</v>
      </c>
      <c r="J13" s="36">
        <f>'headspace data'!H11</f>
        <v>1027</v>
      </c>
      <c r="K13" s="19">
        <v>1</v>
      </c>
      <c r="L13" s="36">
        <f>'headspace data'!M11</f>
        <v>22.93</v>
      </c>
      <c r="M13" s="37">
        <f>'headspace data'!O11</f>
        <v>118.65628042843232</v>
      </c>
      <c r="N13" s="38">
        <f>'headspace data'!P11</f>
        <v>96.669912366114914</v>
      </c>
      <c r="O13" s="38">
        <f>'headspace data'!Q11</f>
        <v>21.986368062317414</v>
      </c>
      <c r="P13" s="36">
        <f>'headspace data'!C11</f>
        <v>15.967700000000001</v>
      </c>
      <c r="Q13" s="22">
        <f t="shared" si="5"/>
        <v>1138.0564010000003</v>
      </c>
      <c r="R13" s="22">
        <v>0</v>
      </c>
      <c r="S13" s="26">
        <v>-415.28070000000002</v>
      </c>
      <c r="T13" s="26">
        <v>596.81039999999996</v>
      </c>
      <c r="U13" s="26">
        <v>379.25990000000002</v>
      </c>
      <c r="V13" s="26">
        <v>-62.075699999999998</v>
      </c>
      <c r="W13" s="26">
        <v>-5.9159999999999997E-2</v>
      </c>
      <c r="X13" s="26">
        <v>3.2174000000000001E-2</v>
      </c>
      <c r="Y13" s="26">
        <v>-4.8198E-3</v>
      </c>
      <c r="Z13" s="26">
        <v>8.2057459999999999E-2</v>
      </c>
      <c r="AA13" s="23">
        <f t="shared" si="0"/>
        <v>1182273.6113092657</v>
      </c>
      <c r="AB13" s="32">
        <f t="shared" si="4"/>
        <v>11.999153572055018</v>
      </c>
      <c r="AC13" s="33">
        <f t="shared" si="2"/>
        <v>11.683693838417739</v>
      </c>
      <c r="AD13" t="str">
        <f t="shared" si="3"/>
        <v>IEPAug23-SHBML12-Ni1-766</v>
      </c>
      <c r="AM13" s="30"/>
    </row>
    <row r="14" spans="1:39" ht="15.75" customHeight="1" x14ac:dyDescent="0.25">
      <c r="D14" s="18"/>
      <c r="E14" s="55">
        <v>7.8130000000000005E-2</v>
      </c>
      <c r="F14" s="55">
        <v>-0.1095</v>
      </c>
      <c r="G14" t="str">
        <f>'headspace data'!B12</f>
        <v>IEPAug23-KML08-NI3-313</v>
      </c>
      <c r="H14" s="36">
        <f>'headspace data'!F12</f>
        <v>0</v>
      </c>
      <c r="I14" s="36">
        <f>'headspace data'!G12</f>
        <v>30</v>
      </c>
      <c r="J14" s="36">
        <f>'headspace data'!H12</f>
        <v>1027</v>
      </c>
      <c r="K14" s="19">
        <v>1</v>
      </c>
      <c r="L14" s="36">
        <f>'headspace data'!M12</f>
        <v>22.82</v>
      </c>
      <c r="M14" s="37">
        <f>'headspace data'!O12</f>
        <v>118.01363193768258</v>
      </c>
      <c r="N14" s="38">
        <f>'headspace data'!P12</f>
        <v>95.959104186952288</v>
      </c>
      <c r="O14" s="38">
        <f>'headspace data'!Q12</f>
        <v>22.054527750730291</v>
      </c>
      <c r="P14" s="36">
        <f>'headspace data'!C12</f>
        <v>21.165900000000001</v>
      </c>
      <c r="Q14" s="22">
        <f t="shared" si="5"/>
        <v>1544.1917670000003</v>
      </c>
      <c r="R14" s="22">
        <v>0</v>
      </c>
      <c r="S14" s="26">
        <v>-415.28070000000002</v>
      </c>
      <c r="T14" s="26">
        <v>596.81039999999996</v>
      </c>
      <c r="U14" s="26">
        <v>379.25990000000002</v>
      </c>
      <c r="V14" s="26">
        <v>-62.075699999999998</v>
      </c>
      <c r="W14" s="26">
        <v>-5.9159999999999997E-2</v>
      </c>
      <c r="X14" s="26">
        <v>3.2174000000000001E-2</v>
      </c>
      <c r="Y14" s="26">
        <v>-4.8198E-3</v>
      </c>
      <c r="Z14" s="26">
        <v>8.2057459999999999E-2</v>
      </c>
      <c r="AA14" s="23">
        <f t="shared" si="0"/>
        <v>1184817.6805832733</v>
      </c>
      <c r="AB14" s="32">
        <f t="shared" si="4"/>
        <v>16.442843581359124</v>
      </c>
      <c r="AC14" s="33">
        <f t="shared" si="2"/>
        <v>16.010558501810248</v>
      </c>
      <c r="AD14" t="str">
        <f t="shared" si="3"/>
        <v>IEPAug23-KML08-NI3-313</v>
      </c>
      <c r="AM14" s="30"/>
    </row>
    <row r="15" spans="1:39" ht="15.75" customHeight="1" x14ac:dyDescent="0.25">
      <c r="D15" s="18"/>
      <c r="E15" s="55">
        <v>7.8130000000000005E-2</v>
      </c>
      <c r="F15" s="55">
        <v>-0.1095</v>
      </c>
      <c r="G15" t="str">
        <f>'headspace data'!B13</f>
        <v>IEPAug23-SHBML11-NI1-667</v>
      </c>
      <c r="H15" s="36">
        <f>'headspace data'!F13</f>
        <v>0</v>
      </c>
      <c r="I15" s="36">
        <f>'headspace data'!G13</f>
        <v>30</v>
      </c>
      <c r="J15" s="36">
        <f>'headspace data'!H13</f>
        <v>1027</v>
      </c>
      <c r="K15" s="19">
        <v>1</v>
      </c>
      <c r="L15" s="36">
        <f>'headspace data'!M13</f>
        <v>22.89</v>
      </c>
      <c r="M15" s="37">
        <f>'headspace data'!O13</f>
        <v>118.41285296981501</v>
      </c>
      <c r="N15" s="38">
        <f>'headspace data'!P13</f>
        <v>96.309639727361244</v>
      </c>
      <c r="O15" s="38">
        <f>'headspace data'!Q13</f>
        <v>22.103213242453766</v>
      </c>
      <c r="P15" s="36">
        <f>'headspace data'!C13</f>
        <v>25.921700000000001</v>
      </c>
      <c r="Q15" s="22">
        <f t="shared" si="5"/>
        <v>1915.7624210000004</v>
      </c>
      <c r="R15" s="22">
        <v>0</v>
      </c>
      <c r="S15" s="26">
        <v>-415.28070000000002</v>
      </c>
      <c r="T15" s="26">
        <v>596.81039999999996</v>
      </c>
      <c r="U15" s="26">
        <v>379.25990000000002</v>
      </c>
      <c r="V15" s="26">
        <v>-62.075699999999998</v>
      </c>
      <c r="W15" s="26">
        <v>-5.9159999999999997E-2</v>
      </c>
      <c r="X15" s="26">
        <v>3.2174000000000001E-2</v>
      </c>
      <c r="Y15" s="26">
        <v>-4.8198E-3</v>
      </c>
      <c r="Z15" s="26">
        <v>8.2057459999999999E-2</v>
      </c>
      <c r="AA15" s="23">
        <f t="shared" si="0"/>
        <v>1183197.6899478638</v>
      </c>
      <c r="AB15" s="32">
        <f t="shared" si="4"/>
        <v>20.3659032075136</v>
      </c>
      <c r="AC15" s="33">
        <f t="shared" si="2"/>
        <v>19.830480241006427</v>
      </c>
      <c r="AD15" t="str">
        <f t="shared" si="3"/>
        <v>IEPAug23-SHBML11-NI1-667</v>
      </c>
      <c r="AE15" s="24"/>
      <c r="AF15" s="28"/>
      <c r="AG15" s="24"/>
      <c r="AH15" s="28"/>
      <c r="AI15" s="24"/>
      <c r="AJ15" s="28"/>
      <c r="AK15" s="28"/>
      <c r="AL15" s="29"/>
      <c r="AM15" s="30"/>
    </row>
    <row r="16" spans="1:39" ht="15.75" customHeight="1" x14ac:dyDescent="0.25">
      <c r="D16" s="18"/>
      <c r="E16" s="55">
        <v>7.8130000000000005E-2</v>
      </c>
      <c r="F16" s="55">
        <v>-0.1095</v>
      </c>
      <c r="G16" t="str">
        <f>'headspace data'!B14</f>
        <v>IEPAug23-SHBML10-NI1-672</v>
      </c>
      <c r="H16" s="36">
        <f>'headspace data'!F14</f>
        <v>0</v>
      </c>
      <c r="I16" s="36">
        <f>'headspace data'!G14</f>
        <v>30</v>
      </c>
      <c r="J16" s="36">
        <f>'headspace data'!H14</f>
        <v>1027</v>
      </c>
      <c r="K16" s="19">
        <v>1</v>
      </c>
      <c r="L16" s="36">
        <f>'headspace data'!M14</f>
        <v>22.92</v>
      </c>
      <c r="M16" s="37">
        <f>'headspace data'!O14</f>
        <v>118.51022395326193</v>
      </c>
      <c r="N16" s="38">
        <f>'headspace data'!P14</f>
        <v>96.377799415774106</v>
      </c>
      <c r="O16" s="38">
        <f>'headspace data'!Q14</f>
        <v>22.132424537487818</v>
      </c>
      <c r="P16" s="36">
        <f>'headspace data'!C14</f>
        <v>16.802399999999999</v>
      </c>
      <c r="Q16" s="22">
        <f t="shared" si="5"/>
        <v>1203.2715120000003</v>
      </c>
      <c r="R16" s="22">
        <v>0</v>
      </c>
      <c r="S16" s="26">
        <v>-415.28070000000002</v>
      </c>
      <c r="T16" s="26">
        <v>596.81039999999996</v>
      </c>
      <c r="U16" s="26">
        <v>379.25990000000002</v>
      </c>
      <c r="V16" s="26">
        <v>-62.075699999999998</v>
      </c>
      <c r="W16" s="26">
        <v>-5.9159999999999997E-2</v>
      </c>
      <c r="X16" s="26">
        <v>3.2174000000000001E-2</v>
      </c>
      <c r="Y16" s="26">
        <v>-4.8198E-3</v>
      </c>
      <c r="Z16" s="26">
        <v>8.2057459999999999E-2</v>
      </c>
      <c r="AA16" s="23">
        <f t="shared" si="0"/>
        <v>1182504.5200440402</v>
      </c>
      <c r="AB16" s="32">
        <f t="shared" si="4"/>
        <v>12.796610108504471</v>
      </c>
      <c r="AC16" s="33">
        <f t="shared" si="2"/>
        <v>12.460185110520419</v>
      </c>
      <c r="AD16" t="str">
        <f t="shared" si="3"/>
        <v>IEPAug23-SHBML10-NI1-672</v>
      </c>
      <c r="AE16" s="24"/>
      <c r="AF16" s="28"/>
      <c r="AG16" s="24"/>
      <c r="AH16" s="28"/>
      <c r="AI16" s="24"/>
      <c r="AJ16" s="28"/>
      <c r="AK16" s="28"/>
      <c r="AL16" s="29"/>
      <c r="AM16" s="30"/>
    </row>
    <row r="17" spans="4:30" ht="15.75" customHeight="1" x14ac:dyDescent="0.25">
      <c r="D17" s="18"/>
      <c r="E17" s="55">
        <v>7.8130000000000005E-2</v>
      </c>
      <c r="F17" s="55">
        <v>-0.1095</v>
      </c>
      <c r="G17" t="str">
        <f>'headspace data'!B15</f>
        <v>IEPAug23-SHBML10-NI8-684</v>
      </c>
      <c r="H17" s="36">
        <f>'headspace data'!F15</f>
        <v>0</v>
      </c>
      <c r="I17" s="36">
        <f>'headspace data'!G15</f>
        <v>30</v>
      </c>
      <c r="J17" s="36">
        <f>'headspace data'!H15</f>
        <v>1027</v>
      </c>
      <c r="K17" s="19">
        <v>1</v>
      </c>
      <c r="L17" s="36">
        <f>'headspace data'!M15</f>
        <v>22.8</v>
      </c>
      <c r="M17" s="37">
        <f>'headspace data'!O15</f>
        <v>118.8607594936709</v>
      </c>
      <c r="N17" s="38">
        <f>'headspace data'!P15</f>
        <v>96.708860759493689</v>
      </c>
      <c r="O17" s="38">
        <f>'headspace data'!Q15</f>
        <v>22.151898734177216</v>
      </c>
      <c r="P17" s="36">
        <f>'headspace data'!C15</f>
        <v>19.0091</v>
      </c>
      <c r="Q17" s="22">
        <f t="shared" si="5"/>
        <v>1375.680983</v>
      </c>
      <c r="R17" s="22">
        <v>0</v>
      </c>
      <c r="S17" s="26">
        <v>-415.28070000000002</v>
      </c>
      <c r="T17" s="26">
        <v>596.81039999999996</v>
      </c>
      <c r="U17" s="26">
        <v>379.25990000000002</v>
      </c>
      <c r="V17" s="26">
        <v>-62.075699999999998</v>
      </c>
      <c r="W17" s="26">
        <v>-5.9159999999999997E-2</v>
      </c>
      <c r="X17" s="26">
        <v>3.2174000000000001E-2</v>
      </c>
      <c r="Y17" s="26">
        <v>-4.8198E-3</v>
      </c>
      <c r="Z17" s="26">
        <v>8.2057459999999999E-2</v>
      </c>
      <c r="AA17" s="23">
        <f t="shared" si="0"/>
        <v>1185281.2038001157</v>
      </c>
      <c r="AB17" s="32">
        <f t="shared" si="4"/>
        <v>14.606125812255495</v>
      </c>
      <c r="AC17" s="33">
        <f t="shared" si="2"/>
        <v>14.22212834688948</v>
      </c>
      <c r="AD17" t="str">
        <f t="shared" si="3"/>
        <v>IEPAug23-SHBML10-NI8-684</v>
      </c>
    </row>
    <row r="18" spans="4:30" ht="15.75" customHeight="1" x14ac:dyDescent="0.25">
      <c r="D18" s="18"/>
      <c r="E18" s="55">
        <v>7.8130000000000005E-2</v>
      </c>
      <c r="F18" s="55">
        <v>-0.1095</v>
      </c>
      <c r="G18" t="str">
        <f>'headspace data'!B16</f>
        <v>IEPAug23-SHBML10-NI7-683</v>
      </c>
      <c r="H18" s="36">
        <f>'headspace data'!F16</f>
        <v>0</v>
      </c>
      <c r="I18" s="36">
        <f>'headspace data'!G16</f>
        <v>30</v>
      </c>
      <c r="J18" s="36">
        <f>'headspace data'!H16</f>
        <v>1027</v>
      </c>
      <c r="K18" s="19">
        <v>1</v>
      </c>
      <c r="L18" s="36">
        <f>'headspace data'!M16</f>
        <v>22.8</v>
      </c>
      <c r="M18" s="37">
        <f>'headspace data'!O16</f>
        <v>118.72444011684517</v>
      </c>
      <c r="N18" s="38">
        <f>'headspace data'!P16</f>
        <v>96.815968841285297</v>
      </c>
      <c r="O18" s="38">
        <f>'headspace data'!Q16</f>
        <v>21.908471275559883</v>
      </c>
      <c r="P18" s="36">
        <f>'headspace data'!C16</f>
        <v>22.306100000000001</v>
      </c>
      <c r="Q18" s="22">
        <f t="shared" si="5"/>
        <v>1633.2755930000003</v>
      </c>
      <c r="R18" s="22">
        <v>0</v>
      </c>
      <c r="S18" s="26">
        <v>-415.28070000000002</v>
      </c>
      <c r="T18" s="26">
        <v>596.81039999999996</v>
      </c>
      <c r="U18" s="26">
        <v>379.25990000000002</v>
      </c>
      <c r="V18" s="26">
        <v>-62.075699999999998</v>
      </c>
      <c r="W18" s="26">
        <v>-5.9159999999999997E-2</v>
      </c>
      <c r="X18" s="26">
        <v>3.2174000000000001E-2</v>
      </c>
      <c r="Y18" s="26">
        <v>-4.8198E-3</v>
      </c>
      <c r="Z18" s="26">
        <v>8.2057459999999999E-2</v>
      </c>
      <c r="AA18" s="23">
        <f t="shared" si="0"/>
        <v>1185281.2038001157</v>
      </c>
      <c r="AB18" s="32">
        <f t="shared" si="4"/>
        <v>17.15496164198191</v>
      </c>
      <c r="AC18" s="33">
        <f t="shared" si="2"/>
        <v>16.703954860741881</v>
      </c>
      <c r="AD18" t="str">
        <f t="shared" si="3"/>
        <v>IEPAug23-SHBML10-NI7-683</v>
      </c>
    </row>
    <row r="19" spans="4:30" ht="15.75" customHeight="1" x14ac:dyDescent="0.25">
      <c r="D19" s="18"/>
      <c r="E19" s="55">
        <v>7.8130000000000005E-2</v>
      </c>
      <c r="F19" s="55">
        <v>-0.1095</v>
      </c>
      <c r="G19" t="str">
        <f>'headspace data'!B17</f>
        <v>IEPAug23-SHBML10-NI4-677</v>
      </c>
      <c r="H19" s="36">
        <f>'headspace data'!F17</f>
        <v>0</v>
      </c>
      <c r="I19" s="36">
        <f>'headspace data'!G17</f>
        <v>30</v>
      </c>
      <c r="J19" s="36">
        <f>'headspace data'!H17</f>
        <v>1027</v>
      </c>
      <c r="K19" s="19">
        <v>1</v>
      </c>
      <c r="L19" s="36">
        <f>'headspace data'!M17</f>
        <v>22.81</v>
      </c>
      <c r="M19" s="37">
        <f>'headspace data'!O17</f>
        <v>118.8315481986368</v>
      </c>
      <c r="N19" s="38">
        <f>'headspace data'!P17</f>
        <v>97.069133398247317</v>
      </c>
      <c r="O19" s="38">
        <f>'headspace data'!Q17</f>
        <v>21.762414800389475</v>
      </c>
      <c r="P19" s="36">
        <f>'headspace data'!C17</f>
        <v>22.413</v>
      </c>
      <c r="Q19" s="22">
        <f t="shared" si="5"/>
        <v>1641.6276900000003</v>
      </c>
      <c r="R19" s="22">
        <v>0</v>
      </c>
      <c r="S19" s="26">
        <v>-415.28070000000002</v>
      </c>
      <c r="T19" s="26">
        <v>596.81039999999996</v>
      </c>
      <c r="U19" s="26">
        <v>379.25990000000002</v>
      </c>
      <c r="V19" s="26">
        <v>-62.075699999999998</v>
      </c>
      <c r="W19" s="26">
        <v>-5.9159999999999997E-2</v>
      </c>
      <c r="X19" s="26">
        <v>3.2174000000000001E-2</v>
      </c>
      <c r="Y19" s="26">
        <v>-4.8198E-3</v>
      </c>
      <c r="Z19" s="26">
        <v>8.2057459999999999E-2</v>
      </c>
      <c r="AA19" s="23">
        <f t="shared" si="0"/>
        <v>1185049.4049769244</v>
      </c>
      <c r="AB19" s="32">
        <f t="shared" si="4"/>
        <v>17.100185585341478</v>
      </c>
      <c r="AC19" s="33">
        <f t="shared" si="2"/>
        <v>16.650618875697642</v>
      </c>
      <c r="AD19" t="str">
        <f t="shared" si="3"/>
        <v>IEPAug23-SHBML10-NI4-677</v>
      </c>
    </row>
    <row r="20" spans="4:30" ht="15.75" customHeight="1" x14ac:dyDescent="0.25">
      <c r="E20" s="55">
        <v>7.8130000000000005E-2</v>
      </c>
      <c r="F20" s="55">
        <v>-0.1095</v>
      </c>
      <c r="G20" t="str">
        <f>'headspace data'!B18</f>
        <v>IEPAug23-KML08-NI10-288</v>
      </c>
      <c r="H20" s="36">
        <f>'headspace data'!F18</f>
        <v>0</v>
      </c>
      <c r="I20" s="36">
        <f>'headspace data'!G18</f>
        <v>30</v>
      </c>
      <c r="J20" s="36">
        <f>'headspace data'!H18</f>
        <v>1027</v>
      </c>
      <c r="K20" s="19">
        <v>1</v>
      </c>
      <c r="L20" s="36">
        <f>'headspace data'!M18</f>
        <v>22.8</v>
      </c>
      <c r="M20" s="37">
        <f>'headspace data'!O18</f>
        <v>118.40311587147032</v>
      </c>
      <c r="N20" s="38">
        <f>'headspace data'!P18</f>
        <v>96.777020447906537</v>
      </c>
      <c r="O20" s="38">
        <f>'headspace data'!Q18</f>
        <v>21.626095423563786</v>
      </c>
      <c r="P20" s="36">
        <f>'headspace data'!C18</f>
        <v>27.014900000000001</v>
      </c>
      <c r="Q20" s="22">
        <f t="shared" si="5"/>
        <v>2001.174137</v>
      </c>
      <c r="R20" s="22">
        <v>0</v>
      </c>
      <c r="S20" s="26">
        <v>-415.28070000000002</v>
      </c>
      <c r="T20" s="26">
        <v>596.81039999999996</v>
      </c>
      <c r="U20" s="26">
        <v>379.25990000000002</v>
      </c>
      <c r="V20" s="26">
        <v>-62.075699999999998</v>
      </c>
      <c r="W20" s="26">
        <v>-5.9159999999999997E-2</v>
      </c>
      <c r="X20" s="26">
        <v>3.2174000000000001E-2</v>
      </c>
      <c r="Y20" s="26">
        <v>-4.8198E-3</v>
      </c>
      <c r="Z20" s="26">
        <v>8.2057459999999999E-2</v>
      </c>
      <c r="AA20" s="23">
        <f t="shared" si="0"/>
        <v>1185281.2038001157</v>
      </c>
      <c r="AB20" s="32">
        <f t="shared" si="4"/>
        <v>20.78621682510181</v>
      </c>
      <c r="AC20" s="33">
        <f t="shared" si="2"/>
        <v>20.239743744013449</v>
      </c>
      <c r="AD20" t="str">
        <f t="shared" si="3"/>
        <v>IEPAug23-KML08-NI10-288</v>
      </c>
    </row>
    <row r="21" spans="4:30" ht="15.75" customHeight="1" x14ac:dyDescent="0.25">
      <c r="E21" s="55">
        <v>7.8130000000000005E-2</v>
      </c>
      <c r="F21" s="55">
        <v>-0.1095</v>
      </c>
      <c r="G21" t="str">
        <f>'headspace data'!B19</f>
        <v>IEPAug23-KML04-NI6-344</v>
      </c>
      <c r="H21" s="36">
        <f>'headspace data'!F19</f>
        <v>0</v>
      </c>
      <c r="I21" s="36">
        <f>'headspace data'!G19</f>
        <v>30</v>
      </c>
      <c r="J21" s="36">
        <f>'headspace data'!H19</f>
        <v>1027</v>
      </c>
      <c r="K21" s="19">
        <v>1</v>
      </c>
      <c r="L21" s="36">
        <f>'headspace data'!M19</f>
        <v>23.33</v>
      </c>
      <c r="M21" s="37">
        <f>'headspace data'!O19</f>
        <v>118.56864654333009</v>
      </c>
      <c r="N21" s="38">
        <f>'headspace data'!P19</f>
        <v>96.01752677702045</v>
      </c>
      <c r="O21" s="38">
        <f>'headspace data'!Q19</f>
        <v>22.551119766309636</v>
      </c>
      <c r="P21" s="36">
        <f>'headspace data'!C19</f>
        <v>26.488299999999999</v>
      </c>
      <c r="Q21" s="22">
        <f t="shared" si="5"/>
        <v>1960.0308790000004</v>
      </c>
      <c r="R21" s="22">
        <v>0</v>
      </c>
      <c r="S21" s="26">
        <v>-415.28070000000002</v>
      </c>
      <c r="T21" s="26">
        <v>596.81039999999996</v>
      </c>
      <c r="U21" s="26">
        <v>379.25990000000002</v>
      </c>
      <c r="V21" s="26">
        <v>-62.075699999999998</v>
      </c>
      <c r="W21" s="26">
        <v>-5.9159999999999997E-2</v>
      </c>
      <c r="X21" s="26">
        <v>3.2174000000000001E-2</v>
      </c>
      <c r="Y21" s="26">
        <v>-4.8198E-3</v>
      </c>
      <c r="Z21" s="26">
        <v>8.2057459999999999E-2</v>
      </c>
      <c r="AA21" s="23">
        <f t="shared" si="0"/>
        <v>1173097.3483028286</v>
      </c>
      <c r="AB21" s="32">
        <f t="shared" si="4"/>
        <v>21.221307019971533</v>
      </c>
      <c r="AC21" s="33">
        <f t="shared" si="2"/>
        <v>20.663395345639273</v>
      </c>
      <c r="AD21" t="str">
        <f t="shared" si="3"/>
        <v>IEPAug23-KML04-NI6-344</v>
      </c>
    </row>
    <row r="22" spans="4:30" ht="15.75" customHeight="1" x14ac:dyDescent="0.25">
      <c r="E22" s="55">
        <v>7.8130000000000005E-2</v>
      </c>
      <c r="F22" s="55">
        <v>-0.1095</v>
      </c>
      <c r="G22" t="str">
        <f>'headspace data'!B20</f>
        <v>IEPAug23-KML03-NI4-373</v>
      </c>
      <c r="H22" s="36">
        <f>'headspace data'!F20</f>
        <v>0</v>
      </c>
      <c r="I22" s="36">
        <f>'headspace data'!G20</f>
        <v>30</v>
      </c>
      <c r="J22" s="36">
        <f>'headspace data'!H20</f>
        <v>1027</v>
      </c>
      <c r="K22" s="19">
        <v>1</v>
      </c>
      <c r="L22" s="36">
        <f>'headspace data'!M20</f>
        <v>23.35</v>
      </c>
      <c r="M22" s="37">
        <f>'headspace data'!O20</f>
        <v>119.30866601752678</v>
      </c>
      <c r="N22" s="38">
        <f>'headspace data'!P20</f>
        <v>97.448880233690375</v>
      </c>
      <c r="O22" s="38">
        <f>'headspace data'!Q20</f>
        <v>21.859785783836408</v>
      </c>
      <c r="P22" s="36">
        <f>'headspace data'!C20</f>
        <v>19.126899999999999</v>
      </c>
      <c r="Q22" s="22">
        <f t="shared" si="5"/>
        <v>1384.8846970000002</v>
      </c>
      <c r="R22" s="22">
        <v>0</v>
      </c>
      <c r="S22" s="26">
        <v>-415.28070000000002</v>
      </c>
      <c r="T22" s="26">
        <v>596.81039999999996</v>
      </c>
      <c r="U22" s="26">
        <v>379.25990000000002</v>
      </c>
      <c r="V22" s="26">
        <v>-62.075699999999998</v>
      </c>
      <c r="W22" s="26">
        <v>-5.9159999999999997E-2</v>
      </c>
      <c r="X22" s="26">
        <v>3.2174000000000001E-2</v>
      </c>
      <c r="Y22" s="26">
        <v>-4.8198E-3</v>
      </c>
      <c r="Z22" s="26">
        <v>8.2057459999999999E-2</v>
      </c>
      <c r="AA22" s="23">
        <f t="shared" si="0"/>
        <v>1172641.5852979212</v>
      </c>
      <c r="AB22" s="32">
        <f t="shared" si="4"/>
        <v>14.392473878781319</v>
      </c>
      <c r="AC22" s="33">
        <f t="shared" si="2"/>
        <v>14.014093358112287</v>
      </c>
      <c r="AD22" t="str">
        <f t="shared" si="3"/>
        <v>IEPAug23-KML03-NI4-373</v>
      </c>
    </row>
    <row r="23" spans="4:30" ht="15.75" customHeight="1" x14ac:dyDescent="0.25">
      <c r="E23" s="55">
        <v>7.8130000000000005E-2</v>
      </c>
      <c r="F23" s="55">
        <v>-0.1095</v>
      </c>
      <c r="G23" t="str">
        <f>'headspace data'!B21</f>
        <v>IEPAug23-SHBML03-NI8-405</v>
      </c>
      <c r="H23" s="36">
        <f>'headspace data'!F21</f>
        <v>0</v>
      </c>
      <c r="I23" s="36">
        <f>'headspace data'!G21</f>
        <v>30</v>
      </c>
      <c r="J23" s="36">
        <f>'headspace data'!H21</f>
        <v>1027</v>
      </c>
      <c r="K23" s="19">
        <v>1</v>
      </c>
      <c r="L23" s="36">
        <f>'headspace data'!M21</f>
        <v>23.38</v>
      </c>
      <c r="M23" s="37">
        <f>'headspace data'!O21</f>
        <v>118.23758519961051</v>
      </c>
      <c r="N23" s="38">
        <f>'headspace data'!P21</f>
        <v>96.212268743914336</v>
      </c>
      <c r="O23" s="38">
        <f>'headspace data'!Q21</f>
        <v>22.025316455696178</v>
      </c>
      <c r="P23" s="36">
        <f>'headspace data'!C21</f>
        <v>24.720400000000001</v>
      </c>
      <c r="Q23" s="22">
        <f t="shared" si="5"/>
        <v>1821.9048520000003</v>
      </c>
      <c r="R23" s="22">
        <v>0</v>
      </c>
      <c r="S23" s="26">
        <v>-415.28070000000002</v>
      </c>
      <c r="T23" s="26">
        <v>596.81039999999996</v>
      </c>
      <c r="U23" s="26">
        <v>379.25990000000002</v>
      </c>
      <c r="V23" s="26">
        <v>-62.075699999999998</v>
      </c>
      <c r="W23" s="26">
        <v>-5.9159999999999997E-2</v>
      </c>
      <c r="X23" s="26">
        <v>3.2174000000000001E-2</v>
      </c>
      <c r="Y23" s="26">
        <v>-4.8198E-3</v>
      </c>
      <c r="Z23" s="26">
        <v>8.2057459999999999E-2</v>
      </c>
      <c r="AA23" s="23">
        <f t="shared" si="0"/>
        <v>1171958.480367986</v>
      </c>
      <c r="AB23" s="32">
        <f t="shared" si="4"/>
        <v>19.275981009245896</v>
      </c>
      <c r="AC23" s="33">
        <f t="shared" si="2"/>
        <v>18.769212277746735</v>
      </c>
      <c r="AD23" t="str">
        <f t="shared" si="3"/>
        <v>IEPAug23-SHBML03-NI8-405</v>
      </c>
    </row>
    <row r="24" spans="4:30" ht="15.75" customHeight="1" x14ac:dyDescent="0.25">
      <c r="E24" s="55">
        <v>7.8130000000000005E-2</v>
      </c>
      <c r="F24" s="55">
        <v>-0.1095</v>
      </c>
      <c r="G24" t="str">
        <f>'headspace data'!B22</f>
        <v>IEPAug23-KML06-NI9-316</v>
      </c>
      <c r="H24" s="36">
        <f>'headspace data'!F22</f>
        <v>0</v>
      </c>
      <c r="I24" s="36">
        <f>'headspace data'!G22</f>
        <v>30</v>
      </c>
      <c r="J24" s="36">
        <f>'headspace data'!H22</f>
        <v>1027</v>
      </c>
      <c r="K24" s="19">
        <v>1</v>
      </c>
      <c r="L24" s="36">
        <f>'headspace data'!M22</f>
        <v>23.49</v>
      </c>
      <c r="M24" s="37">
        <f>'headspace data'!O22</f>
        <v>118.61733203505355</v>
      </c>
      <c r="N24" s="38">
        <f>'headspace data'!P22</f>
        <v>96.718597857838347</v>
      </c>
      <c r="O24" s="38">
        <f>'headspace data'!Q22</f>
        <v>21.898734177215196</v>
      </c>
      <c r="P24" s="36">
        <f>'headspace data'!C22</f>
        <v>31.878499999999999</v>
      </c>
      <c r="Q24" s="22">
        <f t="shared" si="5"/>
        <v>2381.1672050000002</v>
      </c>
      <c r="R24" s="22">
        <v>0</v>
      </c>
      <c r="S24" s="26">
        <v>-415.28070000000002</v>
      </c>
      <c r="T24" s="26">
        <v>596.81039999999996</v>
      </c>
      <c r="U24" s="26">
        <v>379.25990000000002</v>
      </c>
      <c r="V24" s="26">
        <v>-62.075699999999998</v>
      </c>
      <c r="W24" s="26">
        <v>-5.9159999999999997E-2</v>
      </c>
      <c r="X24" s="26">
        <v>3.2174000000000001E-2</v>
      </c>
      <c r="Y24" s="26">
        <v>-4.8198E-3</v>
      </c>
      <c r="Z24" s="26">
        <v>8.2057459999999999E-2</v>
      </c>
      <c r="AA24" s="23">
        <f t="shared" si="0"/>
        <v>1169459.2835409909</v>
      </c>
      <c r="AB24" s="32">
        <f t="shared" si="4"/>
        <v>24.933525459701865</v>
      </c>
      <c r="AC24" s="33">
        <f t="shared" si="2"/>
        <v>24.278018948103082</v>
      </c>
      <c r="AD24" t="str">
        <f t="shared" si="3"/>
        <v>IEPAug23-KML06-NI9-316</v>
      </c>
    </row>
    <row r="25" spans="4:30" ht="13.5" customHeight="1" x14ac:dyDescent="0.25">
      <c r="E25" s="55">
        <v>7.8130000000000005E-2</v>
      </c>
      <c r="F25" s="55">
        <v>-0.1095</v>
      </c>
      <c r="G25" t="str">
        <f>'headspace data'!B23</f>
        <v>IEPAug23-KML07-NI7-282</v>
      </c>
      <c r="H25" s="36">
        <f>'headspace data'!F23</f>
        <v>0</v>
      </c>
      <c r="I25" s="36">
        <f>'headspace data'!G23</f>
        <v>30</v>
      </c>
      <c r="J25" s="36">
        <f>'headspace data'!H23</f>
        <v>1027</v>
      </c>
      <c r="K25" s="19">
        <v>1</v>
      </c>
      <c r="L25" s="36">
        <f>'headspace data'!M23</f>
        <v>23.42</v>
      </c>
      <c r="M25" s="37">
        <f>'headspace data'!O23</f>
        <v>118.29600778967868</v>
      </c>
      <c r="N25" s="38">
        <f>'headspace data'!P23</f>
        <v>96.455696202531669</v>
      </c>
      <c r="O25" s="38">
        <f>'headspace data'!Q23</f>
        <v>21.84031158714701</v>
      </c>
      <c r="P25" s="36">
        <f>'headspace data'!C23</f>
        <v>25.2667</v>
      </c>
      <c r="Q25" s="22">
        <f t="shared" si="5"/>
        <v>1864.5872710000001</v>
      </c>
      <c r="R25" s="22">
        <v>0</v>
      </c>
      <c r="S25" s="26">
        <v>-415.28070000000002</v>
      </c>
      <c r="T25" s="26">
        <v>596.81039999999996</v>
      </c>
      <c r="U25" s="26">
        <v>379.25990000000002</v>
      </c>
      <c r="V25" s="26">
        <v>-62.075699999999998</v>
      </c>
      <c r="W25" s="26">
        <v>-5.9159999999999997E-2</v>
      </c>
      <c r="X25" s="26">
        <v>3.2174000000000001E-2</v>
      </c>
      <c r="Y25" s="26">
        <v>-4.8198E-3</v>
      </c>
      <c r="Z25" s="26">
        <v>8.2057459999999999E-2</v>
      </c>
      <c r="AA25" s="23">
        <f t="shared" si="0"/>
        <v>1171048.6791209427</v>
      </c>
      <c r="AB25" s="32">
        <f t="shared" si="4"/>
        <v>19.53228002492563</v>
      </c>
      <c r="AC25" s="33">
        <f t="shared" si="2"/>
        <v>19.0187731498789</v>
      </c>
      <c r="AD25" t="str">
        <f t="shared" si="3"/>
        <v>IEPAug23-KML07-NI7-282</v>
      </c>
    </row>
    <row r="26" spans="4:30" ht="13.5" customHeight="1" x14ac:dyDescent="0.25">
      <c r="E26" s="55">
        <v>7.8130000000000005E-2</v>
      </c>
      <c r="F26" s="55">
        <v>-0.1095</v>
      </c>
      <c r="G26" t="str">
        <f>'headspace data'!B24</f>
        <v>IEPAug23-SHBML14-NI3-437</v>
      </c>
      <c r="H26" s="36">
        <f>'headspace data'!F24</f>
        <v>0</v>
      </c>
      <c r="I26" s="36">
        <f>'headspace data'!G24</f>
        <v>30</v>
      </c>
      <c r="J26" s="36">
        <f>'headspace data'!H24</f>
        <v>1027</v>
      </c>
      <c r="K26" s="19">
        <v>1</v>
      </c>
      <c r="L26" s="36">
        <f>'headspace data'!M24</f>
        <v>23.43</v>
      </c>
      <c r="M26" s="37">
        <f>'headspace data'!O24</f>
        <v>118.46153846153847</v>
      </c>
      <c r="N26" s="38">
        <f>'headspace data'!P24</f>
        <v>96.630963972736112</v>
      </c>
      <c r="O26" s="38">
        <f>'headspace data'!Q24</f>
        <v>21.830574488802352</v>
      </c>
      <c r="P26" s="36">
        <f>'headspace data'!C24</f>
        <v>29.177600000000002</v>
      </c>
      <c r="Q26" s="22">
        <f t="shared" si="5"/>
        <v>2170.145888</v>
      </c>
      <c r="R26" s="22">
        <v>0</v>
      </c>
      <c r="S26" s="26">
        <v>-415.28070000000002</v>
      </c>
      <c r="T26" s="26">
        <v>596.81039999999996</v>
      </c>
      <c r="U26" s="26">
        <v>379.25990000000002</v>
      </c>
      <c r="V26" s="26">
        <v>-62.075699999999998</v>
      </c>
      <c r="W26" s="26">
        <v>-5.9159999999999997E-2</v>
      </c>
      <c r="X26" s="26">
        <v>3.2174000000000001E-2</v>
      </c>
      <c r="Y26" s="26">
        <v>-4.8198E-3</v>
      </c>
      <c r="Z26" s="26">
        <v>8.2057459999999999E-2</v>
      </c>
      <c r="AA26" s="23">
        <f t="shared" si="0"/>
        <v>1170821.4080329889</v>
      </c>
      <c r="AB26" s="32">
        <f t="shared" si="4"/>
        <v>22.686344058938037</v>
      </c>
      <c r="AC26" s="33">
        <f t="shared" si="2"/>
        <v>22.08991631834278</v>
      </c>
      <c r="AD26" t="str">
        <f t="shared" si="3"/>
        <v>IEPAug23-SHBML14-NI3-437</v>
      </c>
    </row>
    <row r="27" spans="4:30" ht="13.5" customHeight="1" x14ac:dyDescent="0.25">
      <c r="E27" s="55">
        <v>7.8130000000000005E-2</v>
      </c>
      <c r="F27" s="55">
        <v>-0.1095</v>
      </c>
      <c r="G27" t="str">
        <f>'headspace data'!B25</f>
        <v>IEPAug23-SHBML04-NI1-515</v>
      </c>
      <c r="H27" s="36">
        <f>'headspace data'!F25</f>
        <v>0</v>
      </c>
      <c r="I27" s="36">
        <f>'headspace data'!G25</f>
        <v>30</v>
      </c>
      <c r="J27" s="36">
        <f>'headspace data'!H25</f>
        <v>1027</v>
      </c>
      <c r="K27" s="19">
        <v>1</v>
      </c>
      <c r="L27" s="36">
        <f>'headspace data'!M25</f>
        <v>23.37</v>
      </c>
      <c r="M27" s="37">
        <f>'headspace data'!O25</f>
        <v>118.67575462512171</v>
      </c>
      <c r="N27" s="38">
        <f>'headspace data'!P25</f>
        <v>96.75754625121715</v>
      </c>
      <c r="O27" s="38">
        <f>'headspace data'!Q25</f>
        <v>21.918208373904569</v>
      </c>
      <c r="P27" s="36">
        <f>'headspace data'!C25</f>
        <v>37.2241</v>
      </c>
      <c r="Q27" s="22">
        <f t="shared" ref="Q27:Q28" si="6">(P27*E27+F27)*1000</f>
        <v>2798.818933</v>
      </c>
      <c r="R27" s="22">
        <v>0</v>
      </c>
      <c r="S27" s="26">
        <v>-415.28070000000002</v>
      </c>
      <c r="T27" s="26">
        <v>596.81039999999996</v>
      </c>
      <c r="U27" s="26">
        <v>379.25990000000002</v>
      </c>
      <c r="V27" s="26">
        <v>-62.075699999999998</v>
      </c>
      <c r="W27" s="26">
        <v>-5.9159999999999997E-2</v>
      </c>
      <c r="X27" s="26">
        <v>3.2174000000000001E-2</v>
      </c>
      <c r="Y27" s="26">
        <v>-4.8198E-3</v>
      </c>
      <c r="Z27" s="26">
        <v>8.2057459999999999E-2</v>
      </c>
      <c r="AA27" s="23">
        <f t="shared" ref="AA27:AA28" si="7">(EXP(S27+T27*(100/(273.15+L27))+U27*LN(((273.15+L27)/100))+V27*(((273.15+L27)/100))+I27*(W27+X27*((273.15+L27)/100)+Y27*(((273.15+L27)/100)*((273.15+L27)/100)))))</f>
        <v>1172186.110127531</v>
      </c>
      <c r="AB27" s="32">
        <f t="shared" si="4"/>
        <v>29.337648728377594</v>
      </c>
      <c r="AC27" s="33">
        <f t="shared" si="2"/>
        <v>28.566357087027843</v>
      </c>
      <c r="AD27" t="str">
        <f t="shared" ref="AD27:AD28" si="8">G27</f>
        <v>IEPAug23-SHBML04-NI1-515</v>
      </c>
    </row>
    <row r="28" spans="4:30" ht="13.5" customHeight="1" x14ac:dyDescent="0.25">
      <c r="E28" s="55">
        <v>7.8130000000000005E-2</v>
      </c>
      <c r="F28" s="55">
        <v>-0.1095</v>
      </c>
      <c r="G28" t="str">
        <f>'headspace data'!B26</f>
        <v>IEPAug23-SHBML06-NI1-479</v>
      </c>
      <c r="H28" s="36">
        <f>'headspace data'!F26</f>
        <v>0</v>
      </c>
      <c r="I28" s="36">
        <f>'headspace data'!G26</f>
        <v>30</v>
      </c>
      <c r="J28" s="36">
        <f>'headspace data'!H26</f>
        <v>1027</v>
      </c>
      <c r="K28" s="19">
        <v>1</v>
      </c>
      <c r="L28" s="36">
        <f>'headspace data'!M26</f>
        <v>23.47</v>
      </c>
      <c r="M28" s="37">
        <f>'headspace data'!O26</f>
        <v>118.26679649464461</v>
      </c>
      <c r="N28" s="38">
        <f>'headspace data'!P26</f>
        <v>96.416747809152895</v>
      </c>
      <c r="O28" s="38">
        <f>'headspace data'!Q26</f>
        <v>21.850048685491721</v>
      </c>
      <c r="P28" s="36">
        <f>'headspace data'!C26</f>
        <v>20.596599999999999</v>
      </c>
      <c r="Q28" s="22">
        <f t="shared" si="6"/>
        <v>1499.712358</v>
      </c>
      <c r="R28" s="22">
        <v>0</v>
      </c>
      <c r="S28" s="26">
        <v>-415.28070000000002</v>
      </c>
      <c r="T28" s="26">
        <v>596.81039999999996</v>
      </c>
      <c r="U28" s="26">
        <v>379.25990000000002</v>
      </c>
      <c r="V28" s="26">
        <v>-62.075699999999998</v>
      </c>
      <c r="W28" s="26">
        <v>-5.9159999999999997E-2</v>
      </c>
      <c r="X28" s="26">
        <v>3.2174000000000001E-2</v>
      </c>
      <c r="Y28" s="26">
        <v>-4.8198E-3</v>
      </c>
      <c r="Z28" s="26">
        <v>8.2057459999999999E-2</v>
      </c>
      <c r="AA28" s="23">
        <f t="shared" si="7"/>
        <v>1169913.039233888</v>
      </c>
      <c r="AB28" s="32">
        <f t="shared" si="4"/>
        <v>15.717875855675491</v>
      </c>
      <c r="AC28" s="33">
        <f t="shared" si="2"/>
        <v>15.304650297639231</v>
      </c>
      <c r="AD28" t="str">
        <f t="shared" si="8"/>
        <v>IEPAug23-SHBML06-NI1-479</v>
      </c>
    </row>
    <row r="29" spans="4:30" ht="15.75" customHeight="1" x14ac:dyDescent="0.25">
      <c r="E29" s="55">
        <v>7.8130000000000005E-2</v>
      </c>
      <c r="F29" s="55">
        <v>-0.1095</v>
      </c>
      <c r="G29" t="str">
        <f>'headspace data'!B27</f>
        <v>IEPAug23-SHMBL01-NI4-426</v>
      </c>
      <c r="H29" s="36">
        <f>'headspace data'!F27</f>
        <v>0</v>
      </c>
      <c r="I29" s="36">
        <f>'headspace data'!G27</f>
        <v>30</v>
      </c>
      <c r="J29" s="36">
        <f>'headspace data'!H27</f>
        <v>1027</v>
      </c>
      <c r="K29" s="19">
        <v>1</v>
      </c>
      <c r="L29" s="36">
        <f>'headspace data'!M27</f>
        <v>23.44</v>
      </c>
      <c r="M29" s="37">
        <f>'headspace data'!O27</f>
        <v>118.88023369036026</v>
      </c>
      <c r="N29" s="38">
        <f>'headspace data'!P27</f>
        <v>97.08860759493669</v>
      </c>
      <c r="O29" s="38">
        <f>'headspace data'!Q27</f>
        <v>21.79162609542356</v>
      </c>
      <c r="P29" s="36">
        <f>'headspace data'!C27</f>
        <v>22.609300000000001</v>
      </c>
      <c r="Q29" s="22">
        <f t="shared" ref="Q29:Q36" si="9">(P29*E29+F29)*1000</f>
        <v>1656.9646090000003</v>
      </c>
      <c r="R29" s="22">
        <v>0</v>
      </c>
      <c r="S29" s="26">
        <v>-415.28070000000002</v>
      </c>
      <c r="T29" s="26">
        <v>596.81039999999996</v>
      </c>
      <c r="U29" s="26">
        <v>379.25990000000002</v>
      </c>
      <c r="V29" s="26">
        <v>-62.075699999999998</v>
      </c>
      <c r="W29" s="26">
        <v>-5.9159999999999997E-2</v>
      </c>
      <c r="X29" s="26">
        <v>3.2174000000000001E-2</v>
      </c>
      <c r="Y29" s="26">
        <v>-4.8198E-3</v>
      </c>
      <c r="Z29" s="26">
        <v>8.2057459999999999E-2</v>
      </c>
      <c r="AA29" s="23">
        <f t="shared" ref="AA29:AA36" si="10">(EXP(S29+T29*(100/(273.15+L29))+U29*LN(((273.15+L29)/100))+V29*(((273.15+L29)/100))+I29*(W29+X29*((273.15+L29)/100)+Y29*(((273.15+L29)/100)*((273.15+L29)/100)))))</f>
        <v>1170594.2085449412</v>
      </c>
      <c r="AB29" s="32">
        <f t="shared" si="4"/>
        <v>17.220923422896661</v>
      </c>
      <c r="AC29" s="33">
        <f t="shared" si="2"/>
        <v>16.768182495517681</v>
      </c>
      <c r="AD29" t="str">
        <f t="shared" ref="AD29:AD36" si="11">G29</f>
        <v>IEPAug23-SHMBL01-NI4-426</v>
      </c>
    </row>
    <row r="30" spans="4:30" ht="15.75" customHeight="1" x14ac:dyDescent="0.25">
      <c r="E30" s="55">
        <v>7.8130000000000005E-2</v>
      </c>
      <c r="F30" s="55">
        <v>-0.1095</v>
      </c>
      <c r="G30" t="str">
        <f>'headspace data'!B28</f>
        <v>IEPAug23-SHBML03-NI1-519</v>
      </c>
      <c r="H30" s="36">
        <f>'headspace data'!F28</f>
        <v>0</v>
      </c>
      <c r="I30" s="36">
        <f>'headspace data'!G28</f>
        <v>30</v>
      </c>
      <c r="J30" s="36">
        <f>'headspace data'!H28</f>
        <v>1027</v>
      </c>
      <c r="K30" s="19">
        <v>1</v>
      </c>
      <c r="L30" s="36">
        <f>'headspace data'!M28</f>
        <v>23.42</v>
      </c>
      <c r="M30" s="37">
        <f>'headspace data'!O28</f>
        <v>117.71178188899708</v>
      </c>
      <c r="N30" s="38">
        <f>'headspace data'!P28</f>
        <v>95.998052580331077</v>
      </c>
      <c r="O30" s="38">
        <f>'headspace data'!Q28</f>
        <v>21.713729308666</v>
      </c>
      <c r="P30" s="36">
        <f>'headspace data'!C28</f>
        <v>36.954000000000001</v>
      </c>
      <c r="Q30" s="22">
        <f t="shared" si="9"/>
        <v>2777.7160200000003</v>
      </c>
      <c r="R30" s="22">
        <v>0</v>
      </c>
      <c r="S30" s="26">
        <v>-415.28070000000002</v>
      </c>
      <c r="T30" s="26">
        <v>596.81039999999996</v>
      </c>
      <c r="U30" s="26">
        <v>379.25990000000002</v>
      </c>
      <c r="V30" s="26">
        <v>-62.075699999999998</v>
      </c>
      <c r="W30" s="26">
        <v>-5.9159999999999997E-2</v>
      </c>
      <c r="X30" s="26">
        <v>3.2174000000000001E-2</v>
      </c>
      <c r="Y30" s="26">
        <v>-4.8198E-3</v>
      </c>
      <c r="Z30" s="26">
        <v>8.2057459999999999E-2</v>
      </c>
      <c r="AA30" s="23">
        <f t="shared" si="10"/>
        <v>1171048.6791209427</v>
      </c>
      <c r="AB30" s="32">
        <f t="shared" si="4"/>
        <v>29.070362515946456</v>
      </c>
      <c r="AC30" s="33">
        <f t="shared" si="2"/>
        <v>28.306097873365587</v>
      </c>
      <c r="AD30" t="str">
        <f t="shared" si="11"/>
        <v>IEPAug23-SHBML03-NI1-519</v>
      </c>
    </row>
    <row r="31" spans="4:30" ht="15.75" customHeight="1" x14ac:dyDescent="0.25">
      <c r="E31" s="55">
        <v>7.8130000000000005E-2</v>
      </c>
      <c r="F31" s="55">
        <v>-0.1095</v>
      </c>
      <c r="G31" t="str">
        <f>'headspace data'!B29</f>
        <v>IEPAug23-SHBML03-NI3-396</v>
      </c>
      <c r="H31" s="36">
        <f>'headspace data'!F29</f>
        <v>0</v>
      </c>
      <c r="I31" s="36">
        <f>'headspace data'!G29</f>
        <v>30</v>
      </c>
      <c r="J31" s="36">
        <f>'headspace data'!H29</f>
        <v>1027</v>
      </c>
      <c r="K31" s="19">
        <v>1</v>
      </c>
      <c r="L31" s="36">
        <f>'headspace data'!M29</f>
        <v>23.43</v>
      </c>
      <c r="M31" s="37">
        <f>'headspace data'!O29</f>
        <v>118.50048685491723</v>
      </c>
      <c r="N31" s="38">
        <f>'headspace data'!P29</f>
        <v>96.718597857838347</v>
      </c>
      <c r="O31" s="38">
        <f>'headspace data'!Q29</f>
        <v>21.781888997078873</v>
      </c>
      <c r="P31" s="36">
        <f>'headspace data'!C29</f>
        <v>30.7941</v>
      </c>
      <c r="Q31" s="22">
        <f t="shared" si="9"/>
        <v>2296.443033</v>
      </c>
      <c r="R31" s="22">
        <v>0</v>
      </c>
      <c r="S31" s="26">
        <v>-415.28070000000002</v>
      </c>
      <c r="T31" s="26">
        <v>596.81039999999996</v>
      </c>
      <c r="U31" s="26">
        <v>379.25990000000002</v>
      </c>
      <c r="V31" s="26">
        <v>-62.075699999999998</v>
      </c>
      <c r="W31" s="26">
        <v>-5.9159999999999997E-2</v>
      </c>
      <c r="X31" s="26">
        <v>3.2174000000000001E-2</v>
      </c>
      <c r="Y31" s="26">
        <v>-4.8198E-3</v>
      </c>
      <c r="Z31" s="26">
        <v>8.2057459999999999E-2</v>
      </c>
      <c r="AA31" s="23">
        <f t="shared" si="10"/>
        <v>1170821.4080329889</v>
      </c>
      <c r="AB31" s="32">
        <f t="shared" si="4"/>
        <v>23.939818775595782</v>
      </c>
      <c r="AC31" s="33">
        <f t="shared" si="2"/>
        <v>23.310436977211083</v>
      </c>
      <c r="AD31" t="str">
        <f t="shared" si="11"/>
        <v>IEPAug23-SHBML03-NI3-396</v>
      </c>
    </row>
    <row r="32" spans="4:30" ht="15.75" customHeight="1" x14ac:dyDescent="0.25">
      <c r="E32" s="55">
        <v>7.8130000000000005E-2</v>
      </c>
      <c r="F32" s="55">
        <v>-0.1095</v>
      </c>
      <c r="G32" t="str">
        <f>'headspace data'!B30</f>
        <v>IEPAug23-SHBML13-NI6-428</v>
      </c>
      <c r="H32" s="36">
        <f>'headspace data'!F30</f>
        <v>0</v>
      </c>
      <c r="I32" s="36">
        <f>'headspace data'!G30</f>
        <v>30</v>
      </c>
      <c r="J32" s="36">
        <f>'headspace data'!H30</f>
        <v>1027</v>
      </c>
      <c r="K32" s="19">
        <v>1</v>
      </c>
      <c r="L32" s="36">
        <f>'headspace data'!M30</f>
        <v>23.43</v>
      </c>
      <c r="M32" s="37">
        <f>'headspace data'!O30</f>
        <v>118.59785783836416</v>
      </c>
      <c r="N32" s="38">
        <f>'headspace data'!P30</f>
        <v>96.854917234664057</v>
      </c>
      <c r="O32" s="38">
        <f>'headspace data'!Q30</f>
        <v>21.742940603700109</v>
      </c>
      <c r="P32" s="36">
        <f>'headspace data'!C30</f>
        <v>31.9254</v>
      </c>
      <c r="Q32" s="22">
        <f t="shared" si="9"/>
        <v>2384.831502</v>
      </c>
      <c r="R32" s="22">
        <v>0</v>
      </c>
      <c r="S32" s="26">
        <v>-415.28070000000002</v>
      </c>
      <c r="T32" s="26">
        <v>596.81039999999996</v>
      </c>
      <c r="U32" s="26">
        <v>379.25990000000002</v>
      </c>
      <c r="V32" s="26">
        <v>-62.075699999999998</v>
      </c>
      <c r="W32" s="26">
        <v>-5.9159999999999997E-2</v>
      </c>
      <c r="X32" s="26">
        <v>3.2174000000000001E-2</v>
      </c>
      <c r="Y32" s="26">
        <v>-4.8198E-3</v>
      </c>
      <c r="Z32" s="26">
        <v>8.2057459999999999E-2</v>
      </c>
      <c r="AA32" s="23">
        <f t="shared" si="10"/>
        <v>1170821.4080329889</v>
      </c>
      <c r="AB32" s="32">
        <f t="shared" si="4"/>
        <v>24.790777906963534</v>
      </c>
      <c r="AC32" s="33">
        <f t="shared" si="2"/>
        <v>24.139024252155338</v>
      </c>
      <c r="AD32" t="str">
        <f t="shared" si="11"/>
        <v>IEPAug23-SHBML13-NI6-428</v>
      </c>
    </row>
    <row r="33" spans="1:30" ht="15.75" customHeight="1" x14ac:dyDescent="0.25">
      <c r="E33" s="55">
        <v>7.8130000000000005E-2</v>
      </c>
      <c r="F33" s="55">
        <v>-0.1095</v>
      </c>
      <c r="G33" t="str">
        <f>'headspace data'!B31</f>
        <v>IEPAug23-SHBML01-NI1-407</v>
      </c>
      <c r="H33" s="36">
        <f>'headspace data'!F31</f>
        <v>0</v>
      </c>
      <c r="I33" s="36">
        <f>'headspace data'!G31</f>
        <v>30</v>
      </c>
      <c r="J33" s="36">
        <f>'headspace data'!H31</f>
        <v>1027</v>
      </c>
      <c r="K33" s="19">
        <v>1</v>
      </c>
      <c r="L33" s="36">
        <f>'headspace data'!M31</f>
        <v>23.42</v>
      </c>
      <c r="M33" s="37">
        <f>'headspace data'!O31</f>
        <v>118.46153846153847</v>
      </c>
      <c r="N33" s="38">
        <f>'headspace data'!P31</f>
        <v>96.942551119766321</v>
      </c>
      <c r="O33" s="38">
        <f>'headspace data'!Q31</f>
        <v>21.518987341772146</v>
      </c>
      <c r="P33" s="36">
        <f>'headspace data'!C31</f>
        <v>22.081499999999998</v>
      </c>
      <c r="Q33" s="22">
        <f t="shared" si="9"/>
        <v>1615.7275950000001</v>
      </c>
      <c r="R33" s="22">
        <v>0</v>
      </c>
      <c r="S33" s="26">
        <v>-415.28070000000002</v>
      </c>
      <c r="T33" s="26">
        <v>596.81039999999996</v>
      </c>
      <c r="U33" s="26">
        <v>379.25990000000002</v>
      </c>
      <c r="V33" s="26">
        <v>-62.075699999999998</v>
      </c>
      <c r="W33" s="26">
        <v>-5.9159999999999997E-2</v>
      </c>
      <c r="X33" s="26">
        <v>3.2174000000000001E-2</v>
      </c>
      <c r="Y33" s="26">
        <v>-4.8198E-3</v>
      </c>
      <c r="Z33" s="26">
        <v>8.2057459999999999E-2</v>
      </c>
      <c r="AA33" s="23">
        <f t="shared" si="10"/>
        <v>1171048.6791209427</v>
      </c>
      <c r="AB33" s="32">
        <f t="shared" si="4"/>
        <v>16.629813631164851</v>
      </c>
      <c r="AC33" s="33">
        <f t="shared" si="2"/>
        <v>16.192613078057306</v>
      </c>
      <c r="AD33" t="str">
        <f t="shared" si="11"/>
        <v>IEPAug23-SHBML01-NI1-407</v>
      </c>
    </row>
    <row r="34" spans="1:30" ht="15.75" customHeight="1" x14ac:dyDescent="0.25">
      <c r="E34" s="55">
        <v>7.8130000000000005E-2</v>
      </c>
      <c r="F34" s="55">
        <v>-0.1095</v>
      </c>
      <c r="G34" t="str">
        <f>'headspace data'!B32</f>
        <v>IEPAug23-SHBML13-NI7-423</v>
      </c>
      <c r="H34" s="36">
        <f>'headspace data'!F32</f>
        <v>0</v>
      </c>
      <c r="I34" s="36">
        <f>'headspace data'!G32</f>
        <v>30</v>
      </c>
      <c r="J34" s="36">
        <f>'headspace data'!H32</f>
        <v>1027</v>
      </c>
      <c r="K34" s="19">
        <v>1</v>
      </c>
      <c r="L34" s="36">
        <f>'headspace data'!M32</f>
        <v>22.43</v>
      </c>
      <c r="M34" s="37">
        <f>'headspace data'!O32</f>
        <v>118.05258033106135</v>
      </c>
      <c r="N34" s="38">
        <f>'headspace data'!P32</f>
        <v>96.621226874391439</v>
      </c>
      <c r="O34" s="38">
        <f>'headspace data'!Q32</f>
        <v>21.431353456669907</v>
      </c>
      <c r="P34" s="36">
        <f>'headspace data'!C32</f>
        <v>26.487500000000001</v>
      </c>
      <c r="Q34" s="22">
        <f t="shared" si="9"/>
        <v>1959.9683750000002</v>
      </c>
      <c r="R34" s="22">
        <v>0</v>
      </c>
      <c r="S34" s="26">
        <v>-415.28070000000002</v>
      </c>
      <c r="T34" s="26">
        <v>596.81039999999996</v>
      </c>
      <c r="U34" s="26">
        <v>379.25990000000002</v>
      </c>
      <c r="V34" s="26">
        <v>-62.075699999999998</v>
      </c>
      <c r="W34" s="26">
        <v>-5.9159999999999997E-2</v>
      </c>
      <c r="X34" s="26">
        <v>3.2174000000000001E-2</v>
      </c>
      <c r="Y34" s="26">
        <v>-4.8198E-3</v>
      </c>
      <c r="Z34" s="26">
        <v>8.2057459999999999E-2</v>
      </c>
      <c r="AA34" s="23">
        <f t="shared" si="10"/>
        <v>1193910.5125518395</v>
      </c>
      <c r="AB34" s="32">
        <f t="shared" si="4"/>
        <v>20.26394699953509</v>
      </c>
      <c r="AC34" s="33">
        <f t="shared" si="2"/>
        <v>19.73120447861255</v>
      </c>
      <c r="AD34" t="str">
        <f t="shared" si="11"/>
        <v>IEPAug23-SHBML13-NI7-423</v>
      </c>
    </row>
    <row r="35" spans="1:30" ht="15.75" customHeight="1" x14ac:dyDescent="0.25">
      <c r="E35" s="55">
        <v>7.8130000000000005E-2</v>
      </c>
      <c r="F35" s="55">
        <v>-0.1095</v>
      </c>
      <c r="G35" t="str">
        <f>'headspace data'!B33</f>
        <v>IEPAug23-SHBML03-NI5-400</v>
      </c>
      <c r="H35" s="36">
        <f>'headspace data'!F33</f>
        <v>0</v>
      </c>
      <c r="I35" s="36">
        <f>'headspace data'!G33</f>
        <v>30</v>
      </c>
      <c r="J35" s="36">
        <f>'headspace data'!H33</f>
        <v>1027</v>
      </c>
      <c r="K35" s="19">
        <v>1</v>
      </c>
      <c r="L35" s="36">
        <f>'headspace data'!M33</f>
        <v>23.45</v>
      </c>
      <c r="M35" s="37">
        <f>'headspace data'!O33</f>
        <v>118.0915287244401</v>
      </c>
      <c r="N35" s="38">
        <f>'headspace data'!P33</f>
        <v>96.18305744888022</v>
      </c>
      <c r="O35" s="38">
        <f>'headspace data'!Q33</f>
        <v>21.908471275559883</v>
      </c>
      <c r="P35" s="36">
        <f>'headspace data'!C33</f>
        <v>27.348299999999998</v>
      </c>
      <c r="Q35" s="22">
        <f t="shared" si="9"/>
        <v>2027.222679</v>
      </c>
      <c r="R35" s="22">
        <v>0</v>
      </c>
      <c r="S35" s="26">
        <v>-415.28070000000002</v>
      </c>
      <c r="T35" s="26">
        <v>596.81039999999996</v>
      </c>
      <c r="U35" s="26">
        <v>379.25990000000002</v>
      </c>
      <c r="V35" s="26">
        <v>-62.075699999999998</v>
      </c>
      <c r="W35" s="26">
        <v>-5.9159999999999997E-2</v>
      </c>
      <c r="X35" s="26">
        <v>3.2174000000000001E-2</v>
      </c>
      <c r="Y35" s="26">
        <v>-4.8198E-3</v>
      </c>
      <c r="Z35" s="26">
        <v>8.2057459999999999E-2</v>
      </c>
      <c r="AA35" s="23">
        <f t="shared" si="10"/>
        <v>1170367.0806121395</v>
      </c>
      <c r="AB35" s="32">
        <f t="shared" si="4"/>
        <v>21.345145997165318</v>
      </c>
      <c r="AC35" s="33">
        <f t="shared" si="2"/>
        <v>20.783978575623482</v>
      </c>
      <c r="AD35" t="str">
        <f t="shared" si="11"/>
        <v>IEPAug23-SHBML03-NI5-400</v>
      </c>
    </row>
    <row r="36" spans="1:30" ht="15.75" customHeight="1" x14ac:dyDescent="0.25">
      <c r="E36" s="55">
        <v>7.8130000000000005E-2</v>
      </c>
      <c r="F36" s="55">
        <v>-0.1095</v>
      </c>
      <c r="G36" t="str">
        <f>'headspace data'!B34</f>
        <v>IEPAug23-SHBML13-NI4-421</v>
      </c>
      <c r="H36" s="36">
        <f>'headspace data'!F34</f>
        <v>0</v>
      </c>
      <c r="I36" s="36">
        <f>'headspace data'!G34</f>
        <v>30</v>
      </c>
      <c r="J36" s="36">
        <f>'headspace data'!H34</f>
        <v>1027</v>
      </c>
      <c r="K36" s="19">
        <v>1</v>
      </c>
      <c r="L36" s="36">
        <f>'headspace data'!M34</f>
        <v>23.35</v>
      </c>
      <c r="M36" s="37">
        <f>'headspace data'!O34</f>
        <v>118.23758519961051</v>
      </c>
      <c r="N36" s="38">
        <f>'headspace data'!P34</f>
        <v>97.176241480038939</v>
      </c>
      <c r="O36" s="38">
        <f>'headspace data'!Q34</f>
        <v>21.061343719571564</v>
      </c>
      <c r="P36" s="36">
        <f>'headspace data'!C34</f>
        <v>16.017700000000001</v>
      </c>
      <c r="Q36" s="22">
        <f t="shared" si="9"/>
        <v>1141.9629010000003</v>
      </c>
      <c r="R36" s="22">
        <v>0</v>
      </c>
      <c r="S36" s="26">
        <v>-415.28070000000002</v>
      </c>
      <c r="T36" s="26">
        <v>596.81039999999996</v>
      </c>
      <c r="U36" s="26">
        <v>379.25990000000002</v>
      </c>
      <c r="V36" s="26">
        <v>-62.075699999999998</v>
      </c>
      <c r="W36" s="26">
        <v>-5.9159999999999997E-2</v>
      </c>
      <c r="X36" s="26">
        <v>3.2174000000000001E-2</v>
      </c>
      <c r="Y36" s="26">
        <v>-4.8198E-3</v>
      </c>
      <c r="Z36" s="26">
        <v>8.2057459999999999E-2</v>
      </c>
      <c r="AA36" s="23">
        <f t="shared" si="10"/>
        <v>1172641.5852979212</v>
      </c>
      <c r="AB36" s="32">
        <f t="shared" si="4"/>
        <v>11.511789034240358</v>
      </c>
      <c r="AC36" s="33">
        <f t="shared" si="2"/>
        <v>11.209142194976007</v>
      </c>
      <c r="AD36" t="str">
        <f t="shared" si="11"/>
        <v>IEPAug23-SHBML13-NI4-421</v>
      </c>
    </row>
    <row r="37" spans="1:30" ht="15.75" customHeight="1" x14ac:dyDescent="0.25">
      <c r="E37" s="55"/>
      <c r="F37" s="55"/>
      <c r="G37"/>
      <c r="H37" s="36"/>
      <c r="I37" s="36"/>
      <c r="J37" s="36"/>
      <c r="K37" s="19"/>
      <c r="L37" s="36"/>
      <c r="M37" s="37"/>
      <c r="N37" s="38"/>
      <c r="O37" s="38"/>
      <c r="P37" s="36"/>
      <c r="Q37" s="22"/>
      <c r="R37" s="22"/>
      <c r="S37" s="26"/>
      <c r="T37" s="26"/>
      <c r="U37" s="26"/>
      <c r="V37" s="26"/>
      <c r="W37" s="26"/>
      <c r="X37" s="26"/>
      <c r="Y37" s="26"/>
      <c r="Z37" s="26"/>
      <c r="AA37" s="23"/>
      <c r="AB37" s="32"/>
      <c r="AC37" s="24"/>
      <c r="AD37"/>
    </row>
    <row r="38" spans="1:30" ht="15.75" customHeight="1" x14ac:dyDescent="0.25">
      <c r="E38" s="55"/>
      <c r="F38" s="55"/>
      <c r="G38"/>
      <c r="H38" s="36"/>
      <c r="I38" s="36"/>
      <c r="J38" s="36"/>
      <c r="K38" s="19"/>
      <c r="L38" s="36"/>
      <c r="M38" s="37"/>
      <c r="N38" s="38"/>
      <c r="O38" s="38"/>
      <c r="P38" s="36"/>
      <c r="Q38" s="22"/>
      <c r="R38" s="22"/>
      <c r="S38" s="26"/>
      <c r="T38" s="26"/>
      <c r="U38" s="26"/>
      <c r="V38" s="26"/>
      <c r="W38" s="26"/>
      <c r="X38" s="26"/>
      <c r="Y38" s="26"/>
      <c r="Z38" s="26"/>
      <c r="AA38" s="23"/>
      <c r="AB38" s="32"/>
      <c r="AC38" s="24"/>
      <c r="AD38"/>
    </row>
    <row r="39" spans="1:30" ht="15.75" customHeight="1" x14ac:dyDescent="0.25">
      <c r="E39" s="55"/>
      <c r="F39" s="55"/>
      <c r="G39"/>
      <c r="H39" s="36"/>
      <c r="I39" s="36"/>
      <c r="J39" s="36"/>
      <c r="K39" s="19"/>
      <c r="L39" s="36"/>
      <c r="M39" s="37"/>
      <c r="N39" s="38"/>
      <c r="O39" s="38"/>
      <c r="P39" s="36"/>
      <c r="Q39" s="22"/>
      <c r="R39" s="22"/>
      <c r="S39" s="26"/>
      <c r="T39" s="26"/>
      <c r="U39" s="26"/>
      <c r="V39" s="26"/>
      <c r="W39" s="26"/>
      <c r="X39" s="26"/>
      <c r="Y39" s="26"/>
      <c r="Z39" s="26"/>
      <c r="AA39" s="23"/>
      <c r="AB39" s="32"/>
      <c r="AC39" s="24"/>
      <c r="AD39"/>
    </row>
    <row r="40" spans="1:30" ht="15.75" customHeight="1" x14ac:dyDescent="0.25">
      <c r="A40" s="18"/>
      <c r="B40" s="18"/>
      <c r="C40" s="18"/>
      <c r="E40" s="55"/>
      <c r="F40" s="55"/>
      <c r="G40"/>
      <c r="H40" s="36"/>
      <c r="I40" s="36"/>
      <c r="J40" s="36"/>
      <c r="K40" s="19"/>
      <c r="L40" s="36"/>
      <c r="M40" s="37"/>
      <c r="N40" s="38"/>
      <c r="O40" s="38"/>
      <c r="P40" s="36"/>
      <c r="Q40" s="22"/>
      <c r="R40" s="22"/>
      <c r="S40" s="26"/>
      <c r="T40" s="26"/>
      <c r="U40" s="26"/>
      <c r="V40" s="26"/>
      <c r="W40" s="26"/>
      <c r="X40" s="26"/>
      <c r="Y40" s="26"/>
      <c r="Z40" s="26"/>
      <c r="AA40" s="23"/>
      <c r="AB40" s="32"/>
      <c r="AC40" s="24"/>
      <c r="AD40"/>
    </row>
    <row r="41" spans="1:30" ht="15.75" customHeight="1" x14ac:dyDescent="0.25">
      <c r="A41" s="18"/>
      <c r="B41" s="18"/>
      <c r="C41" s="18"/>
      <c r="E41" s="55"/>
      <c r="F41" s="55"/>
      <c r="G41"/>
      <c r="H41" s="36"/>
      <c r="I41" s="36"/>
      <c r="J41" s="36"/>
      <c r="K41" s="19"/>
      <c r="L41" s="36"/>
      <c r="M41" s="37"/>
      <c r="N41" s="38"/>
      <c r="O41" s="38"/>
      <c r="P41" s="36"/>
      <c r="Q41" s="22"/>
      <c r="R41" s="22"/>
      <c r="S41" s="26"/>
      <c r="T41" s="26"/>
      <c r="U41" s="26"/>
      <c r="V41" s="26"/>
      <c r="W41" s="26"/>
      <c r="X41" s="26"/>
      <c r="Y41" s="26"/>
      <c r="Z41" s="26"/>
      <c r="AA41" s="23"/>
      <c r="AB41" s="32"/>
      <c r="AC41" s="24"/>
      <c r="AD41"/>
    </row>
    <row r="42" spans="1:30" ht="15.75" customHeight="1" x14ac:dyDescent="0.25">
      <c r="A42" s="18"/>
      <c r="B42" s="18"/>
      <c r="C42" s="18"/>
      <c r="E42" s="55"/>
      <c r="F42" s="55"/>
      <c r="G42"/>
      <c r="H42" s="36"/>
      <c r="I42" s="36"/>
      <c r="J42" s="36"/>
      <c r="K42" s="19"/>
      <c r="L42" s="36"/>
      <c r="M42" s="37"/>
      <c r="N42" s="38"/>
      <c r="O42" s="38"/>
      <c r="P42" s="36"/>
      <c r="Q42" s="22"/>
      <c r="R42" s="22"/>
      <c r="S42" s="26"/>
      <c r="T42" s="26"/>
      <c r="U42" s="26"/>
      <c r="V42" s="26"/>
      <c r="W42" s="26"/>
      <c r="X42" s="26"/>
      <c r="Y42" s="26"/>
      <c r="Z42" s="26"/>
      <c r="AA42" s="23"/>
      <c r="AB42" s="32"/>
      <c r="AC42" s="24"/>
      <c r="AD42"/>
    </row>
    <row r="43" spans="1:30" ht="15.75" customHeight="1" x14ac:dyDescent="0.25">
      <c r="A43" s="18"/>
      <c r="B43" s="18"/>
      <c r="C43" s="18"/>
      <c r="E43" s="55"/>
      <c r="F43" s="55"/>
      <c r="G43"/>
      <c r="H43" s="36"/>
      <c r="I43" s="36"/>
      <c r="J43" s="36"/>
      <c r="K43" s="19"/>
      <c r="L43" s="36"/>
      <c r="M43" s="37"/>
      <c r="N43" s="38"/>
      <c r="O43" s="38"/>
      <c r="P43" s="36"/>
      <c r="Q43" s="22"/>
      <c r="R43" s="22"/>
      <c r="S43" s="26"/>
      <c r="T43" s="26"/>
      <c r="U43" s="26"/>
      <c r="V43" s="26"/>
      <c r="W43" s="26"/>
      <c r="X43" s="26"/>
      <c r="Y43" s="26"/>
      <c r="Z43" s="26"/>
      <c r="AA43" s="23"/>
      <c r="AB43" s="32"/>
      <c r="AC43" s="24"/>
      <c r="AD43"/>
    </row>
    <row r="44" spans="1:30" ht="15.75" customHeight="1" x14ac:dyDescent="0.25">
      <c r="A44" s="18"/>
      <c r="B44" s="18"/>
      <c r="C44" s="18"/>
      <c r="E44" s="55"/>
      <c r="F44" s="55"/>
      <c r="G44"/>
      <c r="H44" s="36"/>
      <c r="I44" s="36"/>
      <c r="J44" s="36"/>
      <c r="K44" s="19"/>
      <c r="L44" s="36"/>
      <c r="M44" s="37"/>
      <c r="N44" s="38"/>
      <c r="O44" s="38"/>
      <c r="P44" s="36"/>
      <c r="Q44" s="22"/>
      <c r="R44" s="22"/>
      <c r="S44" s="26"/>
      <c r="T44" s="26"/>
      <c r="U44" s="26"/>
      <c r="V44" s="26"/>
      <c r="W44" s="26"/>
      <c r="X44" s="26"/>
      <c r="Y44" s="26"/>
      <c r="Z44" s="26"/>
      <c r="AA44" s="23"/>
      <c r="AB44" s="32"/>
      <c r="AC44" s="24"/>
      <c r="AD44"/>
    </row>
    <row r="45" spans="1:30" ht="15.75" customHeight="1" x14ac:dyDescent="0.25">
      <c r="A45" s="18"/>
      <c r="B45" s="18"/>
      <c r="C45" s="18"/>
    </row>
    <row r="46" spans="1:30" ht="15.75" customHeight="1" x14ac:dyDescent="0.25">
      <c r="A46" s="18"/>
      <c r="B46" s="18"/>
      <c r="C46" s="18"/>
    </row>
    <row r="47" spans="1:30" ht="15.75" customHeight="1" x14ac:dyDescent="0.25">
      <c r="A47" s="18"/>
      <c r="B47" s="18"/>
      <c r="C47" s="18"/>
    </row>
    <row r="48" spans="1:30" ht="15.75" customHeight="1" x14ac:dyDescent="0.25">
      <c r="A48" s="18"/>
      <c r="B48" s="18"/>
      <c r="C48" s="18"/>
    </row>
    <row r="49" spans="1:3" ht="15.75" customHeight="1" x14ac:dyDescent="0.25">
      <c r="A49" s="18"/>
      <c r="B49" s="18"/>
      <c r="C49" s="18"/>
    </row>
    <row r="50" spans="1:3" ht="15.75" customHeight="1" x14ac:dyDescent="0.25">
      <c r="A50" s="18"/>
      <c r="B50" s="18"/>
      <c r="C50" s="18"/>
    </row>
    <row r="51" spans="1:3" ht="15.75" customHeight="1" x14ac:dyDescent="0.25">
      <c r="A51" s="18"/>
      <c r="B51" s="18"/>
      <c r="C51" s="18"/>
    </row>
    <row r="52" spans="1:3" ht="15.75" customHeight="1" x14ac:dyDescent="0.25">
      <c r="A52" s="18"/>
      <c r="B52" s="18"/>
      <c r="C52" s="18"/>
    </row>
    <row r="53" spans="1:3" ht="15.75" customHeight="1" x14ac:dyDescent="0.25">
      <c r="A53" s="18"/>
      <c r="B53" s="18"/>
      <c r="C53" s="18"/>
    </row>
    <row r="54" spans="1:3" ht="15.75" customHeight="1" x14ac:dyDescent="0.25">
      <c r="A54" s="18"/>
      <c r="B54" s="18"/>
      <c r="C54" s="18"/>
    </row>
    <row r="55" spans="1:3" ht="15.75" customHeight="1" x14ac:dyDescent="0.25">
      <c r="A55" s="18"/>
      <c r="B55" s="18"/>
      <c r="C55" s="18"/>
    </row>
    <row r="56" spans="1:3" ht="15.75" customHeight="1" x14ac:dyDescent="0.25">
      <c r="A56" s="18"/>
      <c r="B56" s="18"/>
      <c r="C56" s="18"/>
    </row>
    <row r="57" spans="1:3" ht="15.75" customHeight="1" x14ac:dyDescent="0.25">
      <c r="A57" s="18"/>
      <c r="B57" s="18"/>
      <c r="C57" s="18"/>
    </row>
    <row r="58" spans="1:3" ht="15.75" customHeight="1" x14ac:dyDescent="0.25">
      <c r="A58" s="18"/>
      <c r="B58" s="18"/>
      <c r="C58" s="18"/>
    </row>
    <row r="59" spans="1:3" ht="15.75" customHeight="1" x14ac:dyDescent="0.25">
      <c r="A59" s="18"/>
      <c r="B59" s="18"/>
      <c r="C59" s="18"/>
    </row>
    <row r="60" spans="1:3" ht="15.75" customHeight="1" x14ac:dyDescent="0.25">
      <c r="A60" s="18"/>
      <c r="B60" s="18"/>
      <c r="C60" s="18"/>
    </row>
    <row r="61" spans="1:3" ht="15.75" customHeight="1" x14ac:dyDescent="0.25">
      <c r="A61" s="18"/>
      <c r="B61" s="18"/>
      <c r="C61" s="18"/>
    </row>
    <row r="62" spans="1:3" ht="15.75" customHeight="1" x14ac:dyDescent="0.25">
      <c r="A62" s="18"/>
    </row>
    <row r="63" spans="1:3" ht="15.75" customHeight="1" x14ac:dyDescent="0.25">
      <c r="A63" s="18"/>
    </row>
    <row r="64" spans="1:3" ht="15.75" customHeight="1" x14ac:dyDescent="0.25">
      <c r="A64" s="18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</sheetData>
  <mergeCells count="6">
    <mergeCell ref="AB3:AC3"/>
    <mergeCell ref="A3:D3"/>
    <mergeCell ref="E3:F3"/>
    <mergeCell ref="G3:J3"/>
    <mergeCell ref="K3:R3"/>
    <mergeCell ref="S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8783-6A9F-4AFE-A89C-6E5AC0BA5411}">
  <dimension ref="A1:AL939"/>
  <sheetViews>
    <sheetView topLeftCell="A3" workbookViewId="0">
      <selection activeCell="AJ13" sqref="AJ13"/>
    </sheetView>
  </sheetViews>
  <sheetFormatPr defaultColWidth="14.42578125" defaultRowHeight="15" x14ac:dyDescent="0.25"/>
  <cols>
    <col min="1" max="3" width="8.5703125" style="7" customWidth="1"/>
    <col min="4" max="4" width="23.140625" style="7" customWidth="1"/>
    <col min="5" max="6" width="11.5703125" style="7" customWidth="1"/>
    <col min="7" max="7" width="12.5703125" style="7" customWidth="1"/>
    <col min="8" max="8" width="47.5703125" style="7" customWidth="1"/>
    <col min="9" max="28" width="8.5703125" style="7" customWidth="1"/>
    <col min="29" max="29" width="10.5703125" style="30" customWidth="1"/>
    <col min="30" max="30" width="16" style="30" customWidth="1"/>
    <col min="31" max="31" width="26.85546875" style="7" customWidth="1"/>
    <col min="32" max="32" width="10.5703125" style="7" customWidth="1"/>
    <col min="33" max="35" width="8.5703125" style="7" customWidth="1"/>
    <col min="36" max="36" width="17.7109375" style="7" customWidth="1"/>
    <col min="37" max="16384" width="14.42578125" style="7"/>
  </cols>
  <sheetData>
    <row r="1" spans="1:38" ht="15.75" customHeight="1" x14ac:dyDescent="0.25">
      <c r="A1" s="6" t="s">
        <v>99</v>
      </c>
      <c r="AC1" s="25"/>
      <c r="AD1" s="25"/>
    </row>
    <row r="2" spans="1:38" ht="15.75" customHeight="1" x14ac:dyDescent="0.25">
      <c r="A2" s="6"/>
      <c r="E2" s="6" t="s">
        <v>100</v>
      </c>
      <c r="F2" s="6"/>
      <c r="T2" s="8" t="s">
        <v>101</v>
      </c>
      <c r="U2" s="9"/>
      <c r="V2" s="9"/>
      <c r="W2" s="9"/>
      <c r="X2" s="9"/>
      <c r="Y2" s="9"/>
      <c r="Z2" s="9"/>
      <c r="AA2" s="9"/>
      <c r="AB2" s="9"/>
      <c r="AC2" s="25"/>
      <c r="AD2" s="25"/>
    </row>
    <row r="3" spans="1:38" ht="13.5" customHeight="1" x14ac:dyDescent="0.25">
      <c r="A3" s="67" t="s">
        <v>49</v>
      </c>
      <c r="B3" s="68"/>
      <c r="C3" s="68"/>
      <c r="D3" s="68"/>
      <c r="E3" s="69" t="s">
        <v>50</v>
      </c>
      <c r="F3" s="68"/>
      <c r="G3" s="70"/>
      <c r="H3" s="71" t="s">
        <v>51</v>
      </c>
      <c r="I3" s="68"/>
      <c r="J3" s="68"/>
      <c r="K3" s="70"/>
      <c r="L3" s="72" t="s">
        <v>52</v>
      </c>
      <c r="M3" s="68"/>
      <c r="N3" s="68"/>
      <c r="O3" s="68"/>
      <c r="P3" s="68"/>
      <c r="Q3" s="68"/>
      <c r="R3" s="68"/>
      <c r="S3" s="70"/>
      <c r="T3" s="73" t="s">
        <v>53</v>
      </c>
      <c r="U3" s="68"/>
      <c r="V3" s="68"/>
      <c r="W3" s="68"/>
      <c r="X3" s="68"/>
      <c r="Y3" s="68"/>
      <c r="Z3" s="68"/>
      <c r="AA3" s="68"/>
      <c r="AB3" s="68"/>
      <c r="AC3" s="74" t="s">
        <v>54</v>
      </c>
      <c r="AD3" s="66"/>
      <c r="AE3" s="6" t="s">
        <v>1</v>
      </c>
      <c r="AF3" s="9"/>
      <c r="AG3" s="9"/>
      <c r="AH3" s="9"/>
      <c r="AI3" s="9"/>
      <c r="AJ3" s="9"/>
    </row>
    <row r="4" spans="1:38" ht="61.5" customHeight="1" x14ac:dyDescent="0.25">
      <c r="A4" s="10" t="s">
        <v>55</v>
      </c>
      <c r="B4" s="10" t="s">
        <v>102</v>
      </c>
      <c r="C4" s="11" t="s">
        <v>57</v>
      </c>
      <c r="D4" s="11" t="s">
        <v>58</v>
      </c>
      <c r="E4" s="12" t="s">
        <v>103</v>
      </c>
      <c r="F4" s="12" t="s">
        <v>104</v>
      </c>
      <c r="G4" s="12" t="s">
        <v>105</v>
      </c>
      <c r="H4" s="13" t="s">
        <v>1</v>
      </c>
      <c r="I4" s="13" t="s">
        <v>61</v>
      </c>
      <c r="J4" s="13" t="s">
        <v>62</v>
      </c>
      <c r="K4" s="13" t="s">
        <v>63</v>
      </c>
      <c r="L4" s="13" t="s">
        <v>64</v>
      </c>
      <c r="M4" s="13" t="s">
        <v>65</v>
      </c>
      <c r="N4" s="13" t="s">
        <v>66</v>
      </c>
      <c r="O4" s="13" t="s">
        <v>67</v>
      </c>
      <c r="P4" s="13" t="s">
        <v>68</v>
      </c>
      <c r="Q4" s="13" t="s">
        <v>69</v>
      </c>
      <c r="R4" s="14" t="s">
        <v>106</v>
      </c>
      <c r="S4" s="14" t="s">
        <v>71</v>
      </c>
      <c r="T4" s="15" t="s">
        <v>72</v>
      </c>
      <c r="U4" s="16" t="s">
        <v>73</v>
      </c>
      <c r="V4" s="16" t="s">
        <v>74</v>
      </c>
      <c r="W4" s="16" t="s">
        <v>75</v>
      </c>
      <c r="X4" s="16" t="s">
        <v>76</v>
      </c>
      <c r="Y4" s="16" t="s">
        <v>77</v>
      </c>
      <c r="Z4" s="16" t="s">
        <v>78</v>
      </c>
      <c r="AA4" s="17" t="s">
        <v>79</v>
      </c>
      <c r="AB4" s="17" t="s">
        <v>107</v>
      </c>
      <c r="AC4" s="45" t="s">
        <v>108</v>
      </c>
      <c r="AD4" s="45" t="s">
        <v>109</v>
      </c>
      <c r="AE4" s="18" t="s">
        <v>1</v>
      </c>
      <c r="AF4" s="18"/>
      <c r="AG4" s="18"/>
      <c r="AH4" s="18"/>
      <c r="AI4" s="7" t="s">
        <v>362</v>
      </c>
      <c r="AJ4" s="7" t="s">
        <v>363</v>
      </c>
    </row>
    <row r="5" spans="1:38" ht="15.6" customHeight="1" x14ac:dyDescent="0.25">
      <c r="C5" s="18"/>
      <c r="D5" s="18"/>
      <c r="E5" s="56">
        <v>3.2529999999999998E-7</v>
      </c>
      <c r="F5" s="56">
        <v>1.3671E-3</v>
      </c>
      <c r="G5" s="56">
        <v>-3.8336000000000002E-2</v>
      </c>
      <c r="H5" t="str">
        <f>'headspace data'!B3</f>
        <v>IEPAug23-AirEq-RoomTemp-Tfill20.95-A</v>
      </c>
      <c r="I5" s="7">
        <f>'headspace data'!F3</f>
        <v>20.95</v>
      </c>
      <c r="J5" s="7">
        <f>'headspace data'!G3</f>
        <v>0</v>
      </c>
      <c r="K5" s="7">
        <f>'headspace data'!H3</f>
        <v>1000</v>
      </c>
      <c r="L5" s="19">
        <v>1</v>
      </c>
      <c r="M5">
        <f>'headspace data'!M3</f>
        <v>22.91</v>
      </c>
      <c r="N5" s="31">
        <f>'headspace data'!O3</f>
        <v>117.86</v>
      </c>
      <c r="O5" s="30">
        <f>'headspace data'!P3</f>
        <v>95.24</v>
      </c>
      <c r="P5" s="30">
        <f>'headspace data'!Q3</f>
        <v>22.620000000000005</v>
      </c>
      <c r="Q5">
        <f>'headspace data'!E3</f>
        <v>204.5849</v>
      </c>
      <c r="R5" s="22">
        <f t="shared" ref="R5:R26" si="0">(E5*Q5^2+F5*Q5+G5)*1000</f>
        <v>254.96744220949569</v>
      </c>
      <c r="S5" s="22">
        <v>0</v>
      </c>
      <c r="T5" s="20">
        <v>-165.88059999999999</v>
      </c>
      <c r="U5" s="20">
        <v>222.87430000000001</v>
      </c>
      <c r="V5" s="20">
        <v>92.0792</v>
      </c>
      <c r="W5" s="20">
        <v>-1.4842500000000001</v>
      </c>
      <c r="X5" s="20">
        <v>-5.6235E-2</v>
      </c>
      <c r="Y5" s="20">
        <v>3.1619000000000001E-2</v>
      </c>
      <c r="Z5" s="20">
        <v>-4.8472000000000003E-3</v>
      </c>
      <c r="AA5" s="21">
        <v>8.2057459999999999E-2</v>
      </c>
      <c r="AB5" s="39">
        <f t="shared" ref="AB5:AB26" si="1">(EXP(T5+U5*(100/(273.15+M5))+V5*LN(((273.15+M5)/100))+W5*(((273.15+M5)/100)*((273.15+M5)/100))+J5*(X5+Y5*((273.15+M5)/100)+Z5*(((273.15+M5)/100)*((273.15+M5)/100)))))</f>
        <v>2.5523829763248448E-2</v>
      </c>
      <c r="AC5" s="32">
        <f t="shared" ref="AC5:AC26" si="2">(($AB5)*$O5*$L5*$R5+(R5-S5)*$P5/((273.15+$M5)*AA5))/$O5</f>
        <v>9.0003888993758316</v>
      </c>
      <c r="AD5" s="24">
        <f t="shared" ref="AD5:AD26" si="3">AC5*1000/K5</f>
        <v>9.0003888993758316</v>
      </c>
      <c r="AE5" t="str">
        <f t="shared" ref="AE5:AE26" si="4">H5</f>
        <v>IEPAug23-AirEq-RoomTemp-Tfill20.95-A</v>
      </c>
      <c r="AG5" s="27"/>
      <c r="AK5" s="30"/>
      <c r="AL5" s="42"/>
    </row>
    <row r="6" spans="1:38" ht="15" customHeight="1" x14ac:dyDescent="0.25">
      <c r="E6" s="56">
        <v>3.2529999999999998E-7</v>
      </c>
      <c r="F6" s="56">
        <v>1.3671E-3</v>
      </c>
      <c r="G6" s="56">
        <v>-3.8336000000000002E-2</v>
      </c>
      <c r="H6" t="str">
        <f>'headspace data'!B4</f>
        <v>IEPAug23-AirEq-RoomTemp-Tfill20.95-B</v>
      </c>
      <c r="I6" s="7">
        <f>'headspace data'!F4</f>
        <v>20.95</v>
      </c>
      <c r="J6" s="7">
        <f>'headspace data'!G4</f>
        <v>0</v>
      </c>
      <c r="K6" s="7">
        <f>'headspace data'!H4</f>
        <v>1000</v>
      </c>
      <c r="L6" s="19">
        <v>1</v>
      </c>
      <c r="M6">
        <f>'headspace data'!M4</f>
        <v>22.93</v>
      </c>
      <c r="N6" s="31">
        <f>'headspace data'!O4</f>
        <v>118.78999999999999</v>
      </c>
      <c r="O6" s="30">
        <f>'headspace data'!P4</f>
        <v>96.1</v>
      </c>
      <c r="P6" s="30">
        <f>'headspace data'!Q4</f>
        <v>22.689999999999998</v>
      </c>
      <c r="Q6">
        <f>'headspace data'!E4</f>
        <v>198.98249999999999</v>
      </c>
      <c r="R6" s="22">
        <f t="shared" si="0"/>
        <v>246.57291543512309</v>
      </c>
      <c r="S6" s="22">
        <v>0</v>
      </c>
      <c r="T6" s="20">
        <v>-165.88059999999999</v>
      </c>
      <c r="U6" s="20">
        <v>222.87430000000001</v>
      </c>
      <c r="V6" s="20">
        <v>92.0792</v>
      </c>
      <c r="W6" s="20">
        <v>-1.4842500000000001</v>
      </c>
      <c r="X6" s="20">
        <v>-5.6235E-2</v>
      </c>
      <c r="Y6" s="20">
        <v>3.1619000000000001E-2</v>
      </c>
      <c r="Z6" s="20">
        <v>-4.8472000000000003E-3</v>
      </c>
      <c r="AA6" s="21">
        <v>8.2057459999999999E-2</v>
      </c>
      <c r="AB6" s="39">
        <f t="shared" si="1"/>
        <v>2.550793870846909E-2</v>
      </c>
      <c r="AC6" s="32">
        <f t="shared" si="2"/>
        <v>8.6858014242027473</v>
      </c>
      <c r="AD6" s="24">
        <f t="shared" si="3"/>
        <v>8.6858014242027473</v>
      </c>
      <c r="AE6" t="str">
        <f t="shared" si="4"/>
        <v>IEPAug23-AirEq-RoomTemp-Tfill20.95-B</v>
      </c>
      <c r="AG6" s="27"/>
      <c r="AJ6" s="25"/>
      <c r="AK6" s="30"/>
      <c r="AL6" s="42"/>
    </row>
    <row r="7" spans="1:38" ht="15.6" customHeight="1" thickBot="1" x14ac:dyDescent="0.3">
      <c r="C7" s="18"/>
      <c r="D7" s="18"/>
      <c r="E7" s="56">
        <v>3.2529999999999998E-7</v>
      </c>
      <c r="F7" s="56">
        <v>1.3671E-3</v>
      </c>
      <c r="G7" s="56">
        <v>-3.8336000000000002E-2</v>
      </c>
      <c r="H7" t="str">
        <f>'headspace data'!B5</f>
        <v>IEPAug23-AirEq-Cold-Tfill5-C</v>
      </c>
      <c r="I7" s="7">
        <f>'headspace data'!F5</f>
        <v>5</v>
      </c>
      <c r="J7" s="7">
        <f>'headspace data'!G5</f>
        <v>0</v>
      </c>
      <c r="K7" s="7">
        <f>'headspace data'!H5</f>
        <v>1000</v>
      </c>
      <c r="L7" s="19">
        <v>1</v>
      </c>
      <c r="M7">
        <f>'headspace data'!M5</f>
        <v>22.91</v>
      </c>
      <c r="N7" s="31">
        <f>'headspace data'!O5</f>
        <v>118.78</v>
      </c>
      <c r="O7" s="30">
        <f>'headspace data'!P5</f>
        <v>96.1</v>
      </c>
      <c r="P7" s="30">
        <f>'headspace data'!Q5</f>
        <v>22.680000000000007</v>
      </c>
      <c r="Q7">
        <f>'headspace data'!E5</f>
        <v>327.00319999999999</v>
      </c>
      <c r="R7" s="22">
        <f t="shared" si="0"/>
        <v>443.49475921117102</v>
      </c>
      <c r="S7" s="22">
        <v>0</v>
      </c>
      <c r="T7" s="20">
        <v>-165.88059999999999</v>
      </c>
      <c r="U7" s="20">
        <v>222.87430000000001</v>
      </c>
      <c r="V7" s="20">
        <v>92.0792</v>
      </c>
      <c r="W7" s="20">
        <v>-1.4842500000000001</v>
      </c>
      <c r="X7" s="20">
        <v>-5.6235E-2</v>
      </c>
      <c r="Y7" s="20">
        <v>3.1619000000000001E-2</v>
      </c>
      <c r="Z7" s="20">
        <v>-4.8472000000000003E-3</v>
      </c>
      <c r="AA7" s="21">
        <v>8.2057459999999999E-2</v>
      </c>
      <c r="AB7" s="39">
        <f t="shared" si="1"/>
        <v>2.5523829763248448E-2</v>
      </c>
      <c r="AC7" s="32">
        <f t="shared" si="2"/>
        <v>15.628028515510449</v>
      </c>
      <c r="AD7" s="24">
        <f t="shared" si="3"/>
        <v>15.628028515510449</v>
      </c>
      <c r="AE7" t="str">
        <f t="shared" si="4"/>
        <v>IEPAug23-AirEq-Cold-Tfill5-C</v>
      </c>
      <c r="AG7" s="27"/>
      <c r="AJ7" s="25"/>
      <c r="AK7" s="30"/>
      <c r="AL7" s="42"/>
    </row>
    <row r="8" spans="1:38" ht="15.6" customHeight="1" thickBot="1" x14ac:dyDescent="0.3">
      <c r="C8" s="18"/>
      <c r="D8" s="18"/>
      <c r="E8" s="56">
        <v>3.2529999999999998E-7</v>
      </c>
      <c r="F8" s="56">
        <v>1.3671E-3</v>
      </c>
      <c r="G8" s="56">
        <v>-3.8336000000000002E-2</v>
      </c>
      <c r="H8" t="str">
        <f>'headspace data'!B6</f>
        <v>IEPAug23-AirEq-Cold-Tfill5-D</v>
      </c>
      <c r="I8" s="7">
        <f>'headspace data'!F6</f>
        <v>5</v>
      </c>
      <c r="J8" s="7">
        <f>'headspace data'!G6</f>
        <v>0</v>
      </c>
      <c r="K8" s="7">
        <f>'headspace data'!H6</f>
        <v>1000</v>
      </c>
      <c r="L8" s="19">
        <v>1</v>
      </c>
      <c r="M8">
        <f>'headspace data'!M6</f>
        <v>22.89</v>
      </c>
      <c r="N8" s="31">
        <f>'headspace data'!O6</f>
        <v>119.19</v>
      </c>
      <c r="O8" s="30">
        <f>'headspace data'!P6</f>
        <v>96.509999999999991</v>
      </c>
      <c r="P8" s="30">
        <f>'headspace data'!Q6</f>
        <v>22.680000000000007</v>
      </c>
      <c r="Q8">
        <f>'headspace data'!E6</f>
        <v>308.25040000000001</v>
      </c>
      <c r="R8" s="22">
        <f t="shared" si="0"/>
        <v>413.98257779028211</v>
      </c>
      <c r="S8" s="22">
        <v>0</v>
      </c>
      <c r="T8" s="20">
        <v>-165.88059999999999</v>
      </c>
      <c r="U8" s="20">
        <v>222.87430000000001</v>
      </c>
      <c r="V8" s="20">
        <v>92.0792</v>
      </c>
      <c r="W8" s="20">
        <v>-1.4842500000000001</v>
      </c>
      <c r="X8" s="20">
        <v>-5.6235E-2</v>
      </c>
      <c r="Y8" s="20">
        <v>3.1619000000000001E-2</v>
      </c>
      <c r="Z8" s="20">
        <v>-4.8472000000000003E-3</v>
      </c>
      <c r="AA8" s="21">
        <v>8.2057459999999999E-2</v>
      </c>
      <c r="AB8" s="39">
        <f t="shared" si="1"/>
        <v>2.5539734501359324E-2</v>
      </c>
      <c r="AC8" s="32">
        <f t="shared" si="2"/>
        <v>14.577837414310594</v>
      </c>
      <c r="AD8" s="24">
        <f t="shared" si="3"/>
        <v>14.577837414310594</v>
      </c>
      <c r="AE8" t="str">
        <f t="shared" si="4"/>
        <v>IEPAug23-AirEq-Cold-Tfill5-D</v>
      </c>
      <c r="AF8" s="18"/>
      <c r="AG8" s="27"/>
      <c r="AI8" s="64">
        <f>AVERAGE(AD5:AD6)</f>
        <v>8.8430951617892894</v>
      </c>
      <c r="AJ8" s="25">
        <f>AVERAGE(AD7:AD8)</f>
        <v>15.102932964910522</v>
      </c>
      <c r="AK8" s="60">
        <v>9.3579000000000008</v>
      </c>
      <c r="AL8" s="42">
        <v>16.2</v>
      </c>
    </row>
    <row r="9" spans="1:38" ht="15.75" customHeight="1" x14ac:dyDescent="0.25">
      <c r="D9" s="18"/>
      <c r="E9" s="56">
        <v>3.2529999999999998E-7</v>
      </c>
      <c r="F9" s="56">
        <v>1.3671E-3</v>
      </c>
      <c r="G9" s="56">
        <v>-3.8336000000000002E-2</v>
      </c>
      <c r="H9" t="str">
        <f>'headspace data'!B7</f>
        <v>IEPAug23-KML05-NI1-384</v>
      </c>
      <c r="I9" s="7">
        <f>'headspace data'!F7</f>
        <v>0</v>
      </c>
      <c r="J9" s="7">
        <f>'headspace data'!G7</f>
        <v>30</v>
      </c>
      <c r="K9" s="7">
        <f>'headspace data'!H7</f>
        <v>1027</v>
      </c>
      <c r="L9" s="19">
        <v>1</v>
      </c>
      <c r="M9">
        <f>'headspace data'!M7</f>
        <v>22.91</v>
      </c>
      <c r="N9" s="31">
        <f>'headspace data'!O7</f>
        <v>119.21129503407982</v>
      </c>
      <c r="O9" s="30">
        <f>'headspace data'!P7</f>
        <v>96.650438169425499</v>
      </c>
      <c r="P9" s="30">
        <f>'headspace data'!Q7</f>
        <v>22.560856864654323</v>
      </c>
      <c r="Q9">
        <f>'headspace data'!E7</f>
        <v>358.40379999999999</v>
      </c>
      <c r="R9" s="22">
        <f t="shared" si="0"/>
        <v>493.42368821784925</v>
      </c>
      <c r="S9" s="22">
        <v>0</v>
      </c>
      <c r="T9" s="20">
        <v>-165.88059999999999</v>
      </c>
      <c r="U9" s="20">
        <v>222.87430000000001</v>
      </c>
      <c r="V9" s="20">
        <v>92.0792</v>
      </c>
      <c r="W9" s="20">
        <v>-1.4842500000000001</v>
      </c>
      <c r="X9" s="20">
        <v>-5.6235E-2</v>
      </c>
      <c r="Y9" s="20">
        <v>3.1619000000000001E-2</v>
      </c>
      <c r="Z9" s="20">
        <v>-4.8472000000000003E-3</v>
      </c>
      <c r="AA9" s="21">
        <v>8.2057459999999999E-2</v>
      </c>
      <c r="AB9" s="39">
        <f t="shared" si="1"/>
        <v>2.1896032646741784E-2</v>
      </c>
      <c r="AC9" s="32">
        <f t="shared" si="2"/>
        <v>15.545064833640913</v>
      </c>
      <c r="AD9" s="24">
        <f t="shared" si="3"/>
        <v>15.136382505979467</v>
      </c>
      <c r="AE9" t="str">
        <f t="shared" si="4"/>
        <v>IEPAug23-KML05-NI1-384</v>
      </c>
      <c r="AF9" s="9"/>
      <c r="AG9" s="32"/>
      <c r="AH9" s="24"/>
    </row>
    <row r="10" spans="1:38" ht="15.75" customHeight="1" x14ac:dyDescent="0.25">
      <c r="D10" s="18"/>
      <c r="E10" s="56">
        <v>3.2529999999999998E-7</v>
      </c>
      <c r="F10" s="56">
        <v>1.3671E-3</v>
      </c>
      <c r="G10" s="56">
        <v>-3.8336000000000002E-2</v>
      </c>
      <c r="H10" t="str">
        <f>'headspace data'!B8</f>
        <v>IEPAug23-KML02-NI6-364</v>
      </c>
      <c r="I10" s="7">
        <f>'headspace data'!F8</f>
        <v>0</v>
      </c>
      <c r="J10" s="7">
        <f>'headspace data'!G8</f>
        <v>30</v>
      </c>
      <c r="K10" s="7">
        <f>'headspace data'!H8</f>
        <v>1027</v>
      </c>
      <c r="L10" s="19">
        <v>1</v>
      </c>
      <c r="M10">
        <f>'headspace data'!M8</f>
        <v>22.93</v>
      </c>
      <c r="N10" s="31">
        <f>'headspace data'!O8</f>
        <v>118.65628042843232</v>
      </c>
      <c r="O10" s="30">
        <f>'headspace data'!P8</f>
        <v>96.134371957156773</v>
      </c>
      <c r="P10" s="30">
        <f>'headspace data'!Q8</f>
        <v>22.521908471275555</v>
      </c>
      <c r="Q10">
        <f>'headspace data'!E8</f>
        <v>334.4819</v>
      </c>
      <c r="R10" s="22">
        <f t="shared" si="0"/>
        <v>455.32816489640152</v>
      </c>
      <c r="S10" s="22">
        <v>0</v>
      </c>
      <c r="T10" s="20">
        <v>-165.88059999999999</v>
      </c>
      <c r="U10" s="20">
        <v>222.87430000000001</v>
      </c>
      <c r="V10" s="20">
        <v>92.0792</v>
      </c>
      <c r="W10" s="20">
        <v>-1.4842500000000001</v>
      </c>
      <c r="X10" s="20">
        <v>-5.6235E-2</v>
      </c>
      <c r="Y10" s="20">
        <v>3.1619000000000001E-2</v>
      </c>
      <c r="Z10" s="20">
        <v>-4.8472000000000003E-3</v>
      </c>
      <c r="AA10" s="21">
        <v>8.2057459999999999E-2</v>
      </c>
      <c r="AB10" s="39">
        <f t="shared" si="1"/>
        <v>2.1882783208382463E-2</v>
      </c>
      <c r="AC10" s="32">
        <f t="shared" si="2"/>
        <v>14.354447479188652</v>
      </c>
      <c r="AD10" s="24">
        <f t="shared" si="3"/>
        <v>13.977066678859446</v>
      </c>
      <c r="AE10" t="str">
        <f t="shared" si="4"/>
        <v>IEPAug23-KML02-NI6-364</v>
      </c>
      <c r="AG10" s="32"/>
      <c r="AH10" s="24"/>
      <c r="AI10" s="27"/>
    </row>
    <row r="11" spans="1:38" ht="15.75" customHeight="1" x14ac:dyDescent="0.25">
      <c r="D11" s="18"/>
      <c r="E11" s="56">
        <v>3.2529999999999998E-7</v>
      </c>
      <c r="F11" s="56">
        <v>1.3671E-3</v>
      </c>
      <c r="G11" s="56">
        <v>-3.8336000000000002E-2</v>
      </c>
      <c r="H11" t="str">
        <f>'headspace data'!B9</f>
        <v>IEPAug23-KML07-NI8-321</v>
      </c>
      <c r="I11" s="7">
        <f>'headspace data'!F9</f>
        <v>0</v>
      </c>
      <c r="J11" s="7">
        <f>'headspace data'!G9</f>
        <v>30</v>
      </c>
      <c r="K11" s="7">
        <f>'headspace data'!H9</f>
        <v>1027</v>
      </c>
      <c r="L11" s="19">
        <v>1</v>
      </c>
      <c r="M11">
        <f>'headspace data'!M9</f>
        <v>22.85</v>
      </c>
      <c r="N11" s="31">
        <f>'headspace data'!O9</f>
        <v>119.21129503407984</v>
      </c>
      <c r="O11" s="30">
        <f>'headspace data'!P9</f>
        <v>96.913339824732219</v>
      </c>
      <c r="P11" s="30">
        <f>'headspace data'!Q9</f>
        <v>22.29795520934762</v>
      </c>
      <c r="Q11">
        <f>'headspace data'!E9</f>
        <v>245.2953</v>
      </c>
      <c r="R11" s="22">
        <f t="shared" si="0"/>
        <v>316.58043543093987</v>
      </c>
      <c r="S11" s="22">
        <v>0</v>
      </c>
      <c r="T11" s="20">
        <v>-165.88059999999999</v>
      </c>
      <c r="U11" s="20">
        <v>222.87430000000001</v>
      </c>
      <c r="V11" s="20">
        <v>92.0792</v>
      </c>
      <c r="W11" s="20">
        <v>-1.4842500000000001</v>
      </c>
      <c r="X11" s="20">
        <v>-5.6235E-2</v>
      </c>
      <c r="Y11" s="20">
        <v>3.1619000000000001E-2</v>
      </c>
      <c r="Z11" s="20">
        <v>-4.8472000000000003E-3</v>
      </c>
      <c r="AA11" s="21">
        <v>8.2057459999999999E-2</v>
      </c>
      <c r="AB11" s="39">
        <f t="shared" si="1"/>
        <v>2.1935847087861473E-2</v>
      </c>
      <c r="AC11" s="32">
        <f t="shared" si="2"/>
        <v>9.9433171095751831</v>
      </c>
      <c r="AD11" s="24">
        <f t="shared" si="3"/>
        <v>9.6819056568404882</v>
      </c>
      <c r="AE11" t="str">
        <f t="shared" si="4"/>
        <v>IEPAug23-KML07-NI8-321</v>
      </c>
      <c r="AF11" s="18"/>
      <c r="AG11" s="32"/>
      <c r="AH11" s="24"/>
      <c r="AI11" s="27"/>
    </row>
    <row r="12" spans="1:38" ht="15.75" customHeight="1" x14ac:dyDescent="0.25">
      <c r="D12" s="18"/>
      <c r="E12" s="56">
        <v>3.2529999999999998E-7</v>
      </c>
      <c r="F12" s="56">
        <v>1.3671E-3</v>
      </c>
      <c r="G12" s="56">
        <v>-3.8336000000000002E-2</v>
      </c>
      <c r="H12" t="str">
        <f>'headspace data'!B10</f>
        <v>IEPAug23-KML03-NI5-372</v>
      </c>
      <c r="I12" s="7">
        <f>'headspace data'!F10</f>
        <v>0</v>
      </c>
      <c r="J12" s="7">
        <f>'headspace data'!G10</f>
        <v>30</v>
      </c>
      <c r="K12" s="7">
        <f>'headspace data'!H10</f>
        <v>1027</v>
      </c>
      <c r="L12" s="19">
        <v>1</v>
      </c>
      <c r="M12">
        <f>'headspace data'!M10</f>
        <v>22.99</v>
      </c>
      <c r="N12" s="31">
        <f>'headspace data'!O10</f>
        <v>118.48101265822784</v>
      </c>
      <c r="O12" s="30">
        <f>'headspace data'!P10</f>
        <v>96.40701071080818</v>
      </c>
      <c r="P12" s="30">
        <f>'headspace data'!Q10</f>
        <v>22.07400194741966</v>
      </c>
      <c r="Q12">
        <f>'headspace data'!E10</f>
        <v>336.05560000000003</v>
      </c>
      <c r="R12" s="22">
        <f t="shared" si="0"/>
        <v>457.82283481457949</v>
      </c>
      <c r="S12" s="22">
        <v>0</v>
      </c>
      <c r="T12" s="20">
        <v>-165.88059999999999</v>
      </c>
      <c r="U12" s="20">
        <v>222.87430000000001</v>
      </c>
      <c r="V12" s="20">
        <v>92.0792</v>
      </c>
      <c r="W12" s="20">
        <v>-1.4842500000000001</v>
      </c>
      <c r="X12" s="20">
        <v>-5.6235E-2</v>
      </c>
      <c r="Y12" s="20">
        <v>3.1619000000000001E-2</v>
      </c>
      <c r="Z12" s="20">
        <v>-4.8472000000000003E-3</v>
      </c>
      <c r="AA12" s="21">
        <v>8.2057459999999999E-2</v>
      </c>
      <c r="AB12" s="39">
        <f t="shared" si="1"/>
        <v>2.1843100850173228E-2</v>
      </c>
      <c r="AC12" s="32">
        <f t="shared" si="2"/>
        <v>14.314018323233313</v>
      </c>
      <c r="AD12" s="24">
        <f t="shared" si="3"/>
        <v>13.937700412106439</v>
      </c>
      <c r="AE12" t="str">
        <f t="shared" si="4"/>
        <v>IEPAug23-KML03-NI5-372</v>
      </c>
      <c r="AF12" s="18"/>
      <c r="AG12" s="32"/>
      <c r="AH12" s="24"/>
      <c r="AI12" s="27"/>
    </row>
    <row r="13" spans="1:38" ht="15.75" customHeight="1" x14ac:dyDescent="0.25">
      <c r="D13" s="18"/>
      <c r="E13" s="56">
        <v>3.2529999999999998E-7</v>
      </c>
      <c r="F13" s="56">
        <v>1.3671E-3</v>
      </c>
      <c r="G13" s="56">
        <v>-3.8336000000000002E-2</v>
      </c>
      <c r="H13" t="str">
        <f>'headspace data'!B11</f>
        <v>IEPAug23-SHBML12-Ni1-766</v>
      </c>
      <c r="I13" s="7">
        <f>'headspace data'!F11</f>
        <v>0</v>
      </c>
      <c r="J13" s="7">
        <f>'headspace data'!G11</f>
        <v>30</v>
      </c>
      <c r="K13" s="7">
        <f>'headspace data'!H11</f>
        <v>1027</v>
      </c>
      <c r="L13" s="19">
        <v>1</v>
      </c>
      <c r="M13">
        <f>'headspace data'!M11</f>
        <v>22.93</v>
      </c>
      <c r="N13" s="31">
        <f>'headspace data'!O11</f>
        <v>118.65628042843232</v>
      </c>
      <c r="O13" s="30">
        <f>'headspace data'!P11</f>
        <v>96.669912366114914</v>
      </c>
      <c r="P13" s="30">
        <f>'headspace data'!Q11</f>
        <v>21.986368062317414</v>
      </c>
      <c r="Q13">
        <f>'headspace data'!E11</f>
        <v>429.86599999999999</v>
      </c>
      <c r="R13" s="22">
        <f t="shared" si="0"/>
        <v>609.44429686908677</v>
      </c>
      <c r="S13" s="22">
        <v>0</v>
      </c>
      <c r="T13" s="20">
        <v>-165.88059999999999</v>
      </c>
      <c r="U13" s="20">
        <v>222.87430000000001</v>
      </c>
      <c r="V13" s="20">
        <v>92.0792</v>
      </c>
      <c r="W13" s="20">
        <v>-1.4842500000000001</v>
      </c>
      <c r="X13" s="20">
        <v>-5.6235E-2</v>
      </c>
      <c r="Y13" s="20">
        <v>3.1619000000000001E-2</v>
      </c>
      <c r="Z13" s="20">
        <v>-4.8472000000000003E-3</v>
      </c>
      <c r="AA13" s="21">
        <v>8.2057459999999999E-2</v>
      </c>
      <c r="AB13" s="39">
        <f t="shared" si="1"/>
        <v>2.1882783208382463E-2</v>
      </c>
      <c r="AC13" s="32">
        <f t="shared" si="2"/>
        <v>19.041513399794503</v>
      </c>
      <c r="AD13" s="24">
        <f t="shared" si="3"/>
        <v>18.540908860559401</v>
      </c>
      <c r="AE13" t="str">
        <f t="shared" si="4"/>
        <v>IEPAug23-SHBML12-Ni1-766</v>
      </c>
      <c r="AF13" s="18"/>
      <c r="AG13" s="43"/>
      <c r="AH13" s="18"/>
      <c r="AI13" s="27"/>
    </row>
    <row r="14" spans="1:38" ht="15.75" customHeight="1" x14ac:dyDescent="0.25">
      <c r="A14" s="18"/>
      <c r="B14" s="18"/>
      <c r="C14" s="18"/>
      <c r="D14" s="18"/>
      <c r="E14" s="56">
        <v>3.2529999999999998E-7</v>
      </c>
      <c r="F14" s="56">
        <v>1.3671E-3</v>
      </c>
      <c r="G14" s="56">
        <v>-3.8336000000000002E-2</v>
      </c>
      <c r="H14" t="str">
        <f>'headspace data'!B12</f>
        <v>IEPAug23-KML08-NI3-313</v>
      </c>
      <c r="I14" s="7">
        <f>'headspace data'!F12</f>
        <v>0</v>
      </c>
      <c r="J14" s="7">
        <f>'headspace data'!G12</f>
        <v>30</v>
      </c>
      <c r="K14" s="7">
        <f>'headspace data'!H12</f>
        <v>1027</v>
      </c>
      <c r="L14" s="19">
        <v>1</v>
      </c>
      <c r="M14">
        <f>'headspace data'!M12</f>
        <v>22.82</v>
      </c>
      <c r="N14" s="31">
        <f>'headspace data'!O12</f>
        <v>118.01363193768258</v>
      </c>
      <c r="O14" s="30">
        <f>'headspace data'!P12</f>
        <v>95.959104186952288</v>
      </c>
      <c r="P14" s="30">
        <f>'headspace data'!Q12</f>
        <v>22.054527750730291</v>
      </c>
      <c r="Q14">
        <f>'headspace data'!E12</f>
        <v>387.21089999999998</v>
      </c>
      <c r="R14" s="22">
        <f t="shared" si="0"/>
        <v>539.79299242493687</v>
      </c>
      <c r="S14" s="22">
        <v>0</v>
      </c>
      <c r="T14" s="20">
        <v>-165.88059999999999</v>
      </c>
      <c r="U14" s="20">
        <v>222.87430000000001</v>
      </c>
      <c r="V14" s="20">
        <v>92.0792</v>
      </c>
      <c r="W14" s="20">
        <v>-1.4842500000000001</v>
      </c>
      <c r="X14" s="20">
        <v>-5.6235E-2</v>
      </c>
      <c r="Y14" s="20">
        <v>3.1619000000000001E-2</v>
      </c>
      <c r="Z14" s="20">
        <v>-4.8472000000000003E-3</v>
      </c>
      <c r="AA14" s="21">
        <v>8.2057459999999999E-2</v>
      </c>
      <c r="AB14" s="39">
        <f t="shared" si="1"/>
        <v>2.1955791579292342E-2</v>
      </c>
      <c r="AC14" s="32">
        <f t="shared" si="2"/>
        <v>16.959843189478427</v>
      </c>
      <c r="AD14" s="24">
        <f t="shared" si="3"/>
        <v>16.513966104652802</v>
      </c>
      <c r="AE14" t="str">
        <f t="shared" si="4"/>
        <v>IEPAug23-KML08-NI3-313</v>
      </c>
      <c r="AF14" s="18"/>
      <c r="AG14" s="43"/>
      <c r="AH14" s="18"/>
      <c r="AI14" s="41"/>
      <c r="AJ14" s="18"/>
      <c r="AK14" s="35"/>
    </row>
    <row r="15" spans="1:38" ht="15.75" customHeight="1" x14ac:dyDescent="0.25">
      <c r="E15" s="56">
        <v>3.2529999999999998E-7</v>
      </c>
      <c r="F15" s="56">
        <v>1.3671E-3</v>
      </c>
      <c r="G15" s="56">
        <v>-3.8336000000000002E-2</v>
      </c>
      <c r="H15" t="str">
        <f>'headspace data'!B13</f>
        <v>IEPAug23-SHBML11-NI1-667</v>
      </c>
      <c r="I15" s="7">
        <f>'headspace data'!F13</f>
        <v>0</v>
      </c>
      <c r="J15" s="7">
        <f>'headspace data'!G13</f>
        <v>30</v>
      </c>
      <c r="K15" s="7">
        <f>'headspace data'!H13</f>
        <v>1027</v>
      </c>
      <c r="L15" s="19">
        <v>1</v>
      </c>
      <c r="M15">
        <f>'headspace data'!M13</f>
        <v>22.89</v>
      </c>
      <c r="N15" s="31">
        <f>'headspace data'!O13</f>
        <v>118.41285296981501</v>
      </c>
      <c r="O15" s="30">
        <f>'headspace data'!P13</f>
        <v>96.309639727361244</v>
      </c>
      <c r="P15" s="30">
        <f>'headspace data'!Q13</f>
        <v>22.103213242453766</v>
      </c>
      <c r="Q15">
        <f>'headspace data'!E13</f>
        <v>391.18549999999999</v>
      </c>
      <c r="R15" s="22">
        <f t="shared" si="0"/>
        <v>546.23308588695431</v>
      </c>
      <c r="S15" s="22">
        <v>0</v>
      </c>
      <c r="T15" s="20">
        <v>-165.88059999999999</v>
      </c>
      <c r="U15" s="20">
        <v>222.87430000000001</v>
      </c>
      <c r="V15" s="20">
        <v>92.0792</v>
      </c>
      <c r="W15" s="20">
        <v>-1.4842500000000001</v>
      </c>
      <c r="X15" s="20">
        <v>-5.6235E-2</v>
      </c>
      <c r="Y15" s="20">
        <v>3.1619000000000001E-2</v>
      </c>
      <c r="Z15" s="20">
        <v>-4.8472000000000003E-3</v>
      </c>
      <c r="AA15" s="21">
        <v>8.2057459999999999E-2</v>
      </c>
      <c r="AB15" s="39">
        <f t="shared" si="1"/>
        <v>2.1909293098039396E-2</v>
      </c>
      <c r="AC15" s="32">
        <f t="shared" si="2"/>
        <v>17.128121297245663</v>
      </c>
      <c r="AD15" s="24">
        <f t="shared" si="3"/>
        <v>16.67782015311165</v>
      </c>
      <c r="AE15" t="str">
        <f t="shared" si="4"/>
        <v>IEPAug23-SHBML11-NI1-667</v>
      </c>
      <c r="AF15" s="18"/>
      <c r="AG15" s="43"/>
      <c r="AH15" s="18"/>
      <c r="AI15" s="27"/>
      <c r="AJ15" s="9"/>
      <c r="AK15" s="35"/>
    </row>
    <row r="16" spans="1:38" ht="15.75" customHeight="1" x14ac:dyDescent="0.25">
      <c r="E16" s="56">
        <v>3.2529999999999998E-7</v>
      </c>
      <c r="F16" s="56">
        <v>1.3671E-3</v>
      </c>
      <c r="G16" s="56">
        <v>-3.8336000000000002E-2</v>
      </c>
      <c r="H16" t="str">
        <f>'headspace data'!B14</f>
        <v>IEPAug23-SHBML10-NI1-672</v>
      </c>
      <c r="I16" s="7">
        <f>'headspace data'!F14</f>
        <v>0</v>
      </c>
      <c r="J16" s="7">
        <f>'headspace data'!G14</f>
        <v>30</v>
      </c>
      <c r="K16" s="7">
        <f>'headspace data'!H14</f>
        <v>1027</v>
      </c>
      <c r="L16" s="19">
        <v>1</v>
      </c>
      <c r="M16">
        <f>'headspace data'!M14</f>
        <v>22.92</v>
      </c>
      <c r="N16" s="31">
        <f>'headspace data'!O14</f>
        <v>118.51022395326193</v>
      </c>
      <c r="O16" s="30">
        <f>'headspace data'!P14</f>
        <v>96.377799415774106</v>
      </c>
      <c r="P16" s="30">
        <f>'headspace data'!Q14</f>
        <v>22.132424537487818</v>
      </c>
      <c r="Q16">
        <f>'headspace data'!E14</f>
        <v>388.43939999999998</v>
      </c>
      <c r="R16" s="22">
        <f t="shared" si="0"/>
        <v>541.7824487187587</v>
      </c>
      <c r="S16" s="22">
        <v>0</v>
      </c>
      <c r="T16" s="20">
        <v>-165.88059999999999</v>
      </c>
      <c r="U16" s="20">
        <v>222.87430000000001</v>
      </c>
      <c r="V16" s="20">
        <v>92.0792</v>
      </c>
      <c r="W16" s="20">
        <v>-1.4842500000000001</v>
      </c>
      <c r="X16" s="20">
        <v>-5.6235E-2</v>
      </c>
      <c r="Y16" s="20">
        <v>3.1619000000000001E-2</v>
      </c>
      <c r="Z16" s="20">
        <v>-4.8472000000000003E-3</v>
      </c>
      <c r="AA16" s="21">
        <v>8.2057459999999999E-2</v>
      </c>
      <c r="AB16" s="39">
        <f t="shared" si="1"/>
        <v>2.18894065517008E-2</v>
      </c>
      <c r="AC16" s="32">
        <f t="shared" si="2"/>
        <v>16.98041029344931</v>
      </c>
      <c r="AD16" s="24">
        <f t="shared" si="3"/>
        <v>16.533992496055802</v>
      </c>
      <c r="AE16" t="str">
        <f t="shared" si="4"/>
        <v>IEPAug23-SHBML10-NI1-672</v>
      </c>
      <c r="AF16" s="18"/>
      <c r="AG16" s="43"/>
      <c r="AH16" s="18"/>
    </row>
    <row r="17" spans="5:36" ht="15.75" customHeight="1" x14ac:dyDescent="0.25">
      <c r="E17" s="56">
        <v>3.2529999999999998E-7</v>
      </c>
      <c r="F17" s="56">
        <v>1.3671E-3</v>
      </c>
      <c r="G17" s="56">
        <v>-3.8336000000000002E-2</v>
      </c>
      <c r="H17" t="str">
        <f>'headspace data'!B15</f>
        <v>IEPAug23-SHBML10-NI8-684</v>
      </c>
      <c r="I17" s="7">
        <f>'headspace data'!F15</f>
        <v>0</v>
      </c>
      <c r="J17" s="7">
        <f>'headspace data'!G15</f>
        <v>30</v>
      </c>
      <c r="K17" s="7">
        <f>'headspace data'!H15</f>
        <v>1027</v>
      </c>
      <c r="L17" s="19">
        <v>1</v>
      </c>
      <c r="M17">
        <f>'headspace data'!M15</f>
        <v>22.8</v>
      </c>
      <c r="N17" s="31">
        <f>'headspace data'!O15</f>
        <v>118.8607594936709</v>
      </c>
      <c r="O17" s="30">
        <f>'headspace data'!P15</f>
        <v>96.708860759493689</v>
      </c>
      <c r="P17" s="30">
        <f>'headspace data'!Q15</f>
        <v>22.151898734177216</v>
      </c>
      <c r="Q17">
        <f>'headspace data'!E15</f>
        <v>222.71619999999999</v>
      </c>
      <c r="R17" s="22">
        <f t="shared" si="0"/>
        <v>282.27501213801571</v>
      </c>
      <c r="S17" s="22">
        <v>0</v>
      </c>
      <c r="T17" s="20">
        <v>-165.88059999999999</v>
      </c>
      <c r="U17" s="20">
        <v>222.87430000000001</v>
      </c>
      <c r="V17" s="20">
        <v>92.0792</v>
      </c>
      <c r="W17" s="20">
        <v>-1.4842500000000001</v>
      </c>
      <c r="X17" s="20">
        <v>-5.6235E-2</v>
      </c>
      <c r="Y17" s="20">
        <v>3.1619000000000001E-2</v>
      </c>
      <c r="Z17" s="20">
        <v>-4.8472000000000003E-3</v>
      </c>
      <c r="AA17" s="21">
        <v>8.2057459999999999E-2</v>
      </c>
      <c r="AB17" s="39">
        <f t="shared" si="1"/>
        <v>2.1969101738765415E-2</v>
      </c>
      <c r="AC17" s="32">
        <f t="shared" si="2"/>
        <v>8.8637738634668359</v>
      </c>
      <c r="AD17" s="24">
        <f t="shared" si="3"/>
        <v>8.6307437813698513</v>
      </c>
      <c r="AE17" t="str">
        <f t="shared" si="4"/>
        <v>IEPAug23-SHBML10-NI8-684</v>
      </c>
      <c r="AF17" s="25"/>
      <c r="AG17" s="43"/>
      <c r="AH17" s="18"/>
      <c r="AI17" s="18"/>
      <c r="AJ17" s="18"/>
    </row>
    <row r="18" spans="5:36" ht="15.75" customHeight="1" x14ac:dyDescent="0.25">
      <c r="E18" s="56">
        <v>3.2529999999999998E-7</v>
      </c>
      <c r="F18" s="56">
        <v>1.3671E-3</v>
      </c>
      <c r="G18" s="56">
        <v>-3.8336000000000002E-2</v>
      </c>
      <c r="H18" t="str">
        <f>'headspace data'!B16</f>
        <v>IEPAug23-SHBML10-NI7-683</v>
      </c>
      <c r="I18" s="7">
        <f>'headspace data'!F16</f>
        <v>0</v>
      </c>
      <c r="J18" s="7">
        <f>'headspace data'!G16</f>
        <v>30</v>
      </c>
      <c r="K18" s="7">
        <f>'headspace data'!H16</f>
        <v>1027</v>
      </c>
      <c r="L18" s="19">
        <v>1</v>
      </c>
      <c r="M18">
        <f>'headspace data'!M16</f>
        <v>22.8</v>
      </c>
      <c r="N18" s="31">
        <f>'headspace data'!O16</f>
        <v>118.72444011684517</v>
      </c>
      <c r="O18" s="30">
        <f>'headspace data'!P16</f>
        <v>96.815968841285297</v>
      </c>
      <c r="P18" s="30">
        <f>'headspace data'!Q16</f>
        <v>21.908471275559883</v>
      </c>
      <c r="Q18">
        <f>'headspace data'!E16</f>
        <v>233.3486</v>
      </c>
      <c r="R18" s="22">
        <f t="shared" si="0"/>
        <v>298.38796649537358</v>
      </c>
      <c r="S18" s="22">
        <v>0</v>
      </c>
      <c r="T18" s="20">
        <v>-165.88059999999999</v>
      </c>
      <c r="U18" s="20">
        <v>222.87430000000001</v>
      </c>
      <c r="V18" s="20">
        <v>92.0792</v>
      </c>
      <c r="W18" s="20">
        <v>-1.4842500000000001</v>
      </c>
      <c r="X18" s="20">
        <v>-5.6235E-2</v>
      </c>
      <c r="Y18" s="20">
        <v>3.1619000000000001E-2</v>
      </c>
      <c r="Z18" s="20">
        <v>-4.8472000000000003E-3</v>
      </c>
      <c r="AA18" s="21">
        <v>8.2057459999999999E-2</v>
      </c>
      <c r="AB18" s="39">
        <f t="shared" si="1"/>
        <v>2.1969101738765415E-2</v>
      </c>
      <c r="AC18" s="32">
        <f t="shared" si="2"/>
        <v>9.3357328126423589</v>
      </c>
      <c r="AD18" s="24">
        <f t="shared" si="3"/>
        <v>9.0902948516478652</v>
      </c>
      <c r="AE18" t="str">
        <f t="shared" si="4"/>
        <v>IEPAug23-SHBML10-NI7-683</v>
      </c>
      <c r="AF18" s="25"/>
      <c r="AG18" s="43"/>
      <c r="AH18" s="18"/>
      <c r="AI18" s="18"/>
      <c r="AJ18" s="18"/>
    </row>
    <row r="19" spans="5:36" ht="15.75" customHeight="1" x14ac:dyDescent="0.25">
      <c r="E19" s="56">
        <v>3.2529999999999998E-7</v>
      </c>
      <c r="F19" s="56">
        <v>1.3671E-3</v>
      </c>
      <c r="G19" s="56">
        <v>-3.8336000000000002E-2</v>
      </c>
      <c r="H19" t="str">
        <f>'headspace data'!B17</f>
        <v>IEPAug23-SHBML10-NI4-677</v>
      </c>
      <c r="I19" s="7">
        <f>'headspace data'!F17</f>
        <v>0</v>
      </c>
      <c r="J19" s="7">
        <f>'headspace data'!G17</f>
        <v>30</v>
      </c>
      <c r="K19" s="7">
        <f>'headspace data'!H17</f>
        <v>1027</v>
      </c>
      <c r="L19" s="19">
        <v>1</v>
      </c>
      <c r="M19">
        <f>'headspace data'!M17</f>
        <v>22.81</v>
      </c>
      <c r="N19" s="31">
        <f>'headspace data'!O17</f>
        <v>118.8315481986368</v>
      </c>
      <c r="O19" s="30">
        <f>'headspace data'!P17</f>
        <v>97.069133398247317</v>
      </c>
      <c r="P19" s="30">
        <f>'headspace data'!Q17</f>
        <v>21.762414800389475</v>
      </c>
      <c r="Q19">
        <f>'headspace data'!E17</f>
        <v>309.96620000000001</v>
      </c>
      <c r="R19" s="22">
        <f t="shared" si="0"/>
        <v>416.67330540483579</v>
      </c>
      <c r="S19" s="22">
        <v>0</v>
      </c>
      <c r="T19" s="20">
        <v>-165.88059999999999</v>
      </c>
      <c r="U19" s="20">
        <v>222.87430000000001</v>
      </c>
      <c r="V19" s="20">
        <v>92.0792</v>
      </c>
      <c r="W19" s="20">
        <v>-1.4842500000000001</v>
      </c>
      <c r="X19" s="20">
        <v>-5.6235E-2</v>
      </c>
      <c r="Y19" s="20">
        <v>3.1619000000000001E-2</v>
      </c>
      <c r="Z19" s="20">
        <v>-4.8472000000000003E-3</v>
      </c>
      <c r="AA19" s="21">
        <v>8.2057459999999999E-2</v>
      </c>
      <c r="AB19" s="39">
        <f t="shared" si="1"/>
        <v>2.1962445274830347E-2</v>
      </c>
      <c r="AC19" s="32">
        <f t="shared" si="2"/>
        <v>12.997707040452491</v>
      </c>
      <c r="AD19" s="24">
        <f t="shared" si="3"/>
        <v>12.655995170839816</v>
      </c>
      <c r="AE19" t="str">
        <f t="shared" si="4"/>
        <v>IEPAug23-SHBML10-NI4-677</v>
      </c>
      <c r="AF19" s="25"/>
      <c r="AG19" s="43"/>
      <c r="AH19" s="18"/>
      <c r="AI19" s="18"/>
      <c r="AJ19" s="18"/>
    </row>
    <row r="20" spans="5:36" ht="15.75" customHeight="1" x14ac:dyDescent="0.25">
      <c r="E20" s="56">
        <v>3.2529999999999998E-7</v>
      </c>
      <c r="F20" s="56">
        <v>1.3671E-3</v>
      </c>
      <c r="G20" s="56">
        <v>-3.8336000000000002E-2</v>
      </c>
      <c r="H20" t="str">
        <f>'headspace data'!B18</f>
        <v>IEPAug23-KML08-NI10-288</v>
      </c>
      <c r="I20" s="7">
        <f>'headspace data'!F18</f>
        <v>0</v>
      </c>
      <c r="J20" s="7">
        <f>'headspace data'!G18</f>
        <v>30</v>
      </c>
      <c r="K20" s="7">
        <f>'headspace data'!H18</f>
        <v>1027</v>
      </c>
      <c r="L20" s="19">
        <v>1</v>
      </c>
      <c r="M20">
        <f>'headspace data'!M18</f>
        <v>22.8</v>
      </c>
      <c r="N20" s="31">
        <f>'headspace data'!O18</f>
        <v>118.40311587147032</v>
      </c>
      <c r="O20" s="30">
        <f>'headspace data'!P18</f>
        <v>96.777020447906537</v>
      </c>
      <c r="P20" s="30">
        <f>'headspace data'!Q18</f>
        <v>21.626095423563786</v>
      </c>
      <c r="Q20">
        <f>'headspace data'!E18</f>
        <v>234.77950000000001</v>
      </c>
      <c r="R20" s="22">
        <f t="shared" si="0"/>
        <v>300.56205030066735</v>
      </c>
      <c r="S20" s="22">
        <v>0</v>
      </c>
      <c r="T20" s="20">
        <v>-165.88059999999999</v>
      </c>
      <c r="U20" s="20">
        <v>222.87430000000001</v>
      </c>
      <c r="V20" s="20">
        <v>92.0792</v>
      </c>
      <c r="W20" s="20">
        <v>-1.4842500000000001</v>
      </c>
      <c r="X20" s="20">
        <v>-5.6235E-2</v>
      </c>
      <c r="Y20" s="20">
        <v>3.1619000000000001E-2</v>
      </c>
      <c r="Z20" s="20">
        <v>-4.8472000000000003E-3</v>
      </c>
      <c r="AA20" s="21">
        <v>8.2057459999999999E-2</v>
      </c>
      <c r="AB20" s="39">
        <f t="shared" si="1"/>
        <v>2.1969101738765415E-2</v>
      </c>
      <c r="AC20" s="32">
        <f t="shared" si="2"/>
        <v>9.3687688932179807</v>
      </c>
      <c r="AD20" s="24">
        <f t="shared" si="3"/>
        <v>9.1224624081966699</v>
      </c>
      <c r="AE20" t="str">
        <f t="shared" si="4"/>
        <v>IEPAug23-KML08-NI10-288</v>
      </c>
      <c r="AF20" s="25"/>
      <c r="AG20" s="43"/>
      <c r="AH20" s="18"/>
      <c r="AI20" s="18"/>
      <c r="AJ20" s="18"/>
    </row>
    <row r="21" spans="5:36" ht="15.75" customHeight="1" x14ac:dyDescent="0.25">
      <c r="E21" s="56">
        <v>3.2529999999999998E-7</v>
      </c>
      <c r="F21" s="56">
        <v>1.3671E-3</v>
      </c>
      <c r="G21" s="56">
        <v>-3.8336000000000002E-2</v>
      </c>
      <c r="H21" t="str">
        <f>'headspace data'!B19</f>
        <v>IEPAug23-KML04-NI6-344</v>
      </c>
      <c r="I21" s="7">
        <f>'headspace data'!F19</f>
        <v>0</v>
      </c>
      <c r="J21" s="7">
        <f>'headspace data'!G19</f>
        <v>30</v>
      </c>
      <c r="K21" s="7">
        <f>'headspace data'!H19</f>
        <v>1027</v>
      </c>
      <c r="L21" s="19">
        <v>1</v>
      </c>
      <c r="M21">
        <f>'headspace data'!M19</f>
        <v>23.33</v>
      </c>
      <c r="N21" s="31">
        <f>'headspace data'!O19</f>
        <v>118.56864654333009</v>
      </c>
      <c r="O21" s="30">
        <f>'headspace data'!P19</f>
        <v>96.01752677702045</v>
      </c>
      <c r="P21" s="30">
        <f>'headspace data'!Q19</f>
        <v>22.551119766309636</v>
      </c>
      <c r="Q21">
        <f>'headspace data'!E19</f>
        <v>306.43079999999998</v>
      </c>
      <c r="R21" s="22">
        <f t="shared" si="0"/>
        <v>411.13116306686459</v>
      </c>
      <c r="S21" s="22">
        <v>0</v>
      </c>
      <c r="T21" s="20">
        <v>-165.88059999999999</v>
      </c>
      <c r="U21" s="20">
        <v>222.87430000000001</v>
      </c>
      <c r="V21" s="20">
        <v>92.0792</v>
      </c>
      <c r="W21" s="20">
        <v>-1.4842500000000001</v>
      </c>
      <c r="X21" s="20">
        <v>-5.6235E-2</v>
      </c>
      <c r="Y21" s="20">
        <v>3.1619000000000001E-2</v>
      </c>
      <c r="Z21" s="20">
        <v>-4.8472000000000003E-3</v>
      </c>
      <c r="AA21" s="21">
        <v>8.2057459999999999E-2</v>
      </c>
      <c r="AB21" s="39">
        <f t="shared" si="1"/>
        <v>2.1620088663448358E-2</v>
      </c>
      <c r="AC21" s="32">
        <f t="shared" si="2"/>
        <v>12.857723475898455</v>
      </c>
      <c r="AD21" s="24">
        <f t="shared" si="3"/>
        <v>12.519691797369479</v>
      </c>
      <c r="AE21" t="str">
        <f t="shared" si="4"/>
        <v>IEPAug23-KML04-NI6-344</v>
      </c>
      <c r="AF21" s="18"/>
      <c r="AG21" s="43"/>
      <c r="AH21" s="18"/>
      <c r="AI21" s="18"/>
      <c r="AJ21" s="18"/>
    </row>
    <row r="22" spans="5:36" ht="15.75" customHeight="1" x14ac:dyDescent="0.25">
      <c r="E22" s="56">
        <v>3.2529999999999998E-7</v>
      </c>
      <c r="F22" s="56">
        <v>1.3671E-3</v>
      </c>
      <c r="G22" s="56">
        <v>-3.8336000000000002E-2</v>
      </c>
      <c r="H22" t="str">
        <f>'headspace data'!B20</f>
        <v>IEPAug23-KML03-NI4-373</v>
      </c>
      <c r="I22" s="7">
        <f>'headspace data'!F20</f>
        <v>0</v>
      </c>
      <c r="J22" s="7">
        <f>'headspace data'!G20</f>
        <v>30</v>
      </c>
      <c r="K22" s="7">
        <f>'headspace data'!H20</f>
        <v>1027</v>
      </c>
      <c r="L22" s="19">
        <v>1</v>
      </c>
      <c r="M22">
        <f>'headspace data'!M20</f>
        <v>23.35</v>
      </c>
      <c r="N22" s="31">
        <f>'headspace data'!O20</f>
        <v>119.30866601752678</v>
      </c>
      <c r="O22" s="30">
        <f>'headspace data'!P20</f>
        <v>97.448880233690375</v>
      </c>
      <c r="P22" s="30">
        <f>'headspace data'!Q20</f>
        <v>21.859785783836408</v>
      </c>
      <c r="Q22">
        <f>'headspace data'!E20</f>
        <v>367.54079999999999</v>
      </c>
      <c r="R22" s="22">
        <f t="shared" si="0"/>
        <v>508.07258144290734</v>
      </c>
      <c r="S22" s="22">
        <v>0</v>
      </c>
      <c r="T22" s="20">
        <v>-165.88059999999999</v>
      </c>
      <c r="U22" s="20">
        <v>222.87430000000001</v>
      </c>
      <c r="V22" s="20">
        <v>92.0792</v>
      </c>
      <c r="W22" s="20">
        <v>-1.4842500000000001</v>
      </c>
      <c r="X22" s="20">
        <v>-5.6235E-2</v>
      </c>
      <c r="Y22" s="20">
        <v>3.1619000000000001E-2</v>
      </c>
      <c r="Z22" s="20">
        <v>-4.8472000000000003E-3</v>
      </c>
      <c r="AA22" s="21">
        <v>8.2057459999999999E-2</v>
      </c>
      <c r="AB22" s="39">
        <f t="shared" si="1"/>
        <v>2.160706772943518E-2</v>
      </c>
      <c r="AC22" s="32">
        <f t="shared" si="2"/>
        <v>15.662337833373925</v>
      </c>
      <c r="AD22" s="24">
        <f t="shared" si="3"/>
        <v>15.250572379137221</v>
      </c>
      <c r="AE22" t="str">
        <f t="shared" si="4"/>
        <v>IEPAug23-KML03-NI4-373</v>
      </c>
      <c r="AF22" s="18"/>
      <c r="AI22" s="18"/>
      <c r="AJ22" s="18"/>
    </row>
    <row r="23" spans="5:36" ht="15.75" customHeight="1" x14ac:dyDescent="0.25">
      <c r="E23" s="56">
        <v>3.2529999999999998E-7</v>
      </c>
      <c r="F23" s="56">
        <v>1.3671E-3</v>
      </c>
      <c r="G23" s="56">
        <v>-3.8336000000000002E-2</v>
      </c>
      <c r="H23" t="str">
        <f>'headspace data'!B21</f>
        <v>IEPAug23-SHBML03-NI8-405</v>
      </c>
      <c r="I23" s="7">
        <f>'headspace data'!F21</f>
        <v>0</v>
      </c>
      <c r="J23" s="7">
        <f>'headspace data'!G21</f>
        <v>30</v>
      </c>
      <c r="K23" s="7">
        <f>'headspace data'!H21</f>
        <v>1027</v>
      </c>
      <c r="L23" s="19">
        <v>1</v>
      </c>
      <c r="M23">
        <f>'headspace data'!M21</f>
        <v>23.38</v>
      </c>
      <c r="N23" s="31">
        <f>'headspace data'!O21</f>
        <v>118.23758519961051</v>
      </c>
      <c r="O23" s="30">
        <f>'headspace data'!P21</f>
        <v>96.212268743914336</v>
      </c>
      <c r="P23" s="30">
        <f>'headspace data'!Q21</f>
        <v>22.025316455696178</v>
      </c>
      <c r="Q23">
        <f>'headspace data'!E21</f>
        <v>266.87270000000001</v>
      </c>
      <c r="R23" s="22">
        <f t="shared" si="0"/>
        <v>349.67387183312087</v>
      </c>
      <c r="S23" s="22">
        <v>0</v>
      </c>
      <c r="T23" s="20">
        <v>-165.88059999999999</v>
      </c>
      <c r="U23" s="20">
        <v>222.87430000000001</v>
      </c>
      <c r="V23" s="20">
        <v>92.0792</v>
      </c>
      <c r="W23" s="20">
        <v>-1.4842500000000001</v>
      </c>
      <c r="X23" s="20">
        <v>-5.6235E-2</v>
      </c>
      <c r="Y23" s="20">
        <v>3.1619000000000001E-2</v>
      </c>
      <c r="Z23" s="20">
        <v>-4.8472000000000003E-3</v>
      </c>
      <c r="AA23" s="21">
        <v>8.2057459999999999E-2</v>
      </c>
      <c r="AB23" s="39">
        <f t="shared" si="1"/>
        <v>2.1587556482272539E-2</v>
      </c>
      <c r="AC23" s="32">
        <f t="shared" si="2"/>
        <v>10.838394460247494</v>
      </c>
      <c r="AD23" s="24">
        <f t="shared" si="3"/>
        <v>10.553451275800871</v>
      </c>
      <c r="AE23" t="str">
        <f t="shared" si="4"/>
        <v>IEPAug23-SHBML03-NI8-405</v>
      </c>
      <c r="AG23" s="43"/>
      <c r="AH23" s="30"/>
      <c r="AI23" s="32"/>
      <c r="AJ23" s="25"/>
    </row>
    <row r="24" spans="5:36" ht="15.75" customHeight="1" x14ac:dyDescent="0.25">
      <c r="E24" s="56">
        <v>3.2529999999999998E-7</v>
      </c>
      <c r="F24" s="56">
        <v>1.3671E-3</v>
      </c>
      <c r="G24" s="56">
        <v>-3.8336000000000002E-2</v>
      </c>
      <c r="H24" t="str">
        <f>'headspace data'!B22</f>
        <v>IEPAug23-KML06-NI9-316</v>
      </c>
      <c r="I24" s="7">
        <f>'headspace data'!F22</f>
        <v>0</v>
      </c>
      <c r="J24" s="7">
        <f>'headspace data'!G22</f>
        <v>30</v>
      </c>
      <c r="K24" s="7">
        <f>'headspace data'!H22</f>
        <v>1027</v>
      </c>
      <c r="L24" s="19">
        <v>1</v>
      </c>
      <c r="M24">
        <f>'headspace data'!M22</f>
        <v>23.49</v>
      </c>
      <c r="N24" s="31">
        <f>'headspace data'!O22</f>
        <v>118.61733203505355</v>
      </c>
      <c r="O24" s="30">
        <f>'headspace data'!P22</f>
        <v>96.718597857838347</v>
      </c>
      <c r="P24" s="30">
        <f>'headspace data'!Q22</f>
        <v>21.898734177215196</v>
      </c>
      <c r="Q24">
        <f>'headspace data'!E22</f>
        <v>244.41659999999999</v>
      </c>
      <c r="R24" s="22">
        <f t="shared" si="0"/>
        <v>315.23918486786363</v>
      </c>
      <c r="S24" s="22">
        <v>0</v>
      </c>
      <c r="T24" s="20">
        <v>-165.88059999999999</v>
      </c>
      <c r="U24" s="20">
        <v>222.87430000000001</v>
      </c>
      <c r="V24" s="20">
        <v>92.0792</v>
      </c>
      <c r="W24" s="20">
        <v>-1.4842500000000001</v>
      </c>
      <c r="X24" s="20">
        <v>-5.6235E-2</v>
      </c>
      <c r="Y24" s="20">
        <v>3.1619000000000001E-2</v>
      </c>
      <c r="Z24" s="20">
        <v>-4.8472000000000003E-3</v>
      </c>
      <c r="AA24" s="21">
        <v>8.2057459999999999E-2</v>
      </c>
      <c r="AB24" s="39">
        <f t="shared" si="1"/>
        <v>2.1516221553812269E-2</v>
      </c>
      <c r="AC24" s="32">
        <f t="shared" si="2"/>
        <v>9.7150091058878445</v>
      </c>
      <c r="AD24" s="24">
        <f t="shared" si="3"/>
        <v>9.459599908362069</v>
      </c>
      <c r="AE24" t="str">
        <f t="shared" si="4"/>
        <v>IEPAug23-KML06-NI9-316</v>
      </c>
      <c r="AG24" s="43"/>
      <c r="AH24" s="30"/>
      <c r="AI24" s="34"/>
      <c r="AJ24" s="25"/>
    </row>
    <row r="25" spans="5:36" ht="15.75" customHeight="1" x14ac:dyDescent="0.25">
      <c r="E25" s="56">
        <v>3.2529999999999998E-7</v>
      </c>
      <c r="F25" s="56">
        <v>1.3671E-3</v>
      </c>
      <c r="G25" s="56">
        <v>-3.8336000000000002E-2</v>
      </c>
      <c r="H25" t="str">
        <f>'headspace data'!B23</f>
        <v>IEPAug23-KML07-NI7-282</v>
      </c>
      <c r="I25" s="7">
        <f>'headspace data'!F23</f>
        <v>0</v>
      </c>
      <c r="J25" s="7">
        <f>'headspace data'!G23</f>
        <v>30</v>
      </c>
      <c r="K25" s="7">
        <f>'headspace data'!H23</f>
        <v>1027</v>
      </c>
      <c r="L25" s="19">
        <v>1</v>
      </c>
      <c r="M25">
        <f>'headspace data'!M23</f>
        <v>23.42</v>
      </c>
      <c r="N25" s="31">
        <f>'headspace data'!O23</f>
        <v>118.29600778967868</v>
      </c>
      <c r="O25" s="30">
        <f>'headspace data'!P23</f>
        <v>96.455696202531669</v>
      </c>
      <c r="P25" s="30">
        <f>'headspace data'!Q23</f>
        <v>21.84031158714701</v>
      </c>
      <c r="Q25">
        <f>'headspace data'!E23</f>
        <v>249.2705</v>
      </c>
      <c r="R25" s="22">
        <f t="shared" si="0"/>
        <v>322.65447048998237</v>
      </c>
      <c r="S25" s="22">
        <v>0</v>
      </c>
      <c r="T25" s="20">
        <v>-165.88059999999999</v>
      </c>
      <c r="U25" s="20">
        <v>222.87430000000001</v>
      </c>
      <c r="V25" s="20">
        <v>92.0792</v>
      </c>
      <c r="W25" s="20">
        <v>-1.4842500000000001</v>
      </c>
      <c r="X25" s="20">
        <v>-5.6235E-2</v>
      </c>
      <c r="Y25" s="20">
        <v>3.1619000000000001E-2</v>
      </c>
      <c r="Z25" s="20">
        <v>-4.8472000000000003E-3</v>
      </c>
      <c r="AA25" s="21">
        <v>8.2057459999999999E-2</v>
      </c>
      <c r="AB25" s="39">
        <f t="shared" si="1"/>
        <v>2.1561579044973148E-2</v>
      </c>
      <c r="AC25" s="32">
        <f t="shared" si="2"/>
        <v>9.9590273946653802</v>
      </c>
      <c r="AD25" s="24">
        <f t="shared" si="3"/>
        <v>9.6972029159351312</v>
      </c>
      <c r="AE25" t="str">
        <f t="shared" si="4"/>
        <v>IEPAug23-KML07-NI7-282</v>
      </c>
      <c r="AG25" s="43"/>
      <c r="AH25" s="30"/>
      <c r="AI25" s="32"/>
      <c r="AJ25" s="25"/>
    </row>
    <row r="26" spans="5:36" ht="15.75" customHeight="1" x14ac:dyDescent="0.25">
      <c r="E26" s="56">
        <v>3.2529999999999998E-7</v>
      </c>
      <c r="F26" s="56">
        <v>1.3671E-3</v>
      </c>
      <c r="G26" s="56">
        <v>-3.8336000000000002E-2</v>
      </c>
      <c r="H26" t="str">
        <f>'headspace data'!B24</f>
        <v>IEPAug23-SHBML14-NI3-437</v>
      </c>
      <c r="I26" s="7">
        <f>'headspace data'!F24</f>
        <v>0</v>
      </c>
      <c r="J26" s="7">
        <f>'headspace data'!G24</f>
        <v>30</v>
      </c>
      <c r="K26" s="7">
        <f>'headspace data'!H24</f>
        <v>1027</v>
      </c>
      <c r="L26" s="19">
        <v>1</v>
      </c>
      <c r="M26">
        <f>'headspace data'!M24</f>
        <v>23.43</v>
      </c>
      <c r="N26" s="31">
        <f>'headspace data'!O24</f>
        <v>118.46153846153847</v>
      </c>
      <c r="O26" s="30">
        <f>'headspace data'!P24</f>
        <v>96.630963972736112</v>
      </c>
      <c r="P26" s="30">
        <f>'headspace data'!Q24</f>
        <v>21.830574488802352</v>
      </c>
      <c r="Q26">
        <f>'headspace data'!E24</f>
        <v>276.40879999999999</v>
      </c>
      <c r="R26" s="22">
        <f t="shared" si="0"/>
        <v>364.39598406058326</v>
      </c>
      <c r="S26" s="22">
        <v>0</v>
      </c>
      <c r="T26" s="20">
        <v>-165.88059999999999</v>
      </c>
      <c r="U26" s="20">
        <v>222.87430000000001</v>
      </c>
      <c r="V26" s="20">
        <v>92.0792</v>
      </c>
      <c r="W26" s="20">
        <v>-1.4842500000000001</v>
      </c>
      <c r="X26" s="20">
        <v>-5.6235E-2</v>
      </c>
      <c r="Y26" s="20">
        <v>3.1619000000000001E-2</v>
      </c>
      <c r="Z26" s="20">
        <v>-4.8472000000000003E-3</v>
      </c>
      <c r="AA26" s="21">
        <v>8.2057459999999999E-2</v>
      </c>
      <c r="AB26" s="39">
        <f t="shared" si="1"/>
        <v>2.155509138283309E-2</v>
      </c>
      <c r="AC26" s="32">
        <f t="shared" si="2"/>
        <v>11.237281108450812</v>
      </c>
      <c r="AD26" s="24">
        <f t="shared" si="3"/>
        <v>10.941851127994948</v>
      </c>
      <c r="AE26" t="str">
        <f t="shared" si="4"/>
        <v>IEPAug23-SHBML14-NI3-437</v>
      </c>
      <c r="AG26" s="43"/>
      <c r="AH26" s="30"/>
      <c r="AI26" s="32"/>
      <c r="AJ26" s="25"/>
    </row>
    <row r="27" spans="5:36" ht="15.75" customHeight="1" x14ac:dyDescent="0.25">
      <c r="E27" s="56">
        <v>3.2529999999999998E-7</v>
      </c>
      <c r="F27" s="56">
        <v>1.3671E-3</v>
      </c>
      <c r="G27" s="56">
        <v>-3.8336000000000002E-2</v>
      </c>
      <c r="H27" t="str">
        <f>'headspace data'!B25</f>
        <v>IEPAug23-SHBML04-NI1-515</v>
      </c>
      <c r="I27" s="7">
        <f>'headspace data'!F25</f>
        <v>0</v>
      </c>
      <c r="J27" s="7">
        <f>'headspace data'!G25</f>
        <v>30</v>
      </c>
      <c r="K27" s="7">
        <f>'headspace data'!H25</f>
        <v>1027</v>
      </c>
      <c r="L27" s="19">
        <v>1</v>
      </c>
      <c r="M27">
        <f>'headspace data'!M25</f>
        <v>23.37</v>
      </c>
      <c r="N27" s="31">
        <f>'headspace data'!O25</f>
        <v>118.67575462512171</v>
      </c>
      <c r="O27" s="30">
        <f>'headspace data'!P25</f>
        <v>96.75754625121715</v>
      </c>
      <c r="P27" s="30">
        <f>'headspace data'!Q25</f>
        <v>21.918208373904569</v>
      </c>
      <c r="Q27">
        <f>'headspace data'!E25</f>
        <v>634.34889999999996</v>
      </c>
      <c r="R27" s="22">
        <f t="shared" ref="R27:R32" si="5">(E27*Q27^2+F27*Q27+G27)*1000</f>
        <v>959.78262200072254</v>
      </c>
      <c r="S27" s="22">
        <v>0</v>
      </c>
      <c r="T27" s="20">
        <v>-165.88059999999999</v>
      </c>
      <c r="U27" s="20">
        <v>222.87430000000001</v>
      </c>
      <c r="V27" s="20">
        <v>92.0792</v>
      </c>
      <c r="W27" s="20">
        <v>-1.4842500000000001</v>
      </c>
      <c r="X27" s="20">
        <v>-5.6235E-2</v>
      </c>
      <c r="Y27" s="20">
        <v>3.1619000000000001E-2</v>
      </c>
      <c r="Z27" s="20">
        <v>-4.8472000000000003E-3</v>
      </c>
      <c r="AA27" s="21">
        <v>8.2057459999999999E-2</v>
      </c>
      <c r="AB27" s="39">
        <f t="shared" ref="AB27:AB32" si="6">(EXP(T27+U27*(100/(273.15+M27))+V27*LN(((273.15+M27)/100))+W27*(((273.15+M27)/100)*((273.15+M27)/100))+J27*(X27+Y27*((273.15+M27)/100)+Z27*(((273.15+M27)/100)*((273.15+M27)/100)))))</f>
        <v>2.1594057546103444E-2</v>
      </c>
      <c r="AC27" s="32">
        <f t="shared" ref="AC27:AC32" si="7">(($AB27)*$O27*$L27*$R27+(R27-S27)*$P27/((273.15+$M27)*AA27))/$O27</f>
        <v>29.661145759008548</v>
      </c>
      <c r="AD27" s="24">
        <f t="shared" ref="AD27:AD32" si="8">AC27*1000/K27</f>
        <v>28.881349327174828</v>
      </c>
      <c r="AE27" t="str">
        <f t="shared" ref="AE27:AE32" si="9">H27</f>
        <v>IEPAug23-SHBML04-NI1-515</v>
      </c>
      <c r="AG27" s="43"/>
      <c r="AH27" s="30"/>
      <c r="AI27" s="18"/>
      <c r="AJ27" s="18"/>
    </row>
    <row r="28" spans="5:36" ht="15.75" customHeight="1" x14ac:dyDescent="0.25">
      <c r="E28" s="56">
        <v>3.2529999999999998E-7</v>
      </c>
      <c r="F28" s="56">
        <v>1.3671E-3</v>
      </c>
      <c r="G28" s="56">
        <v>-3.8336000000000002E-2</v>
      </c>
      <c r="H28" t="str">
        <f>'headspace data'!B26</f>
        <v>IEPAug23-SHBML06-NI1-479</v>
      </c>
      <c r="I28" s="7">
        <f>'headspace data'!F26</f>
        <v>0</v>
      </c>
      <c r="J28" s="7">
        <f>'headspace data'!G26</f>
        <v>30</v>
      </c>
      <c r="K28" s="7">
        <f>'headspace data'!H26</f>
        <v>1027</v>
      </c>
      <c r="L28" s="19">
        <v>1</v>
      </c>
      <c r="M28">
        <f>'headspace data'!M26</f>
        <v>23.47</v>
      </c>
      <c r="N28" s="31">
        <f>'headspace data'!O26</f>
        <v>118.26679649464461</v>
      </c>
      <c r="O28" s="30">
        <f>'headspace data'!P26</f>
        <v>96.416747809152895</v>
      </c>
      <c r="P28" s="30">
        <f>'headspace data'!Q26</f>
        <v>21.850048685491721</v>
      </c>
      <c r="Q28">
        <f>'headspace data'!E26</f>
        <v>390.52719999999999</v>
      </c>
      <c r="R28" s="22">
        <f t="shared" si="5"/>
        <v>545.16572409862999</v>
      </c>
      <c r="S28" s="22">
        <v>0</v>
      </c>
      <c r="T28" s="20">
        <v>-165.88059999999999</v>
      </c>
      <c r="U28" s="20">
        <v>222.87430000000001</v>
      </c>
      <c r="V28" s="20">
        <v>92.0792</v>
      </c>
      <c r="W28" s="20">
        <v>-1.4842500000000001</v>
      </c>
      <c r="X28" s="20">
        <v>-5.6235E-2</v>
      </c>
      <c r="Y28" s="20">
        <v>3.1619000000000001E-2</v>
      </c>
      <c r="Z28" s="20">
        <v>-4.8472000000000003E-3</v>
      </c>
      <c r="AA28" s="21">
        <v>8.2057459999999999E-2</v>
      </c>
      <c r="AB28" s="39">
        <f t="shared" si="6"/>
        <v>2.1529167479153725E-2</v>
      </c>
      <c r="AC28" s="32">
        <f t="shared" si="7"/>
        <v>16.812828129425913</v>
      </c>
      <c r="AD28" s="24">
        <f t="shared" si="8"/>
        <v>16.370816094864569</v>
      </c>
      <c r="AE28" t="str">
        <f t="shared" si="9"/>
        <v>IEPAug23-SHBML06-NI1-479</v>
      </c>
      <c r="AG28" s="43"/>
      <c r="AH28" s="30"/>
      <c r="AI28" s="18"/>
      <c r="AJ28" s="18"/>
    </row>
    <row r="29" spans="5:36" ht="15.75" customHeight="1" x14ac:dyDescent="0.25">
      <c r="E29" s="56">
        <v>3.2529999999999998E-7</v>
      </c>
      <c r="F29" s="56">
        <v>1.3671E-3</v>
      </c>
      <c r="G29" s="56">
        <v>-3.8336000000000002E-2</v>
      </c>
      <c r="H29" t="str">
        <f>'headspace data'!B27</f>
        <v>IEPAug23-SHMBL01-NI4-426</v>
      </c>
      <c r="I29" s="7">
        <f>'headspace data'!F27</f>
        <v>0</v>
      </c>
      <c r="J29" s="7">
        <f>'headspace data'!G27</f>
        <v>30</v>
      </c>
      <c r="K29" s="7">
        <f>'headspace data'!H27</f>
        <v>1027</v>
      </c>
      <c r="L29" s="19">
        <v>1</v>
      </c>
      <c r="M29">
        <f>'headspace data'!M27</f>
        <v>23.44</v>
      </c>
      <c r="N29" s="31">
        <f>'headspace data'!O27</f>
        <v>118.88023369036026</v>
      </c>
      <c r="O29" s="30">
        <f>'headspace data'!P27</f>
        <v>97.08860759493669</v>
      </c>
      <c r="P29" s="30">
        <f>'headspace data'!Q27</f>
        <v>21.79162609542356</v>
      </c>
      <c r="Q29">
        <f>'headspace data'!E27</f>
        <v>354.72489999999999</v>
      </c>
      <c r="R29" s="22">
        <f t="shared" si="5"/>
        <v>487.54082998740728</v>
      </c>
      <c r="S29" s="22">
        <v>0</v>
      </c>
      <c r="T29" s="20">
        <v>-165.88059999999999</v>
      </c>
      <c r="U29" s="20">
        <v>222.87430000000001</v>
      </c>
      <c r="V29" s="20">
        <v>92.0792</v>
      </c>
      <c r="W29" s="20">
        <v>-1.4842500000000001</v>
      </c>
      <c r="X29" s="20">
        <v>-5.6235E-2</v>
      </c>
      <c r="Y29" s="20">
        <v>3.1619000000000001E-2</v>
      </c>
      <c r="Z29" s="20">
        <v>-4.8472000000000003E-3</v>
      </c>
      <c r="AA29" s="21">
        <v>8.2057459999999999E-2</v>
      </c>
      <c r="AB29" s="39">
        <f t="shared" si="6"/>
        <v>2.1548606396641117E-2</v>
      </c>
      <c r="AC29" s="32">
        <f t="shared" si="7"/>
        <v>15.002151374171923</v>
      </c>
      <c r="AD29" s="24">
        <f t="shared" si="8"/>
        <v>14.607742331228746</v>
      </c>
      <c r="AE29" t="str">
        <f t="shared" si="9"/>
        <v>IEPAug23-SHMBL01-NI4-426</v>
      </c>
    </row>
    <row r="30" spans="5:36" ht="15.75" customHeight="1" x14ac:dyDescent="0.25">
      <c r="E30" s="56">
        <v>3.2529999999999998E-7</v>
      </c>
      <c r="F30" s="56">
        <v>1.3671E-3</v>
      </c>
      <c r="G30" s="56">
        <v>-3.8336000000000002E-2</v>
      </c>
      <c r="H30" t="str">
        <f>'headspace data'!B28</f>
        <v>IEPAug23-SHBML03-NI1-519</v>
      </c>
      <c r="I30" s="7">
        <f>'headspace data'!F28</f>
        <v>0</v>
      </c>
      <c r="J30" s="7">
        <f>'headspace data'!G28</f>
        <v>30</v>
      </c>
      <c r="K30" s="7">
        <f>'headspace data'!H28</f>
        <v>1027</v>
      </c>
      <c r="L30" s="19">
        <v>1</v>
      </c>
      <c r="M30">
        <f>'headspace data'!M28</f>
        <v>23.42</v>
      </c>
      <c r="N30" s="31">
        <f>'headspace data'!O28</f>
        <v>117.71178188899708</v>
      </c>
      <c r="O30" s="30">
        <f>'headspace data'!P28</f>
        <v>95.998052580331077</v>
      </c>
      <c r="P30" s="30">
        <f>'headspace data'!Q28</f>
        <v>21.713729308666</v>
      </c>
      <c r="Q30">
        <f>'headspace data'!E28</f>
        <v>560.10659999999996</v>
      </c>
      <c r="R30" s="22">
        <f t="shared" si="5"/>
        <v>829.43865477416591</v>
      </c>
      <c r="S30" s="22">
        <v>0</v>
      </c>
      <c r="T30" s="20">
        <v>-165.88059999999999</v>
      </c>
      <c r="U30" s="20">
        <v>222.87430000000001</v>
      </c>
      <c r="V30" s="20">
        <v>92.0792</v>
      </c>
      <c r="W30" s="20">
        <v>-1.4842500000000001</v>
      </c>
      <c r="X30" s="20">
        <v>-5.6235E-2</v>
      </c>
      <c r="Y30" s="20">
        <v>3.1619000000000001E-2</v>
      </c>
      <c r="Z30" s="20">
        <v>-4.8472000000000003E-3</v>
      </c>
      <c r="AA30" s="21">
        <v>8.2057459999999999E-2</v>
      </c>
      <c r="AB30" s="39">
        <f t="shared" si="6"/>
        <v>2.1561579044973148E-2</v>
      </c>
      <c r="AC30" s="32">
        <f t="shared" si="7"/>
        <v>25.593236726001471</v>
      </c>
      <c r="AD30" s="24">
        <f t="shared" si="8"/>
        <v>24.920386296009223</v>
      </c>
      <c r="AE30" t="str">
        <f t="shared" si="9"/>
        <v>IEPAug23-SHBML03-NI1-519</v>
      </c>
    </row>
    <row r="31" spans="5:36" ht="15.75" customHeight="1" x14ac:dyDescent="0.25">
      <c r="E31" s="56">
        <v>3.2529999999999998E-7</v>
      </c>
      <c r="F31" s="56">
        <v>1.3671E-3</v>
      </c>
      <c r="G31" s="56">
        <v>-3.8336000000000002E-2</v>
      </c>
      <c r="H31" t="str">
        <f>'headspace data'!B29</f>
        <v>IEPAug23-SHBML03-NI3-396</v>
      </c>
      <c r="I31" s="7">
        <f>'headspace data'!F29</f>
        <v>0</v>
      </c>
      <c r="J31" s="7">
        <f>'headspace data'!G29</f>
        <v>30</v>
      </c>
      <c r="K31" s="7">
        <f>'headspace data'!H29</f>
        <v>1027</v>
      </c>
      <c r="L31" s="19">
        <v>1</v>
      </c>
      <c r="M31">
        <f>'headspace data'!M29</f>
        <v>23.43</v>
      </c>
      <c r="N31" s="31">
        <f>'headspace data'!O29</f>
        <v>118.50048685491723</v>
      </c>
      <c r="O31" s="30">
        <f>'headspace data'!P29</f>
        <v>96.718597857838347</v>
      </c>
      <c r="P31" s="30">
        <f>'headspace data'!Q29</f>
        <v>21.781888997078873</v>
      </c>
      <c r="Q31">
        <f>'headspace data'!E29</f>
        <v>469.9162</v>
      </c>
      <c r="R31" s="22">
        <f t="shared" si="5"/>
        <v>675.91958477279968</v>
      </c>
      <c r="S31" s="22">
        <v>0</v>
      </c>
      <c r="T31" s="20">
        <v>-165.88059999999999</v>
      </c>
      <c r="U31" s="20">
        <v>222.87430000000001</v>
      </c>
      <c r="V31" s="20">
        <v>92.0792</v>
      </c>
      <c r="W31" s="20">
        <v>-1.4842500000000001</v>
      </c>
      <c r="X31" s="20">
        <v>-5.6235E-2</v>
      </c>
      <c r="Y31" s="20">
        <v>3.1619000000000001E-2</v>
      </c>
      <c r="Z31" s="20">
        <v>-4.8472000000000003E-3</v>
      </c>
      <c r="AA31" s="21">
        <v>8.2057459999999999E-2</v>
      </c>
      <c r="AB31" s="39">
        <f t="shared" si="6"/>
        <v>2.155509138283309E-2</v>
      </c>
      <c r="AC31" s="32">
        <f t="shared" si="7"/>
        <v>20.824412414642609</v>
      </c>
      <c r="AD31" s="24">
        <f t="shared" si="8"/>
        <v>20.276935165182675</v>
      </c>
      <c r="AE31" t="str">
        <f t="shared" si="9"/>
        <v>IEPAug23-SHBML03-NI3-396</v>
      </c>
    </row>
    <row r="32" spans="5:36" ht="15.75" customHeight="1" x14ac:dyDescent="0.25">
      <c r="E32" s="56">
        <v>3.2529999999999998E-7</v>
      </c>
      <c r="F32" s="56">
        <v>1.3671E-3</v>
      </c>
      <c r="G32" s="56">
        <v>-3.8336000000000002E-2</v>
      </c>
      <c r="H32" t="str">
        <f>'headspace data'!B30</f>
        <v>IEPAug23-SHBML13-NI6-428</v>
      </c>
      <c r="I32" s="7">
        <f>'headspace data'!F30</f>
        <v>0</v>
      </c>
      <c r="J32" s="7">
        <f>'headspace data'!G30</f>
        <v>30</v>
      </c>
      <c r="K32" s="7">
        <f>'headspace data'!H30</f>
        <v>1027</v>
      </c>
      <c r="L32" s="19">
        <v>1</v>
      </c>
      <c r="M32">
        <f>'headspace data'!M30</f>
        <v>23.43</v>
      </c>
      <c r="N32" s="31">
        <f>'headspace data'!O30</f>
        <v>118.59785783836416</v>
      </c>
      <c r="O32" s="30">
        <f>'headspace data'!P30</f>
        <v>96.854917234664057</v>
      </c>
      <c r="P32" s="30">
        <f>'headspace data'!Q30</f>
        <v>21.742940603700109</v>
      </c>
      <c r="Q32">
        <f>'headspace data'!E30</f>
        <v>560.09770000000003</v>
      </c>
      <c r="R32" s="22">
        <f t="shared" si="5"/>
        <v>829.42324440228288</v>
      </c>
      <c r="S32" s="22">
        <v>0</v>
      </c>
      <c r="T32" s="20">
        <v>-165.88059999999999</v>
      </c>
      <c r="U32" s="20">
        <v>222.87430000000001</v>
      </c>
      <c r="V32" s="20">
        <v>92.0792</v>
      </c>
      <c r="W32" s="20">
        <v>-1.4842500000000001</v>
      </c>
      <c r="X32" s="20">
        <v>-5.6235E-2</v>
      </c>
      <c r="Y32" s="20">
        <v>3.1619000000000001E-2</v>
      </c>
      <c r="Z32" s="20">
        <v>-4.8472000000000003E-3</v>
      </c>
      <c r="AA32" s="21">
        <v>8.2057459999999999E-2</v>
      </c>
      <c r="AB32" s="39">
        <f t="shared" si="6"/>
        <v>2.155509138283309E-2</v>
      </c>
      <c r="AC32" s="32">
        <f t="shared" si="7"/>
        <v>25.529200014311492</v>
      </c>
      <c r="AD32" s="24">
        <f t="shared" si="8"/>
        <v>24.858033120069614</v>
      </c>
      <c r="AE32" t="str">
        <f t="shared" si="9"/>
        <v>IEPAug23-SHBML13-NI6-428</v>
      </c>
    </row>
    <row r="33" spans="5:31" ht="15.75" customHeight="1" x14ac:dyDescent="0.25">
      <c r="E33" s="56">
        <v>3.2529999999999998E-7</v>
      </c>
      <c r="F33" s="56">
        <v>1.3671E-3</v>
      </c>
      <c r="G33" s="56">
        <v>-3.8336000000000002E-2</v>
      </c>
      <c r="H33" t="str">
        <f>'headspace data'!B31</f>
        <v>IEPAug23-SHBML01-NI1-407</v>
      </c>
      <c r="I33" s="7">
        <f>'headspace data'!F31</f>
        <v>0</v>
      </c>
      <c r="J33" s="7">
        <f>'headspace data'!G31</f>
        <v>30</v>
      </c>
      <c r="K33" s="7">
        <f>'headspace data'!H31</f>
        <v>1027</v>
      </c>
      <c r="L33" s="19">
        <v>1</v>
      </c>
      <c r="M33">
        <f>'headspace data'!M31</f>
        <v>23.42</v>
      </c>
      <c r="N33" s="31">
        <f>'headspace data'!O31</f>
        <v>118.46153846153847</v>
      </c>
      <c r="O33" s="30">
        <f>'headspace data'!P31</f>
        <v>96.942551119766321</v>
      </c>
      <c r="P33" s="30">
        <f>'headspace data'!Q31</f>
        <v>21.518987341772146</v>
      </c>
      <c r="Q33">
        <f>'headspace data'!E31</f>
        <v>281.63560000000001</v>
      </c>
      <c r="R33" s="22">
        <f t="shared" ref="R33:R36" si="10">(E33*Q33^2+F33*Q33+G33)*1000</f>
        <v>372.49037297924826</v>
      </c>
      <c r="S33" s="22">
        <v>0</v>
      </c>
      <c r="T33" s="20">
        <v>-165.88059999999999</v>
      </c>
      <c r="U33" s="20">
        <v>222.87430000000001</v>
      </c>
      <c r="V33" s="20">
        <v>92.0792</v>
      </c>
      <c r="W33" s="20">
        <v>-1.4842500000000001</v>
      </c>
      <c r="X33" s="20">
        <v>-5.6235E-2</v>
      </c>
      <c r="Y33" s="20">
        <v>3.1619000000000001E-2</v>
      </c>
      <c r="Z33" s="20">
        <v>-4.8472000000000003E-3</v>
      </c>
      <c r="AA33" s="21">
        <v>8.2057459999999999E-2</v>
      </c>
      <c r="AB33" s="39">
        <f t="shared" ref="AB33:AB36" si="11">(EXP(T33+U33*(100/(273.15+M33))+V33*LN(((273.15+M33)/100))+W33*(((273.15+M33)/100)*((273.15+M33)/100))+J33*(X33+Y33*((273.15+M33)/100)+Z33*(((273.15+M33)/100)*((273.15+M33)/100)))))</f>
        <v>2.1561579044973148E-2</v>
      </c>
      <c r="AC33" s="32">
        <f t="shared" ref="AC33:AC36" si="12">(($AB33)*$O33*$L33*$R33+(R33-S33)*$P33/((273.15+$M33)*AA33))/$O33</f>
        <v>11.429118983977705</v>
      </c>
      <c r="AD33" s="24">
        <f t="shared" ref="AD33:AD36" si="13">AC33*1000/K33</f>
        <v>11.128645554019187</v>
      </c>
      <c r="AE33" t="str">
        <f t="shared" ref="AE33:AE36" si="14">H33</f>
        <v>IEPAug23-SHBML01-NI1-407</v>
      </c>
    </row>
    <row r="34" spans="5:31" ht="15.75" customHeight="1" x14ac:dyDescent="0.25">
      <c r="E34" s="56">
        <v>3.2529999999999998E-7</v>
      </c>
      <c r="F34" s="56">
        <v>1.3671E-3</v>
      </c>
      <c r="G34" s="56">
        <v>-3.8336000000000002E-2</v>
      </c>
      <c r="H34" t="str">
        <f>'headspace data'!B32</f>
        <v>IEPAug23-SHBML13-NI7-423</v>
      </c>
      <c r="I34" s="7">
        <f>'headspace data'!F32</f>
        <v>0</v>
      </c>
      <c r="J34" s="7">
        <f>'headspace data'!G32</f>
        <v>30</v>
      </c>
      <c r="K34" s="7">
        <f>'headspace data'!H32</f>
        <v>1027</v>
      </c>
      <c r="L34" s="19">
        <v>1</v>
      </c>
      <c r="M34">
        <f>'headspace data'!M32</f>
        <v>22.43</v>
      </c>
      <c r="N34" s="31">
        <f>'headspace data'!O32</f>
        <v>118.05258033106135</v>
      </c>
      <c r="O34" s="30">
        <f>'headspace data'!P32</f>
        <v>96.621226874391439</v>
      </c>
      <c r="P34" s="30">
        <f>'headspace data'!Q32</f>
        <v>21.431353456669907</v>
      </c>
      <c r="Q34">
        <f>'headspace data'!E32</f>
        <v>305.58199999999999</v>
      </c>
      <c r="R34" s="22">
        <f t="shared" si="10"/>
        <v>409.80178289291717</v>
      </c>
      <c r="S34" s="22">
        <v>0</v>
      </c>
      <c r="T34" s="20">
        <v>-165.88059999999999</v>
      </c>
      <c r="U34" s="20">
        <v>222.87430000000001</v>
      </c>
      <c r="V34" s="20">
        <v>92.0792</v>
      </c>
      <c r="W34" s="20">
        <v>-1.4842500000000001</v>
      </c>
      <c r="X34" s="20">
        <v>-5.6235E-2</v>
      </c>
      <c r="Y34" s="20">
        <v>3.1619000000000001E-2</v>
      </c>
      <c r="Z34" s="20">
        <v>-4.8472000000000003E-3</v>
      </c>
      <c r="AA34" s="21">
        <v>8.2057459999999999E-2</v>
      </c>
      <c r="AB34" s="39">
        <f t="shared" si="11"/>
        <v>2.2217351076849742E-2</v>
      </c>
      <c r="AC34" s="32">
        <f t="shared" si="12"/>
        <v>12.852349344673549</v>
      </c>
      <c r="AD34" s="24">
        <f t="shared" si="13"/>
        <v>12.514458952944059</v>
      </c>
      <c r="AE34" t="str">
        <f t="shared" si="14"/>
        <v>IEPAug23-SHBML13-NI7-423</v>
      </c>
    </row>
    <row r="35" spans="5:31" ht="15.75" customHeight="1" x14ac:dyDescent="0.25">
      <c r="E35" s="56">
        <v>3.2529999999999998E-7</v>
      </c>
      <c r="F35" s="56">
        <v>1.3671E-3</v>
      </c>
      <c r="G35" s="56">
        <v>-3.8336000000000002E-2</v>
      </c>
      <c r="H35" t="str">
        <f>'headspace data'!B33</f>
        <v>IEPAug23-SHBML03-NI5-400</v>
      </c>
      <c r="I35" s="7">
        <f>'headspace data'!F33</f>
        <v>0</v>
      </c>
      <c r="J35" s="7">
        <f>'headspace data'!G33</f>
        <v>30</v>
      </c>
      <c r="K35" s="7">
        <f>'headspace data'!H33</f>
        <v>1027</v>
      </c>
      <c r="L35" s="19">
        <v>1</v>
      </c>
      <c r="M35">
        <f>'headspace data'!M33</f>
        <v>23.45</v>
      </c>
      <c r="N35" s="31">
        <f>'headspace data'!O33</f>
        <v>118.0915287244401</v>
      </c>
      <c r="O35" s="30">
        <f>'headspace data'!P33</f>
        <v>96.18305744888022</v>
      </c>
      <c r="P35" s="30">
        <f>'headspace data'!Q33</f>
        <v>21.908471275559883</v>
      </c>
      <c r="Q35">
        <f>'headspace data'!E33</f>
        <v>323.74</v>
      </c>
      <c r="R35" s="22">
        <f t="shared" si="10"/>
        <v>438.34286224628005</v>
      </c>
      <c r="S35" s="22">
        <v>0</v>
      </c>
      <c r="T35" s="20">
        <v>-165.88059999999999</v>
      </c>
      <c r="U35" s="20">
        <v>222.87430000000001</v>
      </c>
      <c r="V35" s="20">
        <v>92.0792</v>
      </c>
      <c r="W35" s="20">
        <v>-1.4842500000000001</v>
      </c>
      <c r="X35" s="20">
        <v>-5.6235E-2</v>
      </c>
      <c r="Y35" s="20">
        <v>3.1619000000000001E-2</v>
      </c>
      <c r="Z35" s="20">
        <v>-4.8472000000000003E-3</v>
      </c>
      <c r="AA35" s="21">
        <v>8.2057459999999999E-2</v>
      </c>
      <c r="AB35" s="39">
        <f t="shared" si="11"/>
        <v>2.1542124084937175E-2</v>
      </c>
      <c r="AC35" s="32">
        <f t="shared" si="12"/>
        <v>13.545238365746938</v>
      </c>
      <c r="AD35" s="24">
        <f t="shared" si="13"/>
        <v>13.189131806959043</v>
      </c>
      <c r="AE35" t="str">
        <f t="shared" si="14"/>
        <v>IEPAug23-SHBML03-NI5-400</v>
      </c>
    </row>
    <row r="36" spans="5:31" ht="15.75" customHeight="1" x14ac:dyDescent="0.25">
      <c r="E36" s="56">
        <v>3.2529999999999998E-7</v>
      </c>
      <c r="F36" s="56">
        <v>1.3671E-3</v>
      </c>
      <c r="G36" s="56">
        <v>-3.8336000000000002E-2</v>
      </c>
      <c r="H36" t="str">
        <f>'headspace data'!B34</f>
        <v>IEPAug23-SHBML13-NI4-421</v>
      </c>
      <c r="I36" s="7">
        <f>'headspace data'!F34</f>
        <v>0</v>
      </c>
      <c r="J36" s="7">
        <f>'headspace data'!G34</f>
        <v>30</v>
      </c>
      <c r="K36" s="7">
        <f>'headspace data'!H34</f>
        <v>1027</v>
      </c>
      <c r="L36" s="19">
        <v>1</v>
      </c>
      <c r="M36">
        <f>'headspace data'!M34</f>
        <v>23.35</v>
      </c>
      <c r="N36" s="31">
        <f>'headspace data'!O34</f>
        <v>118.23758519961051</v>
      </c>
      <c r="O36" s="30">
        <f>'headspace data'!P34</f>
        <v>97.176241480038939</v>
      </c>
      <c r="P36" s="30">
        <f>'headspace data'!Q34</f>
        <v>21.061343719571564</v>
      </c>
      <c r="Q36">
        <f>'headspace data'!E34</f>
        <v>537.85659999999996</v>
      </c>
      <c r="R36" s="22">
        <f t="shared" si="10"/>
        <v>791.07370447980588</v>
      </c>
      <c r="S36" s="22">
        <v>0</v>
      </c>
      <c r="T36" s="20">
        <v>-165.88059999999999</v>
      </c>
      <c r="U36" s="20">
        <v>222.87430000000001</v>
      </c>
      <c r="V36" s="20">
        <v>92.0792</v>
      </c>
      <c r="W36" s="20">
        <v>-1.4842500000000001</v>
      </c>
      <c r="X36" s="20">
        <v>-5.6235E-2</v>
      </c>
      <c r="Y36" s="20">
        <v>3.1619000000000001E-2</v>
      </c>
      <c r="Z36" s="20">
        <v>-4.8472000000000003E-3</v>
      </c>
      <c r="AA36" s="21">
        <v>8.2057459999999999E-2</v>
      </c>
      <c r="AB36" s="39">
        <f t="shared" si="11"/>
        <v>2.160706772943518E-2</v>
      </c>
      <c r="AC36" s="32">
        <f t="shared" si="12"/>
        <v>24.139716387903718</v>
      </c>
      <c r="AD36" s="24">
        <f t="shared" si="13"/>
        <v>23.505079248202257</v>
      </c>
      <c r="AE36" t="str">
        <f t="shared" si="14"/>
        <v>IEPAug23-SHBML13-NI4-421</v>
      </c>
    </row>
    <row r="37" spans="5:31" ht="15.75" customHeight="1" x14ac:dyDescent="0.25">
      <c r="E37" s="56"/>
      <c r="F37" s="56"/>
      <c r="G37" s="56"/>
      <c r="H37"/>
      <c r="L37" s="19"/>
      <c r="M37"/>
      <c r="N37" s="31"/>
      <c r="O37" s="30"/>
      <c r="P37" s="30"/>
      <c r="Q37"/>
      <c r="R37" s="22"/>
      <c r="S37" s="22"/>
      <c r="T37" s="20"/>
      <c r="U37" s="20"/>
      <c r="V37" s="20"/>
      <c r="W37" s="20"/>
      <c r="X37" s="20"/>
      <c r="Y37" s="20"/>
      <c r="Z37" s="20"/>
      <c r="AA37" s="21"/>
      <c r="AB37" s="39"/>
      <c r="AC37" s="32"/>
      <c r="AD37" s="24"/>
      <c r="AE37"/>
    </row>
    <row r="38" spans="5:31" ht="15.75" customHeight="1" x14ac:dyDescent="0.25">
      <c r="E38" s="56"/>
      <c r="F38" s="56"/>
      <c r="G38" s="56"/>
      <c r="H38"/>
      <c r="L38" s="19"/>
      <c r="M38"/>
      <c r="N38" s="31"/>
      <c r="O38" s="30"/>
      <c r="P38" s="30"/>
      <c r="Q38"/>
      <c r="R38" s="22"/>
      <c r="S38" s="22"/>
      <c r="T38" s="20"/>
      <c r="U38" s="20"/>
      <c r="V38" s="20"/>
      <c r="W38" s="20"/>
      <c r="X38" s="20"/>
      <c r="Y38" s="20"/>
      <c r="Z38" s="20"/>
      <c r="AA38" s="21"/>
      <c r="AB38" s="39"/>
      <c r="AC38" s="32"/>
      <c r="AD38" s="24"/>
      <c r="AE38"/>
    </row>
    <row r="39" spans="5:31" ht="15.75" customHeight="1" x14ac:dyDescent="0.25">
      <c r="E39" s="56"/>
      <c r="F39" s="56"/>
      <c r="G39" s="56"/>
      <c r="H39"/>
      <c r="L39" s="19"/>
      <c r="M39"/>
      <c r="N39" s="31"/>
      <c r="O39" s="30"/>
      <c r="P39" s="30"/>
      <c r="Q39"/>
      <c r="R39" s="22"/>
      <c r="S39" s="22"/>
      <c r="T39" s="20"/>
      <c r="U39" s="20"/>
      <c r="V39" s="20"/>
      <c r="W39" s="20"/>
      <c r="X39" s="20"/>
      <c r="Y39" s="20"/>
      <c r="Z39" s="20"/>
      <c r="AA39" s="21"/>
      <c r="AB39" s="39"/>
      <c r="AC39" s="32"/>
      <c r="AD39" s="24"/>
      <c r="AE39"/>
    </row>
    <row r="40" spans="5:31" ht="15.75" customHeight="1" x14ac:dyDescent="0.25">
      <c r="E40" s="56"/>
      <c r="F40" s="56"/>
      <c r="G40" s="56"/>
      <c r="H40"/>
      <c r="L40" s="19"/>
      <c r="M40"/>
      <c r="N40" s="31"/>
      <c r="O40" s="30"/>
      <c r="P40" s="30"/>
      <c r="Q40"/>
      <c r="R40" s="22"/>
      <c r="S40" s="22"/>
      <c r="T40" s="20"/>
      <c r="U40" s="20"/>
      <c r="V40" s="20"/>
      <c r="W40" s="20"/>
      <c r="X40" s="20"/>
      <c r="Y40" s="20"/>
      <c r="Z40" s="20"/>
      <c r="AA40" s="21"/>
      <c r="AB40" s="39"/>
      <c r="AC40" s="32"/>
      <c r="AD40" s="24"/>
      <c r="AE40"/>
    </row>
    <row r="41" spans="5:31" ht="15.75" customHeight="1" x14ac:dyDescent="0.25">
      <c r="E41" s="40"/>
      <c r="F41" s="40"/>
      <c r="G41" s="40"/>
      <c r="H41"/>
      <c r="L41" s="19"/>
      <c r="M41"/>
      <c r="N41" s="31"/>
      <c r="O41" s="30"/>
      <c r="P41" s="30"/>
      <c r="Q41"/>
      <c r="R41" s="22"/>
      <c r="S41" s="22"/>
      <c r="T41" s="20"/>
      <c r="U41" s="20"/>
      <c r="V41" s="20"/>
      <c r="W41" s="20"/>
      <c r="X41" s="20"/>
      <c r="Y41" s="20"/>
      <c r="Z41" s="20"/>
      <c r="AA41" s="21"/>
      <c r="AB41" s="39"/>
      <c r="AC41" s="32"/>
      <c r="AD41" s="24"/>
      <c r="AE41"/>
    </row>
    <row r="42" spans="5:31" ht="15.75" customHeight="1" x14ac:dyDescent="0.25">
      <c r="E42" s="40"/>
      <c r="F42" s="40"/>
      <c r="G42" s="40"/>
      <c r="H42"/>
      <c r="L42" s="19"/>
      <c r="M42"/>
      <c r="N42" s="31"/>
      <c r="O42" s="30"/>
      <c r="P42" s="30"/>
      <c r="Q42"/>
      <c r="R42" s="22"/>
      <c r="S42" s="22"/>
      <c r="T42" s="20"/>
      <c r="U42" s="20"/>
      <c r="V42" s="20"/>
      <c r="W42" s="20"/>
      <c r="X42" s="20"/>
      <c r="Y42" s="20"/>
      <c r="Z42" s="20"/>
      <c r="AA42" s="21"/>
      <c r="AB42" s="39"/>
      <c r="AC42" s="32"/>
      <c r="AD42" s="24"/>
      <c r="AE42"/>
    </row>
    <row r="43" spans="5:31" ht="15.75" customHeight="1" x14ac:dyDescent="0.25">
      <c r="E43" s="40"/>
      <c r="F43" s="40"/>
      <c r="G43" s="40"/>
      <c r="H43"/>
      <c r="L43" s="19"/>
      <c r="M43"/>
      <c r="N43" s="31"/>
      <c r="O43" s="30"/>
      <c r="P43" s="30"/>
      <c r="Q43"/>
      <c r="R43" s="22"/>
      <c r="S43" s="22"/>
      <c r="T43" s="20"/>
      <c r="U43" s="20"/>
      <c r="V43" s="20"/>
      <c r="W43" s="20"/>
      <c r="X43" s="20"/>
      <c r="Y43" s="20"/>
      <c r="Z43" s="20"/>
      <c r="AA43" s="21"/>
      <c r="AB43" s="39"/>
      <c r="AC43" s="32"/>
      <c r="AD43" s="24"/>
      <c r="AE43"/>
    </row>
    <row r="44" spans="5:31" ht="15.75" customHeight="1" x14ac:dyDescent="0.25">
      <c r="E44" s="40"/>
      <c r="F44" s="40"/>
      <c r="G44" s="40"/>
      <c r="H44"/>
      <c r="L44" s="19"/>
      <c r="M44"/>
      <c r="N44" s="31"/>
      <c r="O44" s="30"/>
      <c r="P44" s="30"/>
      <c r="Q44"/>
      <c r="R44" s="22"/>
      <c r="S44" s="22"/>
      <c r="T44" s="20"/>
      <c r="U44" s="20"/>
      <c r="V44" s="20"/>
      <c r="W44" s="20"/>
      <c r="X44" s="20"/>
      <c r="Y44" s="20"/>
      <c r="Z44" s="20"/>
      <c r="AA44" s="21"/>
      <c r="AB44" s="39"/>
      <c r="AC44" s="32"/>
      <c r="AD44" s="24"/>
      <c r="AE44"/>
    </row>
    <row r="45" spans="5:31" ht="15.75" customHeight="1" x14ac:dyDescent="0.25">
      <c r="E45" s="40"/>
      <c r="F45" s="40"/>
      <c r="G45" s="40"/>
      <c r="H45"/>
      <c r="L45" s="19"/>
      <c r="M45"/>
      <c r="N45" s="31"/>
      <c r="O45" s="30"/>
      <c r="P45" s="30"/>
      <c r="Q45"/>
      <c r="R45" s="22"/>
      <c r="S45" s="22"/>
      <c r="T45" s="20"/>
      <c r="U45" s="20"/>
      <c r="V45" s="20"/>
      <c r="W45" s="20"/>
      <c r="X45" s="20"/>
      <c r="Y45" s="20"/>
      <c r="Z45" s="20"/>
      <c r="AA45" s="21"/>
      <c r="AB45" s="39"/>
      <c r="AC45" s="32"/>
      <c r="AD45" s="24"/>
      <c r="AE45"/>
    </row>
    <row r="46" spans="5:31" ht="15.75" customHeight="1" x14ac:dyDescent="0.25">
      <c r="E46" s="40"/>
      <c r="F46" s="40"/>
      <c r="G46" s="40"/>
      <c r="H46"/>
      <c r="L46" s="19"/>
      <c r="M46"/>
      <c r="N46" s="31"/>
      <c r="O46" s="30"/>
      <c r="P46" s="30"/>
      <c r="Q46"/>
      <c r="R46" s="22"/>
      <c r="S46" s="22"/>
      <c r="T46" s="20"/>
      <c r="U46" s="20"/>
      <c r="V46" s="20"/>
      <c r="W46" s="20"/>
      <c r="X46" s="20"/>
      <c r="Y46" s="20"/>
      <c r="Z46" s="20"/>
      <c r="AA46" s="21"/>
      <c r="AB46" s="39"/>
      <c r="AC46" s="32"/>
      <c r="AD46" s="24"/>
      <c r="AE46"/>
    </row>
    <row r="47" spans="5:31" ht="15.75" customHeight="1" x14ac:dyDescent="0.25">
      <c r="AC47" s="25"/>
      <c r="AD47" s="25"/>
    </row>
    <row r="48" spans="5:31" ht="15.75" customHeight="1" x14ac:dyDescent="0.25">
      <c r="AC48" s="25"/>
      <c r="AD48" s="25"/>
    </row>
    <row r="49" spans="29:30" ht="15.75" customHeight="1" x14ac:dyDescent="0.25">
      <c r="AC49" s="25"/>
      <c r="AD49" s="25"/>
    </row>
    <row r="50" spans="29:30" ht="15.75" customHeight="1" x14ac:dyDescent="0.25">
      <c r="AC50" s="25"/>
      <c r="AD50" s="25"/>
    </row>
    <row r="51" spans="29:30" ht="15.75" customHeight="1" x14ac:dyDescent="0.25">
      <c r="AC51" s="25"/>
      <c r="AD51" s="25"/>
    </row>
    <row r="52" spans="29:30" ht="15.75" customHeight="1" x14ac:dyDescent="0.25">
      <c r="AC52" s="25"/>
      <c r="AD52" s="25"/>
    </row>
    <row r="53" spans="29:30" ht="15.75" customHeight="1" x14ac:dyDescent="0.25">
      <c r="AC53" s="25"/>
      <c r="AD53" s="25"/>
    </row>
    <row r="54" spans="29:30" ht="15.75" customHeight="1" x14ac:dyDescent="0.25">
      <c r="AC54" s="25"/>
      <c r="AD54" s="25"/>
    </row>
    <row r="55" spans="29:30" ht="15.75" customHeight="1" x14ac:dyDescent="0.25">
      <c r="AC55" s="25"/>
      <c r="AD55" s="25"/>
    </row>
    <row r="56" spans="29:30" ht="15.75" customHeight="1" x14ac:dyDescent="0.25">
      <c r="AC56" s="25"/>
      <c r="AD56" s="25"/>
    </row>
    <row r="57" spans="29:30" ht="15.75" customHeight="1" x14ac:dyDescent="0.25">
      <c r="AC57" s="25"/>
      <c r="AD57" s="25"/>
    </row>
    <row r="58" spans="29:30" ht="15.75" customHeight="1" x14ac:dyDescent="0.25">
      <c r="AC58" s="25"/>
      <c r="AD58" s="25"/>
    </row>
    <row r="59" spans="29:30" ht="15.75" customHeight="1" x14ac:dyDescent="0.25">
      <c r="AC59" s="25"/>
      <c r="AD59" s="25"/>
    </row>
    <row r="60" spans="29:30" ht="15.75" customHeight="1" x14ac:dyDescent="0.25">
      <c r="AC60" s="25"/>
      <c r="AD60" s="25"/>
    </row>
    <row r="61" spans="29:30" ht="15.75" customHeight="1" x14ac:dyDescent="0.25">
      <c r="AC61" s="25"/>
      <c r="AD61" s="25"/>
    </row>
    <row r="62" spans="29:30" ht="15.75" customHeight="1" x14ac:dyDescent="0.25">
      <c r="AC62" s="25"/>
      <c r="AD62" s="25"/>
    </row>
    <row r="63" spans="29:30" ht="15.75" customHeight="1" x14ac:dyDescent="0.25">
      <c r="AC63" s="25"/>
      <c r="AD63" s="25"/>
    </row>
    <row r="64" spans="29:30" ht="15.75" customHeight="1" x14ac:dyDescent="0.25">
      <c r="AC64" s="25"/>
      <c r="AD64" s="25"/>
    </row>
    <row r="65" spans="29:30" ht="15.75" customHeight="1" x14ac:dyDescent="0.25">
      <c r="AC65" s="25"/>
      <c r="AD65" s="25"/>
    </row>
    <row r="66" spans="29:30" ht="15.75" customHeight="1" x14ac:dyDescent="0.25">
      <c r="AC66" s="25"/>
      <c r="AD66" s="25"/>
    </row>
    <row r="67" spans="29:30" ht="15.75" customHeight="1" x14ac:dyDescent="0.25">
      <c r="AC67" s="25"/>
      <c r="AD67" s="25"/>
    </row>
    <row r="68" spans="29:30" ht="15.75" customHeight="1" x14ac:dyDescent="0.25">
      <c r="AC68" s="25"/>
      <c r="AD68" s="25"/>
    </row>
    <row r="69" spans="29:30" ht="15.75" customHeight="1" x14ac:dyDescent="0.25">
      <c r="AC69" s="25"/>
      <c r="AD69" s="25"/>
    </row>
    <row r="70" spans="29:30" ht="15.75" customHeight="1" x14ac:dyDescent="0.25">
      <c r="AC70" s="25"/>
      <c r="AD70" s="25"/>
    </row>
    <row r="71" spans="29:30" ht="15.75" customHeight="1" x14ac:dyDescent="0.25">
      <c r="AC71" s="25"/>
      <c r="AD71" s="25"/>
    </row>
    <row r="72" spans="29:30" ht="15.75" customHeight="1" x14ac:dyDescent="0.25">
      <c r="AC72" s="25"/>
      <c r="AD72" s="25"/>
    </row>
    <row r="73" spans="29:30" ht="15.75" customHeight="1" x14ac:dyDescent="0.25">
      <c r="AC73" s="25"/>
      <c r="AD73" s="25"/>
    </row>
    <row r="74" spans="29:30" ht="15.75" customHeight="1" x14ac:dyDescent="0.25">
      <c r="AC74" s="25"/>
      <c r="AD74" s="25"/>
    </row>
    <row r="75" spans="29:30" ht="15.75" customHeight="1" x14ac:dyDescent="0.25">
      <c r="AC75" s="25"/>
      <c r="AD75" s="25"/>
    </row>
    <row r="76" spans="29:30" ht="15.75" customHeight="1" x14ac:dyDescent="0.25">
      <c r="AC76" s="25"/>
      <c r="AD76" s="25"/>
    </row>
    <row r="77" spans="29:30" ht="15.75" customHeight="1" x14ac:dyDescent="0.25">
      <c r="AC77" s="25"/>
      <c r="AD77" s="25"/>
    </row>
    <row r="78" spans="29:30" ht="15.75" customHeight="1" x14ac:dyDescent="0.25">
      <c r="AC78" s="25"/>
      <c r="AD78" s="25"/>
    </row>
    <row r="79" spans="29:30" ht="15.75" customHeight="1" x14ac:dyDescent="0.25">
      <c r="AC79" s="25"/>
      <c r="AD79" s="25"/>
    </row>
    <row r="80" spans="29:30" ht="15.75" customHeight="1" x14ac:dyDescent="0.25">
      <c r="AC80" s="25"/>
      <c r="AD80" s="25"/>
    </row>
    <row r="81" spans="1:30" ht="15.75" customHeight="1" x14ac:dyDescent="0.25">
      <c r="AC81" s="25"/>
      <c r="AD81" s="25"/>
    </row>
    <row r="82" spans="1:30" ht="15.75" customHeight="1" x14ac:dyDescent="0.25">
      <c r="AC82" s="25"/>
      <c r="AD82" s="25"/>
    </row>
    <row r="83" spans="1:30" ht="15.75" customHeight="1" x14ac:dyDescent="0.25">
      <c r="AC83" s="25"/>
      <c r="AD83" s="25"/>
    </row>
    <row r="84" spans="1:30" ht="15.75" customHeight="1" x14ac:dyDescent="0.25">
      <c r="AC84" s="25"/>
      <c r="AD84" s="25"/>
    </row>
    <row r="85" spans="1:30" ht="15.75" customHeight="1" x14ac:dyDescent="0.25">
      <c r="AC85" s="25"/>
      <c r="AD85" s="25"/>
    </row>
    <row r="86" spans="1:30" ht="15.75" customHeight="1" x14ac:dyDescent="0.25">
      <c r="AC86" s="25"/>
      <c r="AD86" s="25"/>
    </row>
    <row r="87" spans="1:30" ht="15.75" customHeight="1" x14ac:dyDescent="0.25">
      <c r="AC87" s="25"/>
      <c r="AD87" s="25"/>
    </row>
    <row r="88" spans="1:30" ht="15.75" customHeight="1" x14ac:dyDescent="0.25">
      <c r="A88" s="18" t="s">
        <v>110</v>
      </c>
      <c r="B88" s="18" t="s">
        <v>111</v>
      </c>
      <c r="AC88" s="25"/>
      <c r="AD88" s="25"/>
    </row>
    <row r="89" spans="1:30" ht="15.75" customHeight="1" x14ac:dyDescent="0.25">
      <c r="A89" s="18" t="s">
        <v>112</v>
      </c>
      <c r="B89" s="18" t="s">
        <v>113</v>
      </c>
      <c r="AC89" s="25"/>
      <c r="AD89" s="25"/>
    </row>
    <row r="90" spans="1:30" ht="15.75" customHeight="1" x14ac:dyDescent="0.25">
      <c r="A90" s="18" t="s">
        <v>114</v>
      </c>
      <c r="B90" s="18" t="s">
        <v>115</v>
      </c>
      <c r="AC90" s="25"/>
      <c r="AD90" s="25"/>
    </row>
    <row r="91" spans="1:30" ht="15.75" customHeight="1" x14ac:dyDescent="0.25">
      <c r="A91" s="18" t="s">
        <v>116</v>
      </c>
      <c r="B91" s="18" t="s">
        <v>117</v>
      </c>
      <c r="AC91" s="25"/>
      <c r="AD91" s="25"/>
    </row>
    <row r="92" spans="1:30" ht="15.75" customHeight="1" x14ac:dyDescent="0.25">
      <c r="A92" s="18" t="s">
        <v>118</v>
      </c>
      <c r="B92" s="18" t="s">
        <v>119</v>
      </c>
      <c r="AC92" s="25"/>
      <c r="AD92" s="25"/>
    </row>
    <row r="93" spans="1:30" ht="15.75" customHeight="1" x14ac:dyDescent="0.25">
      <c r="A93" s="18" t="s">
        <v>120</v>
      </c>
      <c r="B93" s="18" t="s">
        <v>121</v>
      </c>
      <c r="AC93" s="25"/>
      <c r="AD93" s="25"/>
    </row>
    <row r="94" spans="1:30" ht="15.75" customHeight="1" x14ac:dyDescent="0.25">
      <c r="A94" s="18"/>
      <c r="B94" s="18"/>
      <c r="AC94" s="25"/>
      <c r="AD94" s="25"/>
    </row>
    <row r="95" spans="1:30" ht="15.75" customHeight="1" x14ac:dyDescent="0.25">
      <c r="A95" s="18" t="s">
        <v>122</v>
      </c>
      <c r="B95" s="18" t="s">
        <v>123</v>
      </c>
      <c r="AC95" s="25"/>
      <c r="AD95" s="25"/>
    </row>
    <row r="96" spans="1:30" ht="15.75" customHeight="1" x14ac:dyDescent="0.25">
      <c r="A96" s="18" t="s">
        <v>124</v>
      </c>
      <c r="B96" s="18" t="s">
        <v>125</v>
      </c>
      <c r="AC96" s="25"/>
      <c r="AD96" s="25"/>
    </row>
    <row r="97" spans="1:30" ht="15.75" customHeight="1" x14ac:dyDescent="0.25">
      <c r="A97" s="18" t="s">
        <v>126</v>
      </c>
      <c r="B97" s="18" t="s">
        <v>127</v>
      </c>
      <c r="AC97" s="25"/>
      <c r="AD97" s="25"/>
    </row>
    <row r="98" spans="1:30" ht="15.75" customHeight="1" x14ac:dyDescent="0.25">
      <c r="A98" s="18" t="s">
        <v>128</v>
      </c>
      <c r="B98" s="18" t="s">
        <v>129</v>
      </c>
      <c r="AC98" s="25"/>
      <c r="AD98" s="25"/>
    </row>
    <row r="99" spans="1:30" ht="15.75" customHeight="1" x14ac:dyDescent="0.25">
      <c r="A99" s="18" t="s">
        <v>130</v>
      </c>
      <c r="B99" s="18" t="s">
        <v>131</v>
      </c>
      <c r="AC99" s="25"/>
      <c r="AD99" s="25"/>
    </row>
    <row r="100" spans="1:30" ht="15.75" customHeight="1" x14ac:dyDescent="0.25">
      <c r="A100" s="18" t="s">
        <v>83</v>
      </c>
      <c r="B100" s="18" t="s">
        <v>84</v>
      </c>
      <c r="AC100" s="25"/>
      <c r="AD100" s="25"/>
    </row>
    <row r="101" spans="1:30" ht="15.75" customHeight="1" x14ac:dyDescent="0.25">
      <c r="A101" s="18" t="s">
        <v>85</v>
      </c>
      <c r="B101" s="18" t="s">
        <v>86</v>
      </c>
      <c r="AC101" s="25"/>
      <c r="AD101" s="25"/>
    </row>
    <row r="102" spans="1:30" ht="15.75" customHeight="1" x14ac:dyDescent="0.25">
      <c r="A102" s="18" t="s">
        <v>132</v>
      </c>
      <c r="B102" s="18" t="s">
        <v>133</v>
      </c>
      <c r="AC102" s="25"/>
      <c r="AD102" s="25"/>
    </row>
    <row r="103" spans="1:30" ht="15.75" customHeight="1" x14ac:dyDescent="0.25">
      <c r="A103" s="18" t="s">
        <v>87</v>
      </c>
      <c r="B103" s="18" t="s">
        <v>88</v>
      </c>
      <c r="AC103" s="25"/>
      <c r="AD103" s="25"/>
    </row>
    <row r="104" spans="1:30" ht="15.75" customHeight="1" x14ac:dyDescent="0.25">
      <c r="A104" s="18" t="s">
        <v>89</v>
      </c>
      <c r="B104" s="18" t="s">
        <v>90</v>
      </c>
      <c r="AC104" s="25"/>
      <c r="AD104" s="25"/>
    </row>
    <row r="105" spans="1:30" ht="15.75" customHeight="1" x14ac:dyDescent="0.25">
      <c r="A105" s="18" t="s">
        <v>91</v>
      </c>
      <c r="B105" s="18" t="s">
        <v>134</v>
      </c>
      <c r="AC105" s="25"/>
      <c r="AD105" s="25"/>
    </row>
    <row r="106" spans="1:30" ht="15.75" customHeight="1" x14ac:dyDescent="0.25">
      <c r="A106" s="18" t="s">
        <v>92</v>
      </c>
      <c r="B106" s="18" t="s">
        <v>135</v>
      </c>
      <c r="AC106" s="25"/>
      <c r="AD106" s="25"/>
    </row>
    <row r="107" spans="1:30" ht="15.75" customHeight="1" x14ac:dyDescent="0.25">
      <c r="A107" s="18" t="s">
        <v>93</v>
      </c>
      <c r="B107" s="18" t="s">
        <v>136</v>
      </c>
      <c r="AC107" s="25"/>
      <c r="AD107" s="25"/>
    </row>
    <row r="108" spans="1:30" ht="15.75" customHeight="1" x14ac:dyDescent="0.25">
      <c r="A108" s="18" t="s">
        <v>94</v>
      </c>
      <c r="B108" s="18" t="s">
        <v>95</v>
      </c>
      <c r="AC108" s="25"/>
      <c r="AD108" s="25"/>
    </row>
    <row r="109" spans="1:30" ht="15.75" customHeight="1" x14ac:dyDescent="0.25">
      <c r="A109" s="18" t="s">
        <v>96</v>
      </c>
      <c r="B109" s="18" t="s">
        <v>137</v>
      </c>
      <c r="AC109" s="25"/>
      <c r="AD109" s="25"/>
    </row>
    <row r="110" spans="1:30" ht="15.75" customHeight="1" x14ac:dyDescent="0.25">
      <c r="A110" s="18" t="s">
        <v>97</v>
      </c>
      <c r="B110" s="18" t="s">
        <v>138</v>
      </c>
      <c r="AC110" s="25"/>
      <c r="AD110" s="25"/>
    </row>
    <row r="111" spans="1:30" ht="15.75" customHeight="1" x14ac:dyDescent="0.25">
      <c r="A111" s="18" t="s">
        <v>98</v>
      </c>
      <c r="B111" s="18" t="s">
        <v>139</v>
      </c>
      <c r="AC111" s="25"/>
      <c r="AD111" s="25"/>
    </row>
    <row r="112" spans="1:30" ht="15.75" customHeight="1" x14ac:dyDescent="0.25">
      <c r="AC112" s="25"/>
      <c r="AD112" s="25"/>
    </row>
    <row r="113" spans="29:30" ht="15.75" customHeight="1" x14ac:dyDescent="0.25">
      <c r="AC113" s="25"/>
      <c r="AD113" s="25"/>
    </row>
    <row r="114" spans="29:30" ht="15.75" customHeight="1" x14ac:dyDescent="0.25">
      <c r="AC114" s="25"/>
      <c r="AD114" s="25"/>
    </row>
    <row r="115" spans="29:30" ht="15.75" customHeight="1" x14ac:dyDescent="0.25">
      <c r="AC115" s="25"/>
      <c r="AD115" s="25"/>
    </row>
    <row r="116" spans="29:30" ht="15.75" customHeight="1" x14ac:dyDescent="0.25">
      <c r="AC116" s="25"/>
      <c r="AD116" s="25"/>
    </row>
    <row r="117" spans="29:30" ht="15.75" customHeight="1" x14ac:dyDescent="0.25">
      <c r="AC117" s="25"/>
      <c r="AD117" s="25"/>
    </row>
    <row r="118" spans="29:30" ht="15.75" customHeight="1" x14ac:dyDescent="0.25">
      <c r="AC118" s="25"/>
      <c r="AD118" s="25"/>
    </row>
    <row r="119" spans="29:30" ht="15.75" customHeight="1" x14ac:dyDescent="0.25">
      <c r="AC119" s="25"/>
      <c r="AD119" s="25"/>
    </row>
    <row r="120" spans="29:30" ht="15.75" customHeight="1" x14ac:dyDescent="0.25">
      <c r="AC120" s="25"/>
      <c r="AD120" s="25"/>
    </row>
    <row r="121" spans="29:30" ht="15.75" customHeight="1" x14ac:dyDescent="0.25">
      <c r="AC121" s="25"/>
      <c r="AD121" s="25"/>
    </row>
    <row r="122" spans="29:30" ht="15.75" customHeight="1" x14ac:dyDescent="0.25">
      <c r="AC122" s="25"/>
      <c r="AD122" s="25"/>
    </row>
    <row r="123" spans="29:30" ht="15.75" customHeight="1" x14ac:dyDescent="0.25">
      <c r="AC123" s="25"/>
      <c r="AD123" s="25"/>
    </row>
    <row r="124" spans="29:30" ht="15.75" customHeight="1" x14ac:dyDescent="0.25">
      <c r="AC124" s="25"/>
      <c r="AD124" s="25"/>
    </row>
    <row r="125" spans="29:30" ht="15.75" customHeight="1" x14ac:dyDescent="0.25">
      <c r="AC125" s="25"/>
      <c r="AD125" s="25"/>
    </row>
    <row r="126" spans="29:30" ht="15.75" customHeight="1" x14ac:dyDescent="0.25">
      <c r="AC126" s="25"/>
      <c r="AD126" s="25"/>
    </row>
    <row r="127" spans="29:30" ht="15.75" customHeight="1" x14ac:dyDescent="0.25">
      <c r="AC127" s="25"/>
      <c r="AD127" s="25"/>
    </row>
    <row r="128" spans="29:30" ht="15.75" customHeight="1" x14ac:dyDescent="0.25">
      <c r="AC128" s="25"/>
      <c r="AD128" s="25"/>
    </row>
    <row r="129" spans="29:30" ht="15.75" customHeight="1" x14ac:dyDescent="0.25">
      <c r="AC129" s="25"/>
      <c r="AD129" s="25"/>
    </row>
    <row r="130" spans="29:30" ht="15.75" customHeight="1" x14ac:dyDescent="0.25">
      <c r="AC130" s="25"/>
      <c r="AD130" s="25"/>
    </row>
    <row r="131" spans="29:30" ht="15.75" customHeight="1" x14ac:dyDescent="0.25">
      <c r="AC131" s="25"/>
      <c r="AD131" s="25"/>
    </row>
    <row r="132" spans="29:30" ht="15.75" customHeight="1" x14ac:dyDescent="0.25">
      <c r="AC132" s="25"/>
      <c r="AD132" s="25"/>
    </row>
    <row r="133" spans="29:30" ht="15.75" customHeight="1" x14ac:dyDescent="0.25">
      <c r="AC133" s="25"/>
      <c r="AD133" s="25"/>
    </row>
    <row r="134" spans="29:30" ht="15.75" customHeight="1" x14ac:dyDescent="0.25">
      <c r="AC134" s="25"/>
      <c r="AD134" s="25"/>
    </row>
    <row r="135" spans="29:30" ht="15.75" customHeight="1" x14ac:dyDescent="0.25">
      <c r="AC135" s="25"/>
      <c r="AD135" s="25"/>
    </row>
    <row r="136" spans="29:30" ht="15.75" customHeight="1" x14ac:dyDescent="0.25">
      <c r="AC136" s="25"/>
      <c r="AD136" s="25"/>
    </row>
    <row r="137" spans="29:30" ht="15.75" customHeight="1" x14ac:dyDescent="0.25">
      <c r="AC137" s="25"/>
      <c r="AD137" s="25"/>
    </row>
    <row r="138" spans="29:30" ht="15.75" customHeight="1" x14ac:dyDescent="0.25">
      <c r="AC138" s="25"/>
      <c r="AD138" s="25"/>
    </row>
    <row r="139" spans="29:30" ht="15.75" customHeight="1" x14ac:dyDescent="0.25">
      <c r="AC139" s="25"/>
      <c r="AD139" s="25"/>
    </row>
    <row r="140" spans="29:30" ht="15.75" customHeight="1" x14ac:dyDescent="0.25">
      <c r="AC140" s="25"/>
      <c r="AD140" s="25"/>
    </row>
    <row r="141" spans="29:30" ht="15.75" customHeight="1" x14ac:dyDescent="0.25">
      <c r="AC141" s="25"/>
      <c r="AD141" s="25"/>
    </row>
    <row r="142" spans="29:30" ht="15.75" customHeight="1" x14ac:dyDescent="0.25">
      <c r="AC142" s="25"/>
      <c r="AD142" s="25"/>
    </row>
    <row r="143" spans="29:30" ht="15.75" customHeight="1" x14ac:dyDescent="0.25">
      <c r="AC143" s="25"/>
      <c r="AD143" s="25"/>
    </row>
    <row r="144" spans="29:30" ht="15.75" customHeight="1" x14ac:dyDescent="0.25">
      <c r="AC144" s="25"/>
      <c r="AD144" s="25"/>
    </row>
    <row r="145" spans="29:30" ht="15.75" customHeight="1" x14ac:dyDescent="0.25">
      <c r="AC145" s="25"/>
      <c r="AD145" s="25"/>
    </row>
    <row r="146" spans="29:30" ht="15.75" customHeight="1" x14ac:dyDescent="0.25">
      <c r="AC146" s="25"/>
      <c r="AD146" s="25"/>
    </row>
    <row r="147" spans="29:30" ht="15.75" customHeight="1" x14ac:dyDescent="0.25">
      <c r="AC147" s="25"/>
      <c r="AD147" s="25"/>
    </row>
    <row r="148" spans="29:30" ht="15.75" customHeight="1" x14ac:dyDescent="0.25">
      <c r="AC148" s="25"/>
      <c r="AD148" s="25"/>
    </row>
    <row r="149" spans="29:30" ht="15.75" customHeight="1" x14ac:dyDescent="0.25">
      <c r="AC149" s="25"/>
      <c r="AD149" s="25"/>
    </row>
    <row r="150" spans="29:30" ht="15.75" customHeight="1" x14ac:dyDescent="0.25">
      <c r="AC150" s="25"/>
      <c r="AD150" s="25"/>
    </row>
    <row r="151" spans="29:30" ht="15.75" customHeight="1" x14ac:dyDescent="0.25">
      <c r="AC151" s="25"/>
      <c r="AD151" s="25"/>
    </row>
    <row r="152" spans="29:30" ht="15.75" customHeight="1" x14ac:dyDescent="0.25">
      <c r="AC152" s="25"/>
      <c r="AD152" s="25"/>
    </row>
    <row r="153" spans="29:30" ht="15.75" customHeight="1" x14ac:dyDescent="0.25">
      <c r="AC153" s="25"/>
      <c r="AD153" s="25"/>
    </row>
    <row r="154" spans="29:30" ht="15.75" customHeight="1" x14ac:dyDescent="0.25">
      <c r="AC154" s="25"/>
      <c r="AD154" s="25"/>
    </row>
    <row r="155" spans="29:30" ht="15.75" customHeight="1" x14ac:dyDescent="0.25">
      <c r="AC155" s="25"/>
      <c r="AD155" s="25"/>
    </row>
    <row r="156" spans="29:30" ht="15.75" customHeight="1" x14ac:dyDescent="0.25">
      <c r="AC156" s="25"/>
      <c r="AD156" s="25"/>
    </row>
    <row r="157" spans="29:30" ht="15.75" customHeight="1" x14ac:dyDescent="0.25">
      <c r="AC157" s="25"/>
      <c r="AD157" s="25"/>
    </row>
    <row r="158" spans="29:30" ht="15.75" customHeight="1" x14ac:dyDescent="0.25">
      <c r="AC158" s="25"/>
      <c r="AD158" s="25"/>
    </row>
    <row r="159" spans="29:30" ht="15.75" customHeight="1" x14ac:dyDescent="0.25">
      <c r="AC159" s="25"/>
      <c r="AD159" s="25"/>
    </row>
    <row r="160" spans="29:30" ht="15.75" customHeight="1" x14ac:dyDescent="0.25">
      <c r="AC160" s="25"/>
      <c r="AD160" s="25"/>
    </row>
    <row r="161" spans="29:30" ht="15.75" customHeight="1" x14ac:dyDescent="0.25">
      <c r="AC161" s="25"/>
      <c r="AD161" s="25"/>
    </row>
    <row r="162" spans="29:30" ht="15.75" customHeight="1" x14ac:dyDescent="0.25">
      <c r="AC162" s="25"/>
      <c r="AD162" s="25"/>
    </row>
    <row r="163" spans="29:30" ht="15.75" customHeight="1" x14ac:dyDescent="0.25">
      <c r="AC163" s="25"/>
      <c r="AD163" s="25"/>
    </row>
    <row r="164" spans="29:30" ht="15.75" customHeight="1" x14ac:dyDescent="0.25">
      <c r="AC164" s="25"/>
      <c r="AD164" s="25"/>
    </row>
    <row r="165" spans="29:30" ht="15.75" customHeight="1" x14ac:dyDescent="0.25">
      <c r="AC165" s="25"/>
      <c r="AD165" s="25"/>
    </row>
    <row r="166" spans="29:30" ht="15.75" customHeight="1" x14ac:dyDescent="0.25">
      <c r="AC166" s="25"/>
      <c r="AD166" s="25"/>
    </row>
    <row r="167" spans="29:30" ht="15.75" customHeight="1" x14ac:dyDescent="0.25">
      <c r="AC167" s="25"/>
      <c r="AD167" s="25"/>
    </row>
    <row r="168" spans="29:30" ht="15.75" customHeight="1" x14ac:dyDescent="0.25">
      <c r="AC168" s="25"/>
      <c r="AD168" s="25"/>
    </row>
    <row r="169" spans="29:30" ht="15.75" customHeight="1" x14ac:dyDescent="0.25">
      <c r="AC169" s="25"/>
      <c r="AD169" s="25"/>
    </row>
    <row r="170" spans="29:30" ht="15.75" customHeight="1" x14ac:dyDescent="0.25">
      <c r="AC170" s="25"/>
      <c r="AD170" s="25"/>
    </row>
    <row r="171" spans="29:30" ht="15.75" customHeight="1" x14ac:dyDescent="0.25">
      <c r="AC171" s="25"/>
      <c r="AD171" s="25"/>
    </row>
    <row r="172" spans="29:30" ht="15.75" customHeight="1" x14ac:dyDescent="0.25">
      <c r="AC172" s="25"/>
      <c r="AD172" s="25"/>
    </row>
    <row r="173" spans="29:30" ht="15.75" customHeight="1" x14ac:dyDescent="0.25">
      <c r="AC173" s="25"/>
      <c r="AD173" s="25"/>
    </row>
    <row r="174" spans="29:30" ht="15.75" customHeight="1" x14ac:dyDescent="0.25">
      <c r="AC174" s="25"/>
      <c r="AD174" s="25"/>
    </row>
    <row r="175" spans="29:30" ht="15.75" customHeight="1" x14ac:dyDescent="0.25">
      <c r="AC175" s="25"/>
      <c r="AD175" s="25"/>
    </row>
    <row r="176" spans="29:30" ht="15.75" customHeight="1" x14ac:dyDescent="0.25">
      <c r="AC176" s="25"/>
      <c r="AD176" s="25"/>
    </row>
    <row r="177" spans="29:30" ht="15.75" customHeight="1" x14ac:dyDescent="0.25">
      <c r="AC177" s="25"/>
      <c r="AD177" s="25"/>
    </row>
    <row r="178" spans="29:30" ht="15.75" customHeight="1" x14ac:dyDescent="0.25">
      <c r="AC178" s="25"/>
      <c r="AD178" s="25"/>
    </row>
    <row r="179" spans="29:30" ht="15.75" customHeight="1" x14ac:dyDescent="0.25">
      <c r="AC179" s="25"/>
      <c r="AD179" s="25"/>
    </row>
    <row r="180" spans="29:30" ht="15.75" customHeight="1" x14ac:dyDescent="0.25">
      <c r="AC180" s="25"/>
      <c r="AD180" s="25"/>
    </row>
    <row r="181" spans="29:30" ht="15.75" customHeight="1" x14ac:dyDescent="0.25">
      <c r="AC181" s="25"/>
      <c r="AD181" s="25"/>
    </row>
    <row r="182" spans="29:30" ht="15.75" customHeight="1" x14ac:dyDescent="0.25">
      <c r="AC182" s="25"/>
      <c r="AD182" s="25"/>
    </row>
    <row r="183" spans="29:30" ht="15.75" customHeight="1" x14ac:dyDescent="0.25">
      <c r="AC183" s="25"/>
      <c r="AD183" s="25"/>
    </row>
    <row r="184" spans="29:30" ht="15.75" customHeight="1" x14ac:dyDescent="0.25">
      <c r="AC184" s="25"/>
      <c r="AD184" s="25"/>
    </row>
    <row r="185" spans="29:30" ht="15.75" customHeight="1" x14ac:dyDescent="0.25">
      <c r="AC185" s="25"/>
      <c r="AD185" s="25"/>
    </row>
    <row r="186" spans="29:30" ht="15.75" customHeight="1" x14ac:dyDescent="0.25">
      <c r="AC186" s="25"/>
      <c r="AD186" s="25"/>
    </row>
    <row r="187" spans="29:30" ht="15.75" customHeight="1" x14ac:dyDescent="0.25">
      <c r="AC187" s="25"/>
      <c r="AD187" s="25"/>
    </row>
    <row r="188" spans="29:30" ht="15.75" customHeight="1" x14ac:dyDescent="0.25">
      <c r="AC188" s="25"/>
      <c r="AD188" s="25"/>
    </row>
    <row r="189" spans="29:30" ht="15.75" customHeight="1" x14ac:dyDescent="0.25">
      <c r="AC189" s="25"/>
      <c r="AD189" s="25"/>
    </row>
    <row r="190" spans="29:30" ht="15.75" customHeight="1" x14ac:dyDescent="0.25">
      <c r="AC190" s="25"/>
      <c r="AD190" s="25"/>
    </row>
    <row r="191" spans="29:30" ht="15.75" customHeight="1" x14ac:dyDescent="0.25">
      <c r="AC191" s="25"/>
      <c r="AD191" s="25"/>
    </row>
    <row r="192" spans="29:30" ht="15.75" customHeight="1" x14ac:dyDescent="0.25">
      <c r="AC192" s="25"/>
      <c r="AD192" s="25"/>
    </row>
    <row r="193" spans="29:30" ht="15.75" customHeight="1" x14ac:dyDescent="0.25">
      <c r="AC193" s="25"/>
      <c r="AD193" s="25"/>
    </row>
    <row r="194" spans="29:30" ht="15.75" customHeight="1" x14ac:dyDescent="0.25">
      <c r="AC194" s="25"/>
      <c r="AD194" s="25"/>
    </row>
    <row r="195" spans="29:30" ht="15.75" customHeight="1" x14ac:dyDescent="0.25">
      <c r="AC195" s="25"/>
      <c r="AD195" s="25"/>
    </row>
    <row r="196" spans="29:30" ht="15.75" customHeight="1" x14ac:dyDescent="0.25">
      <c r="AC196" s="25"/>
      <c r="AD196" s="25"/>
    </row>
    <row r="197" spans="29:30" ht="15.75" customHeight="1" x14ac:dyDescent="0.25">
      <c r="AC197" s="25"/>
      <c r="AD197" s="25"/>
    </row>
    <row r="198" spans="29:30" ht="15.75" customHeight="1" x14ac:dyDescent="0.25">
      <c r="AC198" s="25"/>
      <c r="AD198" s="25"/>
    </row>
    <row r="199" spans="29:30" ht="15.75" customHeight="1" x14ac:dyDescent="0.25">
      <c r="AC199" s="25"/>
      <c r="AD199" s="25"/>
    </row>
    <row r="200" spans="29:30" ht="15.75" customHeight="1" x14ac:dyDescent="0.25">
      <c r="AC200" s="25"/>
      <c r="AD200" s="25"/>
    </row>
    <row r="201" spans="29:30" ht="15.75" customHeight="1" x14ac:dyDescent="0.25">
      <c r="AC201" s="25"/>
      <c r="AD201" s="25"/>
    </row>
    <row r="202" spans="29:30" ht="15.75" customHeight="1" x14ac:dyDescent="0.25">
      <c r="AC202" s="25"/>
      <c r="AD202" s="25"/>
    </row>
    <row r="203" spans="29:30" ht="15.75" customHeight="1" x14ac:dyDescent="0.25">
      <c r="AC203" s="25"/>
      <c r="AD203" s="25"/>
    </row>
    <row r="204" spans="29:30" ht="15.75" customHeight="1" x14ac:dyDescent="0.25">
      <c r="AC204" s="25"/>
      <c r="AD204" s="25"/>
    </row>
    <row r="205" spans="29:30" ht="15.75" customHeight="1" x14ac:dyDescent="0.25">
      <c r="AC205" s="25"/>
      <c r="AD205" s="25"/>
    </row>
    <row r="206" spans="29:30" ht="15.75" customHeight="1" x14ac:dyDescent="0.25">
      <c r="AC206" s="25"/>
      <c r="AD206" s="25"/>
    </row>
    <row r="207" spans="29:30" ht="15.75" customHeight="1" x14ac:dyDescent="0.25">
      <c r="AC207" s="25"/>
      <c r="AD207" s="25"/>
    </row>
    <row r="208" spans="29:30" ht="15.75" customHeight="1" x14ac:dyDescent="0.25">
      <c r="AC208" s="25"/>
      <c r="AD208" s="25"/>
    </row>
    <row r="209" spans="29:30" ht="15.75" customHeight="1" x14ac:dyDescent="0.25">
      <c r="AC209" s="25"/>
      <c r="AD209" s="25"/>
    </row>
    <row r="210" spans="29:30" ht="15.75" customHeight="1" x14ac:dyDescent="0.25">
      <c r="AC210" s="25"/>
      <c r="AD210" s="25"/>
    </row>
    <row r="211" spans="29:30" ht="15.75" customHeight="1" x14ac:dyDescent="0.25">
      <c r="AC211" s="25"/>
      <c r="AD211" s="25"/>
    </row>
    <row r="212" spans="29:30" ht="15.75" customHeight="1" x14ac:dyDescent="0.25">
      <c r="AC212" s="25"/>
      <c r="AD212" s="25"/>
    </row>
    <row r="213" spans="29:30" ht="15.75" customHeight="1" x14ac:dyDescent="0.25">
      <c r="AC213" s="25"/>
      <c r="AD213" s="25"/>
    </row>
    <row r="214" spans="29:30" ht="15.75" customHeight="1" x14ac:dyDescent="0.25">
      <c r="AC214" s="25"/>
      <c r="AD214" s="25"/>
    </row>
    <row r="215" spans="29:30" ht="15.75" customHeight="1" x14ac:dyDescent="0.25">
      <c r="AC215" s="25"/>
      <c r="AD215" s="25"/>
    </row>
    <row r="216" spans="29:30" ht="15.75" customHeight="1" x14ac:dyDescent="0.25">
      <c r="AC216" s="25"/>
      <c r="AD216" s="25"/>
    </row>
    <row r="217" spans="29:30" ht="15.75" customHeight="1" x14ac:dyDescent="0.25">
      <c r="AC217" s="25"/>
      <c r="AD217" s="25"/>
    </row>
    <row r="218" spans="29:30" ht="15.75" customHeight="1" x14ac:dyDescent="0.25">
      <c r="AC218" s="25"/>
      <c r="AD218" s="25"/>
    </row>
    <row r="219" spans="29:30" ht="15.75" customHeight="1" x14ac:dyDescent="0.25">
      <c r="AC219" s="25"/>
      <c r="AD219" s="25"/>
    </row>
    <row r="220" spans="29:30" ht="15.75" customHeight="1" x14ac:dyDescent="0.25">
      <c r="AC220" s="25"/>
      <c r="AD220" s="25"/>
    </row>
    <row r="221" spans="29:30" ht="15.75" customHeight="1" x14ac:dyDescent="0.25">
      <c r="AC221" s="25"/>
      <c r="AD221" s="25"/>
    </row>
    <row r="222" spans="29:30" ht="15.75" customHeight="1" x14ac:dyDescent="0.25">
      <c r="AC222" s="25"/>
      <c r="AD222" s="25"/>
    </row>
    <row r="223" spans="29:30" ht="15.75" customHeight="1" x14ac:dyDescent="0.25">
      <c r="AC223" s="25"/>
      <c r="AD223" s="25"/>
    </row>
    <row r="224" spans="29:30" ht="15.75" customHeight="1" x14ac:dyDescent="0.25">
      <c r="AC224" s="25"/>
      <c r="AD224" s="25"/>
    </row>
    <row r="225" spans="29:30" ht="15.75" customHeight="1" x14ac:dyDescent="0.25">
      <c r="AC225" s="25"/>
      <c r="AD225" s="25"/>
    </row>
    <row r="226" spans="29:30" ht="15.75" customHeight="1" x14ac:dyDescent="0.25">
      <c r="AC226" s="25"/>
      <c r="AD226" s="25"/>
    </row>
    <row r="227" spans="29:30" ht="15.75" customHeight="1" x14ac:dyDescent="0.25">
      <c r="AC227" s="25"/>
      <c r="AD227" s="25"/>
    </row>
    <row r="228" spans="29:30" ht="15.75" customHeight="1" x14ac:dyDescent="0.25">
      <c r="AC228" s="25"/>
      <c r="AD228" s="25"/>
    </row>
    <row r="229" spans="29:30" ht="15.75" customHeight="1" x14ac:dyDescent="0.25">
      <c r="AC229" s="25"/>
      <c r="AD229" s="25"/>
    </row>
    <row r="230" spans="29:30" ht="15.75" customHeight="1" x14ac:dyDescent="0.25">
      <c r="AC230" s="25"/>
      <c r="AD230" s="25"/>
    </row>
    <row r="231" spans="29:30" ht="15.75" customHeight="1" x14ac:dyDescent="0.25">
      <c r="AC231" s="25"/>
      <c r="AD231" s="25"/>
    </row>
    <row r="232" spans="29:30" ht="15.75" customHeight="1" x14ac:dyDescent="0.25">
      <c r="AC232" s="25"/>
      <c r="AD232" s="25"/>
    </row>
    <row r="233" spans="29:30" ht="15.75" customHeight="1" x14ac:dyDescent="0.25">
      <c r="AC233" s="25"/>
      <c r="AD233" s="25"/>
    </row>
    <row r="234" spans="29:30" ht="15.75" customHeight="1" x14ac:dyDescent="0.25">
      <c r="AC234" s="25"/>
      <c r="AD234" s="25"/>
    </row>
    <row r="235" spans="29:30" ht="15.75" customHeight="1" x14ac:dyDescent="0.25">
      <c r="AC235" s="25"/>
      <c r="AD235" s="25"/>
    </row>
    <row r="236" spans="29:30" ht="15.75" customHeight="1" x14ac:dyDescent="0.25">
      <c r="AC236" s="25"/>
      <c r="AD236" s="25"/>
    </row>
    <row r="237" spans="29:30" ht="15.75" customHeight="1" x14ac:dyDescent="0.25">
      <c r="AC237" s="25"/>
      <c r="AD237" s="25"/>
    </row>
    <row r="238" spans="29:30" ht="15.75" customHeight="1" x14ac:dyDescent="0.25">
      <c r="AC238" s="25"/>
      <c r="AD238" s="25"/>
    </row>
    <row r="239" spans="29:30" ht="15.75" customHeight="1" x14ac:dyDescent="0.25">
      <c r="AC239" s="25"/>
      <c r="AD239" s="25"/>
    </row>
    <row r="240" spans="29:30" ht="15.75" customHeight="1" x14ac:dyDescent="0.25">
      <c r="AC240" s="25"/>
      <c r="AD240" s="25"/>
    </row>
    <row r="241" spans="29:30" ht="15.75" customHeight="1" x14ac:dyDescent="0.25">
      <c r="AC241" s="25"/>
      <c r="AD241" s="25"/>
    </row>
    <row r="242" spans="29:30" ht="15.75" customHeight="1" x14ac:dyDescent="0.25">
      <c r="AC242" s="25"/>
      <c r="AD242" s="25"/>
    </row>
    <row r="243" spans="29:30" ht="15.75" customHeight="1" x14ac:dyDescent="0.25">
      <c r="AC243" s="25"/>
      <c r="AD243" s="25"/>
    </row>
    <row r="244" spans="29:30" ht="15.75" customHeight="1" x14ac:dyDescent="0.25">
      <c r="AC244" s="25"/>
      <c r="AD244" s="25"/>
    </row>
    <row r="245" spans="29:30" ht="15.75" customHeight="1" x14ac:dyDescent="0.25">
      <c r="AC245" s="25"/>
      <c r="AD245" s="25"/>
    </row>
    <row r="246" spans="29:30" ht="15.75" customHeight="1" x14ac:dyDescent="0.25">
      <c r="AC246" s="25"/>
      <c r="AD246" s="25"/>
    </row>
    <row r="247" spans="29:30" ht="15.75" customHeight="1" x14ac:dyDescent="0.25">
      <c r="AC247" s="25"/>
      <c r="AD247" s="25"/>
    </row>
    <row r="248" spans="29:30" ht="15.75" customHeight="1" x14ac:dyDescent="0.25">
      <c r="AC248" s="25"/>
      <c r="AD248" s="25"/>
    </row>
    <row r="249" spans="29:30" ht="15.75" customHeight="1" x14ac:dyDescent="0.25">
      <c r="AC249" s="25"/>
      <c r="AD249" s="25"/>
    </row>
    <row r="250" spans="29:30" ht="15.75" customHeight="1" x14ac:dyDescent="0.25">
      <c r="AC250" s="25"/>
      <c r="AD250" s="25"/>
    </row>
    <row r="251" spans="29:30" ht="15.75" customHeight="1" x14ac:dyDescent="0.25">
      <c r="AC251" s="25"/>
      <c r="AD251" s="25"/>
    </row>
    <row r="252" spans="29:30" ht="15.75" customHeight="1" x14ac:dyDescent="0.25">
      <c r="AC252" s="25"/>
      <c r="AD252" s="25"/>
    </row>
    <row r="253" spans="29:30" ht="15.75" customHeight="1" x14ac:dyDescent="0.25">
      <c r="AC253" s="25"/>
      <c r="AD253" s="25"/>
    </row>
    <row r="254" spans="29:30" ht="15.75" customHeight="1" x14ac:dyDescent="0.25">
      <c r="AC254" s="25"/>
      <c r="AD254" s="25"/>
    </row>
    <row r="255" spans="29:30" ht="15.75" customHeight="1" x14ac:dyDescent="0.25">
      <c r="AC255" s="25"/>
      <c r="AD255" s="25"/>
    </row>
    <row r="256" spans="29:30" ht="15.75" customHeight="1" x14ac:dyDescent="0.25">
      <c r="AC256" s="25"/>
      <c r="AD256" s="25"/>
    </row>
    <row r="257" spans="29:30" ht="15.75" customHeight="1" x14ac:dyDescent="0.25">
      <c r="AC257" s="25"/>
      <c r="AD257" s="25"/>
    </row>
    <row r="258" spans="29:30" ht="15.75" customHeight="1" x14ac:dyDescent="0.25">
      <c r="AC258" s="25"/>
      <c r="AD258" s="25"/>
    </row>
    <row r="259" spans="29:30" ht="15.75" customHeight="1" x14ac:dyDescent="0.25">
      <c r="AC259" s="25"/>
      <c r="AD259" s="25"/>
    </row>
    <row r="260" spans="29:30" ht="15.75" customHeight="1" x14ac:dyDescent="0.25">
      <c r="AC260" s="25"/>
      <c r="AD260" s="25"/>
    </row>
    <row r="261" spans="29:30" ht="15.75" customHeight="1" x14ac:dyDescent="0.25">
      <c r="AC261" s="25"/>
      <c r="AD261" s="25"/>
    </row>
    <row r="262" spans="29:30" ht="15.75" customHeight="1" x14ac:dyDescent="0.25">
      <c r="AC262" s="25"/>
      <c r="AD262" s="25"/>
    </row>
    <row r="263" spans="29:30" ht="15.75" customHeight="1" x14ac:dyDescent="0.25">
      <c r="AC263" s="25"/>
      <c r="AD263" s="25"/>
    </row>
    <row r="264" spans="29:30" ht="15.75" customHeight="1" x14ac:dyDescent="0.25">
      <c r="AC264" s="25"/>
      <c r="AD264" s="25"/>
    </row>
    <row r="265" spans="29:30" ht="15.75" customHeight="1" x14ac:dyDescent="0.25">
      <c r="AC265" s="25"/>
      <c r="AD265" s="25"/>
    </row>
    <row r="266" spans="29:30" ht="15.75" customHeight="1" x14ac:dyDescent="0.25">
      <c r="AC266" s="25"/>
      <c r="AD266" s="25"/>
    </row>
    <row r="267" spans="29:30" ht="15.75" customHeight="1" x14ac:dyDescent="0.25">
      <c r="AC267" s="25"/>
      <c r="AD267" s="25"/>
    </row>
    <row r="268" spans="29:30" ht="15.75" customHeight="1" x14ac:dyDescent="0.25">
      <c r="AC268" s="25"/>
      <c r="AD268" s="25"/>
    </row>
    <row r="269" spans="29:30" ht="15.75" customHeight="1" x14ac:dyDescent="0.25">
      <c r="AC269" s="25"/>
      <c r="AD269" s="25"/>
    </row>
    <row r="270" spans="29:30" ht="15.75" customHeight="1" x14ac:dyDescent="0.25">
      <c r="AC270" s="25"/>
      <c r="AD270" s="25"/>
    </row>
    <row r="271" spans="29:30" ht="15.75" customHeight="1" x14ac:dyDescent="0.25">
      <c r="AC271" s="25"/>
      <c r="AD271" s="25"/>
    </row>
    <row r="272" spans="29:30" ht="15.75" customHeight="1" x14ac:dyDescent="0.25">
      <c r="AC272" s="25"/>
      <c r="AD272" s="25"/>
    </row>
    <row r="273" spans="29:30" ht="15.75" customHeight="1" x14ac:dyDescent="0.25">
      <c r="AC273" s="25"/>
      <c r="AD273" s="25"/>
    </row>
    <row r="274" spans="29:30" ht="15.75" customHeight="1" x14ac:dyDescent="0.25">
      <c r="AC274" s="25"/>
      <c r="AD274" s="25"/>
    </row>
    <row r="275" spans="29:30" ht="15.75" customHeight="1" x14ac:dyDescent="0.25">
      <c r="AC275" s="25"/>
      <c r="AD275" s="25"/>
    </row>
    <row r="276" spans="29:30" ht="15.75" customHeight="1" x14ac:dyDescent="0.25">
      <c r="AC276" s="25"/>
      <c r="AD276" s="25"/>
    </row>
    <row r="277" spans="29:30" ht="15.75" customHeight="1" x14ac:dyDescent="0.25">
      <c r="AC277" s="25"/>
      <c r="AD277" s="25"/>
    </row>
    <row r="278" spans="29:30" ht="15.75" customHeight="1" x14ac:dyDescent="0.25">
      <c r="AC278" s="25"/>
      <c r="AD278" s="25"/>
    </row>
    <row r="279" spans="29:30" ht="15.75" customHeight="1" x14ac:dyDescent="0.25">
      <c r="AC279" s="25"/>
      <c r="AD279" s="25"/>
    </row>
    <row r="280" spans="29:30" ht="15.75" customHeight="1" x14ac:dyDescent="0.25">
      <c r="AC280" s="25"/>
      <c r="AD280" s="25"/>
    </row>
    <row r="281" spans="29:30" ht="15.75" customHeight="1" x14ac:dyDescent="0.25">
      <c r="AC281" s="25"/>
      <c r="AD281" s="25"/>
    </row>
    <row r="282" spans="29:30" ht="15.75" customHeight="1" x14ac:dyDescent="0.25">
      <c r="AC282" s="25"/>
      <c r="AD282" s="25"/>
    </row>
    <row r="283" spans="29:30" ht="15.75" customHeight="1" x14ac:dyDescent="0.25">
      <c r="AC283" s="25"/>
      <c r="AD283" s="25"/>
    </row>
    <row r="284" spans="29:30" ht="15.75" customHeight="1" x14ac:dyDescent="0.25">
      <c r="AC284" s="25"/>
      <c r="AD284" s="25"/>
    </row>
    <row r="285" spans="29:30" ht="15.75" customHeight="1" x14ac:dyDescent="0.25">
      <c r="AC285" s="25"/>
      <c r="AD285" s="25"/>
    </row>
    <row r="286" spans="29:30" ht="15.75" customHeight="1" x14ac:dyDescent="0.25">
      <c r="AC286" s="25"/>
      <c r="AD286" s="25"/>
    </row>
    <row r="287" spans="29:30" ht="15.75" customHeight="1" x14ac:dyDescent="0.25">
      <c r="AC287" s="25"/>
      <c r="AD287" s="25"/>
    </row>
    <row r="288" spans="29:30" ht="15.75" customHeight="1" x14ac:dyDescent="0.25">
      <c r="AC288" s="25"/>
      <c r="AD288" s="25"/>
    </row>
    <row r="289" spans="29:30" ht="15.75" customHeight="1" x14ac:dyDescent="0.25">
      <c r="AC289" s="25"/>
      <c r="AD289" s="25"/>
    </row>
    <row r="290" spans="29:30" ht="15.75" customHeight="1" x14ac:dyDescent="0.25">
      <c r="AC290" s="25"/>
      <c r="AD290" s="25"/>
    </row>
    <row r="291" spans="29:30" ht="15.75" customHeight="1" x14ac:dyDescent="0.25">
      <c r="AC291" s="25"/>
      <c r="AD291" s="25"/>
    </row>
    <row r="292" spans="29:30" ht="15.75" customHeight="1" x14ac:dyDescent="0.25">
      <c r="AC292" s="25"/>
      <c r="AD292" s="25"/>
    </row>
    <row r="293" spans="29:30" ht="15.75" customHeight="1" x14ac:dyDescent="0.25">
      <c r="AC293" s="25"/>
      <c r="AD293" s="25"/>
    </row>
    <row r="294" spans="29:30" ht="15.75" customHeight="1" x14ac:dyDescent="0.25">
      <c r="AC294" s="25"/>
      <c r="AD294" s="25"/>
    </row>
    <row r="295" spans="29:30" ht="15.75" customHeight="1" x14ac:dyDescent="0.25">
      <c r="AC295" s="25"/>
      <c r="AD295" s="25"/>
    </row>
    <row r="296" spans="29:30" ht="15.75" customHeight="1" x14ac:dyDescent="0.25">
      <c r="AC296" s="25"/>
      <c r="AD296" s="25"/>
    </row>
    <row r="297" spans="29:30" ht="15.75" customHeight="1" x14ac:dyDescent="0.25">
      <c r="AC297" s="25"/>
      <c r="AD297" s="25"/>
    </row>
    <row r="298" spans="29:30" ht="15.75" customHeight="1" x14ac:dyDescent="0.25">
      <c r="AC298" s="25"/>
      <c r="AD298" s="25"/>
    </row>
    <row r="299" spans="29:30" ht="15.75" customHeight="1" x14ac:dyDescent="0.25">
      <c r="AC299" s="25"/>
      <c r="AD299" s="25"/>
    </row>
    <row r="300" spans="29:30" ht="15.75" customHeight="1" x14ac:dyDescent="0.25">
      <c r="AC300" s="25"/>
      <c r="AD300" s="25"/>
    </row>
    <row r="301" spans="29:30" ht="15.75" customHeight="1" x14ac:dyDescent="0.25">
      <c r="AC301" s="25"/>
      <c r="AD301" s="25"/>
    </row>
    <row r="302" spans="29:30" ht="15.75" customHeight="1" x14ac:dyDescent="0.25">
      <c r="AC302" s="25"/>
      <c r="AD302" s="25"/>
    </row>
    <row r="303" spans="29:30" ht="15.75" customHeight="1" x14ac:dyDescent="0.25">
      <c r="AC303" s="25"/>
      <c r="AD303" s="25"/>
    </row>
    <row r="304" spans="29:30" ht="15.75" customHeight="1" x14ac:dyDescent="0.25">
      <c r="AC304" s="25"/>
      <c r="AD304" s="25"/>
    </row>
    <row r="305" spans="29:30" ht="15.75" customHeight="1" x14ac:dyDescent="0.25">
      <c r="AC305" s="25"/>
      <c r="AD305" s="25"/>
    </row>
    <row r="306" spans="29:30" ht="15.75" customHeight="1" x14ac:dyDescent="0.25">
      <c r="AC306" s="25"/>
      <c r="AD306" s="25"/>
    </row>
    <row r="307" spans="29:30" ht="15.75" customHeight="1" x14ac:dyDescent="0.25">
      <c r="AC307" s="25"/>
      <c r="AD307" s="25"/>
    </row>
    <row r="308" spans="29:30" ht="15.75" customHeight="1" x14ac:dyDescent="0.25">
      <c r="AC308" s="25"/>
      <c r="AD308" s="25"/>
    </row>
    <row r="309" spans="29:30" ht="15.75" customHeight="1" x14ac:dyDescent="0.25">
      <c r="AC309" s="25"/>
      <c r="AD309" s="25"/>
    </row>
    <row r="310" spans="29:30" ht="15.75" customHeight="1" x14ac:dyDescent="0.25">
      <c r="AC310" s="25"/>
      <c r="AD310" s="25"/>
    </row>
    <row r="311" spans="29:30" ht="15.75" customHeight="1" x14ac:dyDescent="0.25"/>
    <row r="312" spans="29:30" ht="15.75" customHeight="1" x14ac:dyDescent="0.25"/>
    <row r="313" spans="29:30" ht="15.75" customHeight="1" x14ac:dyDescent="0.25"/>
    <row r="314" spans="29:30" ht="15.75" customHeight="1" x14ac:dyDescent="0.25"/>
    <row r="315" spans="29:30" ht="15.75" customHeight="1" x14ac:dyDescent="0.25"/>
    <row r="316" spans="29:30" ht="15.75" customHeight="1" x14ac:dyDescent="0.25"/>
    <row r="317" spans="29:30" ht="15.75" customHeight="1" x14ac:dyDescent="0.25"/>
    <row r="318" spans="29:30" ht="15.75" customHeight="1" x14ac:dyDescent="0.25"/>
    <row r="319" spans="29:30" ht="15.75" customHeight="1" x14ac:dyDescent="0.25"/>
    <row r="320" spans="29:3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</sheetData>
  <mergeCells count="6">
    <mergeCell ref="AC3:AD3"/>
    <mergeCell ref="A3:D3"/>
    <mergeCell ref="E3:G3"/>
    <mergeCell ref="H3:K3"/>
    <mergeCell ref="L3:S3"/>
    <mergeCell ref="T3:AB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D520-EDB7-480C-B86E-4C4B0E3C7316}">
  <dimension ref="A1:U55"/>
  <sheetViews>
    <sheetView workbookViewId="0">
      <selection sqref="A1:U55"/>
    </sheetView>
  </sheetViews>
  <sheetFormatPr defaultRowHeight="15" x14ac:dyDescent="0.25"/>
  <cols>
    <col min="1" max="1" width="27.140625" customWidth="1"/>
    <col min="2" max="2" width="17.28515625" customWidth="1"/>
  </cols>
  <sheetData>
    <row r="1" spans="1:21" x14ac:dyDescent="0.25">
      <c r="A1" t="s">
        <v>218</v>
      </c>
      <c r="B1" s="1">
        <v>45316</v>
      </c>
      <c r="C1" s="2">
        <v>0.44443287037037038</v>
      </c>
      <c r="D1" t="s">
        <v>141</v>
      </c>
      <c r="E1">
        <v>2.1379999999999999</v>
      </c>
      <c r="F1">
        <v>30.024000000000001</v>
      </c>
      <c r="G1">
        <v>0</v>
      </c>
      <c r="I1">
        <v>0</v>
      </c>
      <c r="J1" t="s">
        <v>142</v>
      </c>
      <c r="K1">
        <v>3.1829999999999998</v>
      </c>
      <c r="L1">
        <v>29.764099999999999</v>
      </c>
      <c r="M1">
        <v>0</v>
      </c>
      <c r="O1">
        <v>0</v>
      </c>
      <c r="P1" t="s">
        <v>143</v>
      </c>
      <c r="Q1">
        <v>5.7679999999999998</v>
      </c>
      <c r="R1">
        <v>6044.0342000000001</v>
      </c>
      <c r="S1">
        <v>0</v>
      </c>
      <c r="U1">
        <v>0</v>
      </c>
    </row>
    <row r="2" spans="1:21" x14ac:dyDescent="0.25">
      <c r="A2" t="s">
        <v>219</v>
      </c>
      <c r="B2" s="1">
        <v>45316</v>
      </c>
      <c r="C2" s="2">
        <v>0.45033564814814814</v>
      </c>
      <c r="D2" t="s">
        <v>141</v>
      </c>
      <c r="E2">
        <v>2.1379999999999999</v>
      </c>
      <c r="F2">
        <v>24.0991</v>
      </c>
      <c r="G2">
        <v>0</v>
      </c>
      <c r="I2">
        <v>0</v>
      </c>
      <c r="J2" t="s">
        <v>142</v>
      </c>
      <c r="K2">
        <v>3.18</v>
      </c>
      <c r="L2">
        <v>29.412199999999999</v>
      </c>
      <c r="M2">
        <v>0</v>
      </c>
      <c r="O2">
        <v>0</v>
      </c>
      <c r="P2" t="s">
        <v>143</v>
      </c>
      <c r="Q2">
        <v>5.7610000000000001</v>
      </c>
      <c r="R2">
        <v>5916.5330999999996</v>
      </c>
      <c r="S2">
        <v>0</v>
      </c>
      <c r="U2">
        <v>0</v>
      </c>
    </row>
    <row r="3" spans="1:21" x14ac:dyDescent="0.25">
      <c r="A3" t="s">
        <v>220</v>
      </c>
      <c r="B3" s="1">
        <v>45316</v>
      </c>
      <c r="C3" s="2">
        <v>0.45623842592592595</v>
      </c>
      <c r="D3" t="s">
        <v>141</v>
      </c>
      <c r="E3">
        <v>2.14</v>
      </c>
      <c r="F3">
        <v>24.7179</v>
      </c>
      <c r="G3">
        <v>0</v>
      </c>
      <c r="I3">
        <v>0</v>
      </c>
      <c r="J3" t="s">
        <v>142</v>
      </c>
      <c r="K3">
        <v>3.1829999999999998</v>
      </c>
      <c r="L3">
        <v>29.658100000000001</v>
      </c>
      <c r="M3">
        <v>0</v>
      </c>
      <c r="O3">
        <v>0</v>
      </c>
      <c r="P3" t="s">
        <v>143</v>
      </c>
      <c r="Q3">
        <v>5.7649999999999997</v>
      </c>
      <c r="R3">
        <v>5892.6004999999996</v>
      </c>
      <c r="S3">
        <v>0</v>
      </c>
      <c r="U3">
        <v>0</v>
      </c>
    </row>
    <row r="4" spans="1:21" x14ac:dyDescent="0.25">
      <c r="A4" t="s">
        <v>221</v>
      </c>
      <c r="B4" s="1">
        <v>45316</v>
      </c>
      <c r="C4" s="2">
        <v>0.4621527777777778</v>
      </c>
      <c r="D4" t="s">
        <v>141</v>
      </c>
      <c r="E4">
        <v>2.141</v>
      </c>
      <c r="F4">
        <v>20.808199999999999</v>
      </c>
      <c r="G4">
        <v>0</v>
      </c>
      <c r="I4">
        <v>0</v>
      </c>
      <c r="J4" t="s">
        <v>142</v>
      </c>
      <c r="K4">
        <v>3.1829999999999998</v>
      </c>
      <c r="L4">
        <v>30.790400000000002</v>
      </c>
      <c r="M4">
        <v>0</v>
      </c>
      <c r="O4">
        <v>0</v>
      </c>
      <c r="P4" t="s">
        <v>143</v>
      </c>
      <c r="Q4">
        <v>5.7649999999999997</v>
      </c>
      <c r="R4">
        <v>5930.8307000000004</v>
      </c>
      <c r="S4">
        <v>0</v>
      </c>
      <c r="U4">
        <v>0</v>
      </c>
    </row>
    <row r="5" spans="1:21" x14ac:dyDescent="0.25">
      <c r="A5" t="s">
        <v>222</v>
      </c>
      <c r="B5" s="1">
        <v>45316</v>
      </c>
      <c r="C5" s="2">
        <v>0.4680555555555555</v>
      </c>
      <c r="D5" t="s">
        <v>141</v>
      </c>
      <c r="E5">
        <v>2.141</v>
      </c>
      <c r="F5">
        <v>24.196300000000001</v>
      </c>
      <c r="G5">
        <v>0</v>
      </c>
      <c r="I5">
        <v>0</v>
      </c>
      <c r="J5" t="s">
        <v>142</v>
      </c>
      <c r="K5">
        <v>3.1829999999999998</v>
      </c>
      <c r="L5">
        <v>29.809899999999999</v>
      </c>
      <c r="M5">
        <v>0</v>
      </c>
      <c r="O5">
        <v>0</v>
      </c>
      <c r="P5" t="s">
        <v>143</v>
      </c>
      <c r="Q5">
        <v>5.766</v>
      </c>
      <c r="R5">
        <v>5955.1378000000004</v>
      </c>
      <c r="S5">
        <v>0</v>
      </c>
      <c r="U5">
        <v>0</v>
      </c>
    </row>
    <row r="6" spans="1:21" x14ac:dyDescent="0.25">
      <c r="A6" t="s">
        <v>223</v>
      </c>
      <c r="B6" s="1">
        <v>45316</v>
      </c>
      <c r="C6" s="2">
        <v>0.6878009259259259</v>
      </c>
      <c r="D6" t="s">
        <v>141</v>
      </c>
      <c r="E6">
        <v>2.15</v>
      </c>
      <c r="F6">
        <v>1.9634</v>
      </c>
      <c r="G6">
        <v>0</v>
      </c>
      <c r="I6">
        <v>0</v>
      </c>
      <c r="J6" t="s">
        <v>142</v>
      </c>
      <c r="K6">
        <v>3.19</v>
      </c>
      <c r="L6">
        <v>1.1910000000000001</v>
      </c>
      <c r="M6">
        <v>0</v>
      </c>
      <c r="O6">
        <v>0</v>
      </c>
      <c r="P6" t="s">
        <v>143</v>
      </c>
      <c r="Q6">
        <v>5.766</v>
      </c>
      <c r="R6">
        <v>72.382599999999996</v>
      </c>
      <c r="S6">
        <v>0</v>
      </c>
      <c r="U6">
        <v>0</v>
      </c>
    </row>
    <row r="7" spans="1:21" x14ac:dyDescent="0.25">
      <c r="A7" t="s">
        <v>224</v>
      </c>
      <c r="B7" s="1">
        <v>45316</v>
      </c>
      <c r="C7" s="2">
        <v>0.6937037037037036</v>
      </c>
      <c r="D7" t="s">
        <v>141</v>
      </c>
      <c r="E7">
        <v>2.125</v>
      </c>
      <c r="F7">
        <v>1.7087000000000001</v>
      </c>
      <c r="G7">
        <v>0</v>
      </c>
      <c r="I7">
        <v>0</v>
      </c>
      <c r="J7" t="s">
        <v>142</v>
      </c>
      <c r="K7">
        <v>3.1749999999999998</v>
      </c>
      <c r="L7">
        <v>1.0530999999999999</v>
      </c>
      <c r="M7">
        <v>0</v>
      </c>
      <c r="O7">
        <v>0</v>
      </c>
      <c r="P7" t="s">
        <v>143</v>
      </c>
      <c r="Q7">
        <v>5.7560000000000002</v>
      </c>
      <c r="R7">
        <v>44.9666</v>
      </c>
      <c r="S7">
        <v>0</v>
      </c>
      <c r="U7">
        <v>0</v>
      </c>
    </row>
    <row r="8" spans="1:21" x14ac:dyDescent="0.25">
      <c r="A8" t="s">
        <v>225</v>
      </c>
      <c r="B8" s="1">
        <v>45316</v>
      </c>
      <c r="C8" s="2">
        <v>0.69960648148148152</v>
      </c>
      <c r="D8" t="s">
        <v>141</v>
      </c>
      <c r="E8">
        <v>2.1230000000000002</v>
      </c>
      <c r="F8">
        <v>1.2152000000000001</v>
      </c>
      <c r="G8">
        <v>0</v>
      </c>
      <c r="I8">
        <v>0</v>
      </c>
      <c r="J8" t="s">
        <v>142</v>
      </c>
      <c r="K8">
        <v>3.18</v>
      </c>
      <c r="L8">
        <v>4.2888999999999999</v>
      </c>
      <c r="M8">
        <v>0</v>
      </c>
      <c r="O8">
        <v>0</v>
      </c>
      <c r="P8" t="s">
        <v>143</v>
      </c>
      <c r="Q8">
        <v>5.76</v>
      </c>
      <c r="R8">
        <v>64.1648</v>
      </c>
      <c r="S8">
        <v>0</v>
      </c>
      <c r="U8">
        <v>0</v>
      </c>
    </row>
    <row r="9" spans="1:21" x14ac:dyDescent="0.25">
      <c r="A9" t="s">
        <v>226</v>
      </c>
      <c r="B9" s="1">
        <v>45316</v>
      </c>
      <c r="C9" s="2">
        <v>0.70550925925925922</v>
      </c>
      <c r="D9" t="s">
        <v>141</v>
      </c>
      <c r="E9">
        <v>2.13</v>
      </c>
      <c r="F9">
        <v>1.5827</v>
      </c>
      <c r="G9">
        <v>0</v>
      </c>
      <c r="I9">
        <v>0</v>
      </c>
      <c r="J9" t="s">
        <v>142</v>
      </c>
      <c r="K9">
        <v>3.18</v>
      </c>
      <c r="L9">
        <v>4.8319999999999999</v>
      </c>
      <c r="M9">
        <v>0</v>
      </c>
      <c r="O9">
        <v>0</v>
      </c>
      <c r="P9" t="s">
        <v>143</v>
      </c>
      <c r="Q9">
        <v>5.7610000000000001</v>
      </c>
      <c r="R9">
        <v>80.347700000000003</v>
      </c>
      <c r="S9">
        <v>0</v>
      </c>
      <c r="U9">
        <v>0</v>
      </c>
    </row>
    <row r="10" spans="1:21" x14ac:dyDescent="0.25">
      <c r="A10" t="s">
        <v>227</v>
      </c>
      <c r="B10" s="1">
        <v>45316</v>
      </c>
      <c r="C10" s="2">
        <v>0.71141203703703704</v>
      </c>
      <c r="D10" t="s">
        <v>141</v>
      </c>
      <c r="E10">
        <v>2.1230000000000002</v>
      </c>
      <c r="F10">
        <v>1.4398</v>
      </c>
      <c r="G10">
        <v>0</v>
      </c>
      <c r="I10">
        <v>0</v>
      </c>
      <c r="J10" t="s">
        <v>142</v>
      </c>
      <c r="K10">
        <v>3.18</v>
      </c>
      <c r="L10">
        <v>5.9541000000000004</v>
      </c>
      <c r="M10">
        <v>0</v>
      </c>
      <c r="O10">
        <v>0</v>
      </c>
      <c r="P10" t="s">
        <v>143</v>
      </c>
      <c r="Q10">
        <v>5.76</v>
      </c>
      <c r="R10">
        <v>83.948700000000002</v>
      </c>
      <c r="S10">
        <v>0</v>
      </c>
      <c r="U10">
        <v>0</v>
      </c>
    </row>
    <row r="11" spans="1:21" x14ac:dyDescent="0.25">
      <c r="A11" t="s">
        <v>228</v>
      </c>
      <c r="B11" s="1">
        <v>45316</v>
      </c>
      <c r="C11" s="2">
        <v>0.71731481481481485</v>
      </c>
      <c r="D11" t="s">
        <v>141</v>
      </c>
      <c r="E11">
        <v>2.1309999999999998</v>
      </c>
      <c r="F11">
        <v>1.3995</v>
      </c>
      <c r="G11">
        <v>0</v>
      </c>
      <c r="I11">
        <v>0</v>
      </c>
      <c r="J11" t="s">
        <v>142</v>
      </c>
      <c r="K11">
        <v>3.1829999999999998</v>
      </c>
      <c r="L11">
        <v>9.9009999999999998</v>
      </c>
      <c r="M11">
        <v>0</v>
      </c>
      <c r="O11">
        <v>0</v>
      </c>
      <c r="P11" t="s">
        <v>143</v>
      </c>
      <c r="Q11">
        <v>5.7649999999999997</v>
      </c>
      <c r="R11">
        <v>62.523499999999999</v>
      </c>
      <c r="S11">
        <v>0</v>
      </c>
      <c r="U11">
        <v>0</v>
      </c>
    </row>
    <row r="12" spans="1:21" x14ac:dyDescent="0.25">
      <c r="A12" t="s">
        <v>229</v>
      </c>
      <c r="B12" s="1">
        <v>45316</v>
      </c>
      <c r="C12" s="2">
        <v>0.72321759259259266</v>
      </c>
      <c r="D12" t="s">
        <v>141</v>
      </c>
      <c r="E12">
        <v>2.14</v>
      </c>
      <c r="F12">
        <v>1.2121</v>
      </c>
      <c r="G12">
        <v>0</v>
      </c>
      <c r="I12">
        <v>0</v>
      </c>
      <c r="J12" t="s">
        <v>142</v>
      </c>
      <c r="K12">
        <v>3.1829999999999998</v>
      </c>
      <c r="L12">
        <v>17.498999999999999</v>
      </c>
      <c r="M12">
        <v>0</v>
      </c>
      <c r="O12">
        <v>0</v>
      </c>
      <c r="P12" t="s">
        <v>143</v>
      </c>
      <c r="Q12">
        <v>5.7549999999999999</v>
      </c>
      <c r="R12">
        <v>35.793100000000003</v>
      </c>
      <c r="S12">
        <v>0</v>
      </c>
      <c r="U12">
        <v>0</v>
      </c>
    </row>
    <row r="13" spans="1:21" x14ac:dyDescent="0.25">
      <c r="A13" t="s">
        <v>230</v>
      </c>
      <c r="B13" s="1">
        <v>45316</v>
      </c>
      <c r="C13" s="2">
        <v>0.72913194444444451</v>
      </c>
      <c r="D13" t="s">
        <v>141</v>
      </c>
      <c r="E13">
        <v>2.1259999999999999</v>
      </c>
      <c r="F13">
        <v>1.0214000000000001</v>
      </c>
      <c r="G13">
        <v>0</v>
      </c>
      <c r="I13">
        <v>0</v>
      </c>
      <c r="J13" t="s">
        <v>142</v>
      </c>
      <c r="K13">
        <v>3.181</v>
      </c>
      <c r="L13">
        <v>33.7241</v>
      </c>
      <c r="M13">
        <v>0</v>
      </c>
      <c r="O13">
        <v>0</v>
      </c>
      <c r="P13" t="s">
        <v>143</v>
      </c>
      <c r="Q13">
        <v>5.7649999999999997</v>
      </c>
      <c r="R13">
        <v>38.343499999999999</v>
      </c>
      <c r="S13">
        <v>0</v>
      </c>
      <c r="U13">
        <v>0</v>
      </c>
    </row>
    <row r="14" spans="1:21" x14ac:dyDescent="0.25">
      <c r="A14" t="s">
        <v>231</v>
      </c>
      <c r="B14" s="1">
        <v>45316</v>
      </c>
      <c r="C14" s="2">
        <v>0.73503472222222221</v>
      </c>
      <c r="D14" t="s">
        <v>141</v>
      </c>
      <c r="E14">
        <v>2.1259999999999999</v>
      </c>
      <c r="F14">
        <v>1.1760999999999999</v>
      </c>
      <c r="G14">
        <v>0</v>
      </c>
      <c r="I14">
        <v>0</v>
      </c>
      <c r="J14" t="s">
        <v>142</v>
      </c>
      <c r="K14">
        <v>3.181</v>
      </c>
      <c r="L14">
        <v>65.063199999999995</v>
      </c>
      <c r="M14">
        <v>0</v>
      </c>
      <c r="O14">
        <v>0</v>
      </c>
      <c r="P14" t="s">
        <v>143</v>
      </c>
      <c r="Q14">
        <v>5.7549999999999999</v>
      </c>
      <c r="R14">
        <v>63.551699999999997</v>
      </c>
      <c r="S14">
        <v>0</v>
      </c>
      <c r="U14">
        <v>0</v>
      </c>
    </row>
    <row r="15" spans="1:21" x14ac:dyDescent="0.25">
      <c r="A15" t="s">
        <v>232</v>
      </c>
      <c r="B15" s="1">
        <v>45316</v>
      </c>
      <c r="C15" s="2">
        <v>0.74093749999999992</v>
      </c>
      <c r="D15" t="s">
        <v>141</v>
      </c>
      <c r="E15">
        <v>2.125</v>
      </c>
      <c r="F15">
        <v>0.5605</v>
      </c>
      <c r="G15">
        <v>0</v>
      </c>
      <c r="I15">
        <v>0</v>
      </c>
      <c r="J15" t="s">
        <v>142</v>
      </c>
      <c r="K15">
        <v>3.1829999999999998</v>
      </c>
      <c r="L15">
        <v>130.55850000000001</v>
      </c>
      <c r="M15">
        <v>0</v>
      </c>
      <c r="O15">
        <v>0</v>
      </c>
      <c r="P15" t="s">
        <v>143</v>
      </c>
      <c r="Q15">
        <v>5.7610000000000001</v>
      </c>
      <c r="R15">
        <v>34.824800000000003</v>
      </c>
      <c r="S15">
        <v>0</v>
      </c>
      <c r="U15">
        <v>0</v>
      </c>
    </row>
    <row r="16" spans="1:21" x14ac:dyDescent="0.25">
      <c r="A16" t="s">
        <v>233</v>
      </c>
      <c r="B16" s="1">
        <v>45316</v>
      </c>
      <c r="C16" s="2">
        <v>0.74684027777777784</v>
      </c>
      <c r="D16" t="s">
        <v>141</v>
      </c>
      <c r="E16">
        <v>2.1379999999999999</v>
      </c>
      <c r="F16">
        <v>4.1397000000000004</v>
      </c>
      <c r="G16">
        <v>0</v>
      </c>
      <c r="I16">
        <v>0</v>
      </c>
      <c r="J16" t="s">
        <v>142</v>
      </c>
      <c r="K16">
        <v>3.17</v>
      </c>
      <c r="L16">
        <v>4.8567999999999998</v>
      </c>
      <c r="M16">
        <v>0</v>
      </c>
      <c r="O16">
        <v>0</v>
      </c>
      <c r="P16" t="s">
        <v>143</v>
      </c>
      <c r="Q16">
        <v>5.7610000000000001</v>
      </c>
      <c r="R16">
        <v>41.7592</v>
      </c>
      <c r="S16">
        <v>0</v>
      </c>
      <c r="U16">
        <v>0</v>
      </c>
    </row>
    <row r="17" spans="1:21" x14ac:dyDescent="0.25">
      <c r="A17" t="s">
        <v>234</v>
      </c>
      <c r="B17" s="1">
        <v>45316</v>
      </c>
      <c r="C17" s="2">
        <v>0.75274305555555554</v>
      </c>
      <c r="D17" t="s">
        <v>141</v>
      </c>
      <c r="E17">
        <v>2.133</v>
      </c>
      <c r="F17">
        <v>5.0877999999999997</v>
      </c>
      <c r="G17">
        <v>0</v>
      </c>
      <c r="I17">
        <v>0</v>
      </c>
      <c r="J17" t="s">
        <v>142</v>
      </c>
      <c r="K17">
        <v>3.1760000000000002</v>
      </c>
      <c r="L17">
        <v>7.6515000000000004</v>
      </c>
      <c r="M17">
        <v>0</v>
      </c>
      <c r="O17">
        <v>0</v>
      </c>
      <c r="P17" t="s">
        <v>143</v>
      </c>
      <c r="Q17">
        <v>5.75</v>
      </c>
      <c r="R17">
        <v>67.299899999999994</v>
      </c>
      <c r="S17">
        <v>0</v>
      </c>
      <c r="U17">
        <v>0</v>
      </c>
    </row>
    <row r="18" spans="1:21" x14ac:dyDescent="0.25">
      <c r="A18" t="s">
        <v>235</v>
      </c>
      <c r="B18" s="1">
        <v>45316</v>
      </c>
      <c r="C18" s="2">
        <v>0.75864583333333335</v>
      </c>
      <c r="D18" t="s">
        <v>141</v>
      </c>
      <c r="E18">
        <v>2.1360000000000001</v>
      </c>
      <c r="F18">
        <v>7.3860000000000001</v>
      </c>
      <c r="G18">
        <v>0</v>
      </c>
      <c r="I18">
        <v>0</v>
      </c>
      <c r="J18" t="s">
        <v>142</v>
      </c>
      <c r="K18">
        <v>3.1829999999999998</v>
      </c>
      <c r="L18">
        <v>7.3998999999999997</v>
      </c>
      <c r="M18">
        <v>0</v>
      </c>
      <c r="O18">
        <v>0</v>
      </c>
      <c r="P18" t="s">
        <v>143</v>
      </c>
      <c r="Q18">
        <v>5.7549999999999999</v>
      </c>
      <c r="R18">
        <v>38.898899999999998</v>
      </c>
      <c r="S18">
        <v>0</v>
      </c>
      <c r="U18">
        <v>0</v>
      </c>
    </row>
    <row r="19" spans="1:21" x14ac:dyDescent="0.25">
      <c r="A19" t="s">
        <v>236</v>
      </c>
      <c r="B19" s="1">
        <v>45316</v>
      </c>
      <c r="C19" s="2">
        <v>0.76454861111111105</v>
      </c>
      <c r="D19" t="s">
        <v>141</v>
      </c>
      <c r="E19">
        <v>2.1349999999999998</v>
      </c>
      <c r="F19">
        <v>8.2302999999999997</v>
      </c>
      <c r="G19">
        <v>0</v>
      </c>
      <c r="I19">
        <v>0</v>
      </c>
      <c r="J19" t="s">
        <v>142</v>
      </c>
      <c r="K19">
        <v>3.18</v>
      </c>
      <c r="L19">
        <v>10.2501</v>
      </c>
      <c r="M19">
        <v>0</v>
      </c>
      <c r="O19">
        <v>0</v>
      </c>
      <c r="P19" t="s">
        <v>143</v>
      </c>
      <c r="Q19">
        <v>5.77</v>
      </c>
      <c r="R19">
        <v>223.59520000000001</v>
      </c>
      <c r="S19">
        <v>0</v>
      </c>
      <c r="U19">
        <v>0</v>
      </c>
    </row>
    <row r="20" spans="1:21" x14ac:dyDescent="0.25">
      <c r="A20" t="s">
        <v>237</v>
      </c>
      <c r="B20" s="1">
        <v>45316</v>
      </c>
      <c r="C20" s="2">
        <v>0.77046296296296291</v>
      </c>
      <c r="D20" t="s">
        <v>141</v>
      </c>
      <c r="E20">
        <v>2.14</v>
      </c>
      <c r="F20">
        <v>56.164099999999998</v>
      </c>
      <c r="G20">
        <v>0</v>
      </c>
      <c r="I20">
        <v>0</v>
      </c>
      <c r="J20" t="s">
        <v>142</v>
      </c>
      <c r="K20">
        <v>3.1859999999999999</v>
      </c>
      <c r="L20">
        <v>22.2974</v>
      </c>
      <c r="M20">
        <v>0</v>
      </c>
      <c r="O20">
        <v>0</v>
      </c>
      <c r="P20" t="s">
        <v>143</v>
      </c>
      <c r="Q20">
        <v>5.7610000000000001</v>
      </c>
      <c r="R20">
        <v>82.752899999999997</v>
      </c>
      <c r="S20">
        <v>0</v>
      </c>
      <c r="U20">
        <v>0</v>
      </c>
    </row>
    <row r="21" spans="1:21" x14ac:dyDescent="0.25">
      <c r="A21" t="s">
        <v>238</v>
      </c>
      <c r="B21" s="1">
        <v>45316</v>
      </c>
      <c r="C21" s="2">
        <v>0.77636574074074083</v>
      </c>
      <c r="D21" t="s">
        <v>141</v>
      </c>
      <c r="E21">
        <v>2.133</v>
      </c>
      <c r="F21">
        <v>51.533700000000003</v>
      </c>
      <c r="G21">
        <v>0</v>
      </c>
      <c r="I21">
        <v>0</v>
      </c>
      <c r="J21" t="s">
        <v>142</v>
      </c>
      <c r="K21">
        <v>3.1779999999999999</v>
      </c>
      <c r="L21">
        <v>28.6447</v>
      </c>
      <c r="M21">
        <v>0</v>
      </c>
      <c r="O21">
        <v>0</v>
      </c>
      <c r="P21" t="s">
        <v>143</v>
      </c>
      <c r="Q21">
        <v>5.7549999999999999</v>
      </c>
      <c r="R21">
        <v>50.302900000000001</v>
      </c>
      <c r="S21">
        <v>0</v>
      </c>
      <c r="U21">
        <v>0</v>
      </c>
    </row>
    <row r="22" spans="1:21" x14ac:dyDescent="0.25">
      <c r="A22" t="s">
        <v>239</v>
      </c>
      <c r="B22" s="1">
        <v>45316</v>
      </c>
      <c r="C22" s="2">
        <v>0.78226851851851853</v>
      </c>
      <c r="D22" t="s">
        <v>141</v>
      </c>
      <c r="E22">
        <v>2.1349999999999998</v>
      </c>
      <c r="F22">
        <v>69.370400000000004</v>
      </c>
      <c r="G22">
        <v>0</v>
      </c>
      <c r="I22">
        <v>0</v>
      </c>
      <c r="J22" t="s">
        <v>142</v>
      </c>
      <c r="K22">
        <v>3.18</v>
      </c>
      <c r="L22">
        <v>24.618099999999998</v>
      </c>
      <c r="M22">
        <v>0</v>
      </c>
      <c r="O22">
        <v>0</v>
      </c>
      <c r="P22" t="s">
        <v>143</v>
      </c>
      <c r="Q22">
        <v>5.7549999999999999</v>
      </c>
      <c r="R22">
        <v>61.141599999999997</v>
      </c>
      <c r="S22">
        <v>0</v>
      </c>
      <c r="U22">
        <v>0</v>
      </c>
    </row>
    <row r="23" spans="1:21" x14ac:dyDescent="0.25">
      <c r="A23" t="s">
        <v>240</v>
      </c>
      <c r="B23" s="1">
        <v>45316</v>
      </c>
      <c r="C23" s="2">
        <v>0.78817129629629623</v>
      </c>
      <c r="D23" t="s">
        <v>141</v>
      </c>
      <c r="E23">
        <v>2.1349999999999998</v>
      </c>
      <c r="F23">
        <v>69.0441</v>
      </c>
      <c r="G23">
        <v>0</v>
      </c>
      <c r="I23">
        <v>0</v>
      </c>
      <c r="J23" t="s">
        <v>142</v>
      </c>
      <c r="K23">
        <v>3.1779999999999999</v>
      </c>
      <c r="L23">
        <v>14.1433</v>
      </c>
      <c r="M23">
        <v>0</v>
      </c>
      <c r="O23">
        <v>0</v>
      </c>
      <c r="P23" t="s">
        <v>143</v>
      </c>
      <c r="Q23">
        <v>5.7530000000000001</v>
      </c>
      <c r="R23">
        <v>71.115499999999997</v>
      </c>
      <c r="S23">
        <v>0</v>
      </c>
      <c r="U23">
        <v>0</v>
      </c>
    </row>
    <row r="24" spans="1:21" x14ac:dyDescent="0.25">
      <c r="A24" t="s">
        <v>241</v>
      </c>
      <c r="B24" s="1">
        <v>45316</v>
      </c>
      <c r="C24" s="2">
        <v>0.79407407407407404</v>
      </c>
      <c r="D24" t="s">
        <v>141</v>
      </c>
      <c r="E24">
        <v>2.14</v>
      </c>
      <c r="F24">
        <v>68.874499999999998</v>
      </c>
      <c r="G24">
        <v>0</v>
      </c>
      <c r="I24">
        <v>0</v>
      </c>
      <c r="J24" t="s">
        <v>142</v>
      </c>
      <c r="K24">
        <v>3.1859999999999999</v>
      </c>
      <c r="L24">
        <v>15.967700000000001</v>
      </c>
      <c r="M24">
        <v>0</v>
      </c>
      <c r="O24">
        <v>0</v>
      </c>
      <c r="P24" t="s">
        <v>143</v>
      </c>
      <c r="Q24">
        <v>5.7610000000000001</v>
      </c>
      <c r="R24">
        <v>69.063999999999993</v>
      </c>
      <c r="S24">
        <v>0</v>
      </c>
      <c r="U24">
        <v>0</v>
      </c>
    </row>
    <row r="25" spans="1:21" x14ac:dyDescent="0.25">
      <c r="A25" t="s">
        <v>242</v>
      </c>
      <c r="B25" s="1">
        <v>45316</v>
      </c>
      <c r="C25" s="2">
        <v>0.79997685185185186</v>
      </c>
      <c r="D25" t="s">
        <v>141</v>
      </c>
      <c r="E25">
        <v>2.141</v>
      </c>
      <c r="F25">
        <v>59.671599999999998</v>
      </c>
      <c r="G25">
        <v>0</v>
      </c>
      <c r="I25">
        <v>0</v>
      </c>
      <c r="J25" t="s">
        <v>142</v>
      </c>
      <c r="K25">
        <v>3.1859999999999999</v>
      </c>
      <c r="L25">
        <v>21.165900000000001</v>
      </c>
      <c r="M25">
        <v>0</v>
      </c>
      <c r="O25">
        <v>0</v>
      </c>
      <c r="P25" t="s">
        <v>143</v>
      </c>
      <c r="Q25">
        <v>5.758</v>
      </c>
      <c r="R25">
        <v>56.324199999999998</v>
      </c>
      <c r="S25">
        <v>0</v>
      </c>
      <c r="U25">
        <v>0</v>
      </c>
    </row>
    <row r="26" spans="1:21" x14ac:dyDescent="0.25">
      <c r="A26" t="s">
        <v>243</v>
      </c>
      <c r="B26" s="1">
        <v>45316</v>
      </c>
      <c r="C26" s="2">
        <v>0.80587962962962967</v>
      </c>
      <c r="D26" t="s">
        <v>141</v>
      </c>
      <c r="E26">
        <v>2.1360000000000001</v>
      </c>
      <c r="F26">
        <v>61.514400000000002</v>
      </c>
      <c r="G26">
        <v>0</v>
      </c>
      <c r="I26">
        <v>0</v>
      </c>
      <c r="J26" t="s">
        <v>142</v>
      </c>
      <c r="K26">
        <v>3.18</v>
      </c>
      <c r="L26">
        <v>25.921700000000001</v>
      </c>
      <c r="M26">
        <v>0</v>
      </c>
      <c r="O26">
        <v>0</v>
      </c>
      <c r="P26" t="s">
        <v>143</v>
      </c>
      <c r="Q26">
        <v>5.7560000000000002</v>
      </c>
      <c r="R26">
        <v>65.960999999999999</v>
      </c>
      <c r="S26">
        <v>0</v>
      </c>
      <c r="U26">
        <v>0</v>
      </c>
    </row>
    <row r="27" spans="1:21" x14ac:dyDescent="0.25">
      <c r="A27" t="s">
        <v>244</v>
      </c>
      <c r="B27" s="1">
        <v>45316</v>
      </c>
      <c r="C27" s="2">
        <v>0.81179398148148152</v>
      </c>
      <c r="D27" t="s">
        <v>141</v>
      </c>
      <c r="E27">
        <v>2.14</v>
      </c>
      <c r="F27">
        <v>68.341099999999997</v>
      </c>
      <c r="G27">
        <v>0</v>
      </c>
      <c r="I27">
        <v>0</v>
      </c>
      <c r="J27" t="s">
        <v>142</v>
      </c>
      <c r="K27">
        <v>3.1850000000000001</v>
      </c>
      <c r="L27">
        <v>16.802399999999999</v>
      </c>
      <c r="M27">
        <v>0</v>
      </c>
      <c r="O27">
        <v>0</v>
      </c>
      <c r="P27" t="s">
        <v>143</v>
      </c>
      <c r="Q27">
        <v>5.758</v>
      </c>
      <c r="R27">
        <v>60.521099999999997</v>
      </c>
      <c r="S27">
        <v>0</v>
      </c>
      <c r="U27">
        <v>0</v>
      </c>
    </row>
    <row r="28" spans="1:21" x14ac:dyDescent="0.25">
      <c r="A28" t="s">
        <v>245</v>
      </c>
      <c r="B28" s="1">
        <v>45316</v>
      </c>
      <c r="C28" s="2">
        <v>0.81769675925925922</v>
      </c>
      <c r="D28" t="s">
        <v>141</v>
      </c>
      <c r="E28">
        <v>2.14</v>
      </c>
      <c r="F28">
        <v>72.948499999999996</v>
      </c>
      <c r="G28">
        <v>0</v>
      </c>
      <c r="I28">
        <v>0</v>
      </c>
      <c r="J28" t="s">
        <v>142</v>
      </c>
      <c r="K28">
        <v>3.181</v>
      </c>
      <c r="L28">
        <v>19.0091</v>
      </c>
      <c r="M28">
        <v>0</v>
      </c>
      <c r="O28">
        <v>0</v>
      </c>
      <c r="P28" t="s">
        <v>143</v>
      </c>
      <c r="Q28">
        <v>5.7629999999999999</v>
      </c>
      <c r="R28">
        <v>71.474900000000005</v>
      </c>
      <c r="S28">
        <v>0</v>
      </c>
      <c r="U28">
        <v>0</v>
      </c>
    </row>
    <row r="29" spans="1:21" x14ac:dyDescent="0.25">
      <c r="A29" t="s">
        <v>246</v>
      </c>
      <c r="B29" s="1">
        <v>45316</v>
      </c>
      <c r="C29" s="2">
        <v>0.82359953703703714</v>
      </c>
      <c r="D29" t="s">
        <v>141</v>
      </c>
      <c r="E29">
        <v>2.1360000000000001</v>
      </c>
      <c r="F29">
        <v>68.9589</v>
      </c>
      <c r="G29">
        <v>0</v>
      </c>
      <c r="I29">
        <v>0</v>
      </c>
      <c r="J29" t="s">
        <v>142</v>
      </c>
      <c r="K29">
        <v>3.18</v>
      </c>
      <c r="L29">
        <v>22.306100000000001</v>
      </c>
      <c r="M29">
        <v>0</v>
      </c>
      <c r="O29">
        <v>0</v>
      </c>
      <c r="P29" t="s">
        <v>143</v>
      </c>
      <c r="Q29">
        <v>5.7709999999999999</v>
      </c>
      <c r="R29">
        <v>161.87280000000001</v>
      </c>
      <c r="S29">
        <v>0</v>
      </c>
      <c r="U29">
        <v>0</v>
      </c>
    </row>
    <row r="30" spans="1:21" x14ac:dyDescent="0.25">
      <c r="A30" t="s">
        <v>247</v>
      </c>
      <c r="B30" s="1">
        <v>45316</v>
      </c>
      <c r="C30" s="2">
        <v>0.82950231481481485</v>
      </c>
      <c r="D30" t="s">
        <v>141</v>
      </c>
      <c r="E30">
        <v>2.1360000000000001</v>
      </c>
      <c r="F30">
        <v>79.767700000000005</v>
      </c>
      <c r="G30">
        <v>0</v>
      </c>
      <c r="I30">
        <v>0</v>
      </c>
      <c r="J30" t="s">
        <v>142</v>
      </c>
      <c r="K30">
        <v>3.181</v>
      </c>
      <c r="L30">
        <v>22.413</v>
      </c>
      <c r="M30">
        <v>0</v>
      </c>
      <c r="O30">
        <v>0</v>
      </c>
      <c r="P30" t="s">
        <v>143</v>
      </c>
      <c r="Q30">
        <v>5.758</v>
      </c>
      <c r="R30">
        <v>56.642000000000003</v>
      </c>
      <c r="S30">
        <v>0</v>
      </c>
      <c r="U30">
        <v>0</v>
      </c>
    </row>
    <row r="31" spans="1:21" x14ac:dyDescent="0.25">
      <c r="A31" t="s">
        <v>248</v>
      </c>
      <c r="B31" s="1">
        <v>45316</v>
      </c>
      <c r="C31" s="2">
        <v>0.83540509259259255</v>
      </c>
      <c r="D31" t="s">
        <v>141</v>
      </c>
      <c r="E31">
        <v>2.141</v>
      </c>
      <c r="F31">
        <v>70.287000000000006</v>
      </c>
      <c r="G31">
        <v>0</v>
      </c>
      <c r="I31">
        <v>0</v>
      </c>
      <c r="J31" t="s">
        <v>142</v>
      </c>
      <c r="K31">
        <v>3.1880000000000002</v>
      </c>
      <c r="L31">
        <v>27.014900000000001</v>
      </c>
      <c r="M31">
        <v>0</v>
      </c>
      <c r="O31">
        <v>0</v>
      </c>
      <c r="P31" t="s">
        <v>143</v>
      </c>
      <c r="Q31">
        <v>5.766</v>
      </c>
      <c r="R31">
        <v>64.900800000000004</v>
      </c>
      <c r="S31">
        <v>0</v>
      </c>
      <c r="U31">
        <v>0</v>
      </c>
    </row>
    <row r="32" spans="1:21" x14ac:dyDescent="0.25">
      <c r="A32" t="s">
        <v>249</v>
      </c>
      <c r="B32" s="1">
        <v>45316</v>
      </c>
      <c r="C32" s="2">
        <v>0.84130787037037036</v>
      </c>
      <c r="D32" t="s">
        <v>141</v>
      </c>
      <c r="E32">
        <v>2.1360000000000001</v>
      </c>
      <c r="F32">
        <v>56.714199999999998</v>
      </c>
      <c r="G32">
        <v>0</v>
      </c>
      <c r="I32">
        <v>0</v>
      </c>
      <c r="J32" t="s">
        <v>142</v>
      </c>
      <c r="K32">
        <v>3.18</v>
      </c>
      <c r="L32">
        <v>26.488299999999999</v>
      </c>
      <c r="M32">
        <v>0</v>
      </c>
      <c r="O32">
        <v>0</v>
      </c>
      <c r="P32" t="s">
        <v>143</v>
      </c>
      <c r="Q32">
        <v>5.7480000000000002</v>
      </c>
      <c r="R32">
        <v>34.606699999999996</v>
      </c>
      <c r="S32">
        <v>0</v>
      </c>
      <c r="U32">
        <v>0</v>
      </c>
    </row>
    <row r="33" spans="1:21" x14ac:dyDescent="0.25">
      <c r="A33" t="s">
        <v>250</v>
      </c>
      <c r="B33" s="1">
        <v>45316</v>
      </c>
      <c r="C33" s="2">
        <v>0.84721064814814817</v>
      </c>
      <c r="D33" t="s">
        <v>141</v>
      </c>
      <c r="E33">
        <v>2.1349999999999998</v>
      </c>
      <c r="F33">
        <v>51.8035</v>
      </c>
      <c r="G33">
        <v>0</v>
      </c>
      <c r="I33">
        <v>0</v>
      </c>
      <c r="J33" t="s">
        <v>142</v>
      </c>
      <c r="K33">
        <v>3.1779999999999999</v>
      </c>
      <c r="L33">
        <v>19.126899999999999</v>
      </c>
      <c r="M33">
        <v>0</v>
      </c>
      <c r="O33">
        <v>0</v>
      </c>
      <c r="P33" t="s">
        <v>143</v>
      </c>
      <c r="Q33">
        <v>5.7560000000000002</v>
      </c>
      <c r="R33">
        <v>78.392399999999995</v>
      </c>
      <c r="S33">
        <v>0</v>
      </c>
      <c r="U33">
        <v>0</v>
      </c>
    </row>
    <row r="34" spans="1:21" x14ac:dyDescent="0.25">
      <c r="A34" t="s">
        <v>251</v>
      </c>
      <c r="B34" s="1">
        <v>45316</v>
      </c>
      <c r="C34" s="2">
        <v>0.85312500000000002</v>
      </c>
      <c r="D34" t="s">
        <v>141</v>
      </c>
      <c r="E34">
        <v>2.14</v>
      </c>
      <c r="F34">
        <v>93.884399999999999</v>
      </c>
      <c r="G34">
        <v>0</v>
      </c>
      <c r="I34">
        <v>0</v>
      </c>
      <c r="J34" t="s">
        <v>142</v>
      </c>
      <c r="K34">
        <v>3.1850000000000001</v>
      </c>
      <c r="L34">
        <v>24.720400000000001</v>
      </c>
      <c r="M34">
        <v>0</v>
      </c>
      <c r="O34">
        <v>0</v>
      </c>
      <c r="P34" t="s">
        <v>143</v>
      </c>
      <c r="Q34">
        <v>5.7560000000000002</v>
      </c>
      <c r="R34">
        <v>35.4955</v>
      </c>
      <c r="S34">
        <v>0</v>
      </c>
      <c r="U34">
        <v>0</v>
      </c>
    </row>
    <row r="35" spans="1:21" x14ac:dyDescent="0.25">
      <c r="A35" t="s">
        <v>252</v>
      </c>
      <c r="B35" s="1">
        <v>45316</v>
      </c>
      <c r="C35" s="2">
        <v>0.85902777777777783</v>
      </c>
      <c r="D35" t="s">
        <v>141</v>
      </c>
      <c r="E35">
        <v>2.1379999999999999</v>
      </c>
      <c r="F35">
        <v>78.168999999999997</v>
      </c>
      <c r="G35">
        <v>0</v>
      </c>
      <c r="I35">
        <v>0</v>
      </c>
      <c r="J35" t="s">
        <v>142</v>
      </c>
      <c r="K35">
        <v>3.1829999999999998</v>
      </c>
      <c r="L35">
        <v>31.878499999999999</v>
      </c>
      <c r="M35">
        <v>0</v>
      </c>
      <c r="O35">
        <v>0</v>
      </c>
      <c r="P35" t="s">
        <v>143</v>
      </c>
      <c r="Q35">
        <v>5.7560000000000002</v>
      </c>
      <c r="R35">
        <v>83.269599999999997</v>
      </c>
      <c r="S35">
        <v>0</v>
      </c>
      <c r="U35">
        <v>0</v>
      </c>
    </row>
    <row r="36" spans="1:21" x14ac:dyDescent="0.25">
      <c r="A36" t="s">
        <v>253</v>
      </c>
      <c r="B36" s="1">
        <v>45316</v>
      </c>
      <c r="C36" s="2">
        <v>0.86493055555555554</v>
      </c>
      <c r="D36" t="s">
        <v>141</v>
      </c>
      <c r="E36">
        <v>2.1360000000000001</v>
      </c>
      <c r="F36">
        <v>63.817100000000003</v>
      </c>
      <c r="G36">
        <v>0</v>
      </c>
      <c r="I36">
        <v>0</v>
      </c>
      <c r="J36" t="s">
        <v>142</v>
      </c>
      <c r="K36">
        <v>3.181</v>
      </c>
      <c r="L36">
        <v>25.2667</v>
      </c>
      <c r="M36">
        <v>0</v>
      </c>
      <c r="O36">
        <v>0</v>
      </c>
      <c r="P36" t="s">
        <v>143</v>
      </c>
      <c r="Q36">
        <v>5.758</v>
      </c>
      <c r="R36">
        <v>70.495800000000003</v>
      </c>
      <c r="S36">
        <v>0</v>
      </c>
      <c r="U36">
        <v>0</v>
      </c>
    </row>
    <row r="37" spans="1:21" x14ac:dyDescent="0.25">
      <c r="A37" t="s">
        <v>254</v>
      </c>
      <c r="B37" s="1">
        <v>45316</v>
      </c>
      <c r="C37" s="2">
        <v>0.87083333333333324</v>
      </c>
      <c r="D37" t="s">
        <v>141</v>
      </c>
      <c r="E37">
        <v>2.1360000000000001</v>
      </c>
      <c r="F37">
        <v>92.816699999999997</v>
      </c>
      <c r="G37">
        <v>0</v>
      </c>
      <c r="I37">
        <v>0</v>
      </c>
      <c r="J37" t="s">
        <v>142</v>
      </c>
      <c r="K37">
        <v>3.18</v>
      </c>
      <c r="L37">
        <v>29.177600000000002</v>
      </c>
      <c r="M37">
        <v>0</v>
      </c>
      <c r="O37">
        <v>0</v>
      </c>
      <c r="P37" t="s">
        <v>143</v>
      </c>
      <c r="Q37">
        <v>5.75</v>
      </c>
      <c r="R37">
        <v>80.243799999999993</v>
      </c>
      <c r="S37">
        <v>0</v>
      </c>
      <c r="U37">
        <v>0</v>
      </c>
    </row>
    <row r="38" spans="1:21" x14ac:dyDescent="0.25">
      <c r="A38" t="s">
        <v>255</v>
      </c>
      <c r="B38" s="1">
        <v>45316</v>
      </c>
      <c r="C38" s="2">
        <v>0.87673611111111116</v>
      </c>
      <c r="D38" t="s">
        <v>141</v>
      </c>
      <c r="E38">
        <v>2.1360000000000001</v>
      </c>
      <c r="F38">
        <v>47.251600000000003</v>
      </c>
      <c r="G38">
        <v>0</v>
      </c>
      <c r="I38">
        <v>0</v>
      </c>
      <c r="J38" t="s">
        <v>142</v>
      </c>
      <c r="K38">
        <v>3.18</v>
      </c>
      <c r="L38">
        <v>37.2241</v>
      </c>
      <c r="M38">
        <v>0</v>
      </c>
      <c r="O38">
        <v>0</v>
      </c>
      <c r="P38" t="s">
        <v>143</v>
      </c>
      <c r="Q38">
        <v>5.7560000000000002</v>
      </c>
      <c r="R38">
        <v>55.438200000000002</v>
      </c>
      <c r="S38">
        <v>0</v>
      </c>
      <c r="U38">
        <v>0</v>
      </c>
    </row>
    <row r="39" spans="1:21" x14ac:dyDescent="0.25">
      <c r="A39" t="s">
        <v>256</v>
      </c>
      <c r="B39" s="1">
        <v>45316</v>
      </c>
      <c r="C39" s="2">
        <v>0.88263888888888886</v>
      </c>
      <c r="D39" t="s">
        <v>141</v>
      </c>
      <c r="E39">
        <v>2.1360000000000001</v>
      </c>
      <c r="F39">
        <v>53.923699999999997</v>
      </c>
      <c r="G39">
        <v>0</v>
      </c>
      <c r="I39">
        <v>0</v>
      </c>
      <c r="J39" t="s">
        <v>142</v>
      </c>
      <c r="K39">
        <v>3.18</v>
      </c>
      <c r="L39">
        <v>20.596599999999999</v>
      </c>
      <c r="M39">
        <v>0</v>
      </c>
      <c r="O39">
        <v>0</v>
      </c>
      <c r="P39" t="s">
        <v>143</v>
      </c>
      <c r="Q39">
        <v>5.766</v>
      </c>
      <c r="R39">
        <v>69.743399999999994</v>
      </c>
      <c r="S39">
        <v>0</v>
      </c>
      <c r="U39">
        <v>0</v>
      </c>
    </row>
    <row r="40" spans="1:21" x14ac:dyDescent="0.25">
      <c r="A40" t="s">
        <v>257</v>
      </c>
      <c r="B40" s="1">
        <v>45316</v>
      </c>
      <c r="C40" s="2">
        <v>0.88854166666666667</v>
      </c>
      <c r="D40" t="s">
        <v>141</v>
      </c>
      <c r="E40">
        <v>2.1360000000000001</v>
      </c>
      <c r="F40">
        <v>107.6767</v>
      </c>
      <c r="G40">
        <v>0</v>
      </c>
      <c r="I40">
        <v>0</v>
      </c>
      <c r="J40" t="s">
        <v>142</v>
      </c>
      <c r="K40">
        <v>3.181</v>
      </c>
      <c r="L40">
        <v>22.609300000000001</v>
      </c>
      <c r="M40">
        <v>0</v>
      </c>
      <c r="O40">
        <v>0</v>
      </c>
      <c r="P40" t="s">
        <v>143</v>
      </c>
      <c r="Q40">
        <v>5.7759999999999998</v>
      </c>
      <c r="R40">
        <v>241.58760000000001</v>
      </c>
      <c r="S40">
        <v>0</v>
      </c>
      <c r="U40">
        <v>0</v>
      </c>
    </row>
    <row r="41" spans="1:21" x14ac:dyDescent="0.25">
      <c r="A41" t="s">
        <v>258</v>
      </c>
      <c r="B41" s="1">
        <v>45316</v>
      </c>
      <c r="C41" s="2">
        <v>0.89445601851851853</v>
      </c>
      <c r="D41" t="s">
        <v>141</v>
      </c>
      <c r="E41">
        <v>2.1349999999999998</v>
      </c>
      <c r="F41">
        <v>52.086100000000002</v>
      </c>
      <c r="G41">
        <v>0</v>
      </c>
      <c r="I41">
        <v>0</v>
      </c>
      <c r="J41" t="s">
        <v>142</v>
      </c>
      <c r="K41">
        <v>3.1779999999999999</v>
      </c>
      <c r="L41">
        <v>36.954000000000001</v>
      </c>
      <c r="M41">
        <v>0</v>
      </c>
      <c r="O41">
        <v>0</v>
      </c>
      <c r="P41" t="s">
        <v>143</v>
      </c>
      <c r="Q41">
        <v>5.7549999999999999</v>
      </c>
      <c r="R41">
        <v>66.867800000000003</v>
      </c>
      <c r="S41">
        <v>0</v>
      </c>
      <c r="U41">
        <v>0</v>
      </c>
    </row>
    <row r="42" spans="1:21" x14ac:dyDescent="0.25">
      <c r="A42" t="s">
        <v>259</v>
      </c>
      <c r="B42" s="1">
        <v>45316</v>
      </c>
      <c r="C42" s="2">
        <v>0.90035879629629623</v>
      </c>
      <c r="D42" t="s">
        <v>141</v>
      </c>
      <c r="E42">
        <v>2.133</v>
      </c>
      <c r="F42">
        <v>39.327399999999997</v>
      </c>
      <c r="G42">
        <v>0</v>
      </c>
      <c r="I42">
        <v>0</v>
      </c>
      <c r="J42" t="s">
        <v>142</v>
      </c>
      <c r="K42">
        <v>3.1779999999999999</v>
      </c>
      <c r="L42">
        <v>30.7941</v>
      </c>
      <c r="M42">
        <v>0</v>
      </c>
      <c r="O42">
        <v>0</v>
      </c>
      <c r="P42" t="s">
        <v>143</v>
      </c>
      <c r="Q42">
        <v>5.7430000000000003</v>
      </c>
      <c r="R42">
        <v>42.594900000000003</v>
      </c>
      <c r="S42">
        <v>0</v>
      </c>
      <c r="U42">
        <v>0</v>
      </c>
    </row>
    <row r="43" spans="1:21" x14ac:dyDescent="0.25">
      <c r="A43" t="s">
        <v>260</v>
      </c>
      <c r="B43" s="1">
        <v>45316</v>
      </c>
      <c r="C43" s="2">
        <v>0.90626157407407415</v>
      </c>
      <c r="D43" t="s">
        <v>141</v>
      </c>
      <c r="E43">
        <v>2.1379999999999999</v>
      </c>
      <c r="F43">
        <v>43.535800000000002</v>
      </c>
      <c r="G43">
        <v>0</v>
      </c>
      <c r="I43">
        <v>0</v>
      </c>
      <c r="J43" t="s">
        <v>142</v>
      </c>
      <c r="K43">
        <v>3.1829999999999998</v>
      </c>
      <c r="L43">
        <v>31.9254</v>
      </c>
      <c r="M43">
        <v>0</v>
      </c>
      <c r="O43">
        <v>0</v>
      </c>
      <c r="P43" t="s">
        <v>143</v>
      </c>
      <c r="Q43">
        <v>5.7549999999999999</v>
      </c>
      <c r="R43">
        <v>65.702399999999997</v>
      </c>
      <c r="S43">
        <v>0</v>
      </c>
      <c r="U43">
        <v>0</v>
      </c>
    </row>
    <row r="44" spans="1:21" x14ac:dyDescent="0.25">
      <c r="A44" t="s">
        <v>261</v>
      </c>
      <c r="B44" s="1">
        <v>45316</v>
      </c>
      <c r="C44" s="2">
        <v>0.91216435185185185</v>
      </c>
      <c r="D44" t="s">
        <v>141</v>
      </c>
      <c r="E44">
        <v>2.1379999999999999</v>
      </c>
      <c r="F44">
        <v>96.670900000000003</v>
      </c>
      <c r="G44">
        <v>0</v>
      </c>
      <c r="I44">
        <v>0</v>
      </c>
      <c r="J44" t="s">
        <v>142</v>
      </c>
      <c r="K44">
        <v>3.181</v>
      </c>
      <c r="L44">
        <v>22.081499999999998</v>
      </c>
      <c r="M44">
        <v>0</v>
      </c>
      <c r="O44">
        <v>0</v>
      </c>
      <c r="P44" t="s">
        <v>143</v>
      </c>
      <c r="Q44">
        <v>5.7530000000000001</v>
      </c>
      <c r="R44">
        <v>74.119799999999998</v>
      </c>
      <c r="S44">
        <v>0</v>
      </c>
      <c r="U44">
        <v>0</v>
      </c>
    </row>
    <row r="45" spans="1:21" x14ac:dyDescent="0.25">
      <c r="A45" t="s">
        <v>262</v>
      </c>
      <c r="B45" s="1">
        <v>45316</v>
      </c>
      <c r="C45" s="2">
        <v>0.91806712962962955</v>
      </c>
      <c r="D45" t="s">
        <v>141</v>
      </c>
      <c r="E45">
        <v>2.1360000000000001</v>
      </c>
      <c r="F45">
        <v>59.795000000000002</v>
      </c>
      <c r="G45">
        <v>0</v>
      </c>
      <c r="I45">
        <v>0</v>
      </c>
      <c r="J45" t="s">
        <v>142</v>
      </c>
      <c r="K45">
        <v>3.18</v>
      </c>
      <c r="L45">
        <v>26.487500000000001</v>
      </c>
      <c r="M45">
        <v>0</v>
      </c>
      <c r="O45">
        <v>0</v>
      </c>
      <c r="P45" t="s">
        <v>143</v>
      </c>
      <c r="Q45">
        <v>5.7460000000000004</v>
      </c>
      <c r="R45">
        <v>48.540300000000002</v>
      </c>
      <c r="S45">
        <v>0</v>
      </c>
      <c r="U45">
        <v>0</v>
      </c>
    </row>
    <row r="46" spans="1:21" x14ac:dyDescent="0.25">
      <c r="A46" t="s">
        <v>263</v>
      </c>
      <c r="B46" s="1">
        <v>45316</v>
      </c>
      <c r="C46" s="2">
        <v>0.9239814814814814</v>
      </c>
      <c r="D46" t="s">
        <v>141</v>
      </c>
      <c r="E46">
        <v>2.1349999999999998</v>
      </c>
      <c r="F46">
        <v>64.826800000000006</v>
      </c>
      <c r="G46">
        <v>0</v>
      </c>
      <c r="I46">
        <v>0</v>
      </c>
      <c r="J46" t="s">
        <v>142</v>
      </c>
      <c r="K46">
        <v>3.1760000000000002</v>
      </c>
      <c r="L46">
        <v>27.348299999999998</v>
      </c>
      <c r="M46">
        <v>0</v>
      </c>
      <c r="O46">
        <v>0</v>
      </c>
      <c r="P46" t="s">
        <v>143</v>
      </c>
      <c r="Q46">
        <v>5.7530000000000001</v>
      </c>
      <c r="R46">
        <v>79.608000000000004</v>
      </c>
      <c r="S46">
        <v>0</v>
      </c>
      <c r="U46">
        <v>0</v>
      </c>
    </row>
    <row r="47" spans="1:21" x14ac:dyDescent="0.25">
      <c r="A47" t="s">
        <v>264</v>
      </c>
      <c r="B47" s="1">
        <v>45316</v>
      </c>
      <c r="C47" s="2">
        <v>0.92988425925925933</v>
      </c>
      <c r="D47" t="s">
        <v>141</v>
      </c>
      <c r="E47">
        <v>2.133</v>
      </c>
      <c r="F47">
        <v>49.586300000000001</v>
      </c>
      <c r="G47">
        <v>0</v>
      </c>
      <c r="I47">
        <v>0</v>
      </c>
      <c r="J47" t="s">
        <v>142</v>
      </c>
      <c r="K47">
        <v>3.1749999999999998</v>
      </c>
      <c r="L47">
        <v>16.017700000000001</v>
      </c>
      <c r="M47">
        <v>0</v>
      </c>
      <c r="O47">
        <v>0</v>
      </c>
      <c r="P47" t="s">
        <v>143</v>
      </c>
      <c r="Q47">
        <v>5.7430000000000003</v>
      </c>
      <c r="R47">
        <v>69.557000000000002</v>
      </c>
      <c r="S47">
        <v>0</v>
      </c>
      <c r="U47">
        <v>0</v>
      </c>
    </row>
    <row r="48" spans="1:21" x14ac:dyDescent="0.25">
      <c r="A48" t="s">
        <v>265</v>
      </c>
      <c r="B48" s="1">
        <v>45316</v>
      </c>
      <c r="C48" s="2">
        <v>0.93578703703703703</v>
      </c>
      <c r="D48" t="s">
        <v>141</v>
      </c>
      <c r="E48">
        <v>2.1259999999999999</v>
      </c>
      <c r="F48">
        <v>1.3204</v>
      </c>
      <c r="G48">
        <v>0</v>
      </c>
      <c r="I48">
        <v>0</v>
      </c>
      <c r="J48" t="s">
        <v>142</v>
      </c>
      <c r="K48">
        <v>3.1579999999999999</v>
      </c>
      <c r="L48">
        <v>1.6337999999999999</v>
      </c>
      <c r="M48">
        <v>0</v>
      </c>
      <c r="O48">
        <v>0</v>
      </c>
      <c r="P48" t="s">
        <v>143</v>
      </c>
      <c r="Q48">
        <v>5.7409999999999997</v>
      </c>
      <c r="R48">
        <v>34.324599999999997</v>
      </c>
      <c r="S48">
        <v>0</v>
      </c>
      <c r="U48">
        <v>0</v>
      </c>
    </row>
    <row r="49" spans="1:21" x14ac:dyDescent="0.25">
      <c r="A49" t="s">
        <v>266</v>
      </c>
      <c r="B49" s="1">
        <v>45316</v>
      </c>
      <c r="C49" s="2">
        <v>0.94168981481481484</v>
      </c>
      <c r="D49" t="s">
        <v>141</v>
      </c>
      <c r="E49">
        <v>2.1230000000000002</v>
      </c>
      <c r="F49">
        <v>1.4538</v>
      </c>
      <c r="G49">
        <v>0</v>
      </c>
      <c r="I49">
        <v>0</v>
      </c>
      <c r="J49" t="s">
        <v>142</v>
      </c>
      <c r="K49">
        <v>3.1680000000000001</v>
      </c>
      <c r="L49">
        <v>4.6787000000000001</v>
      </c>
      <c r="M49">
        <v>0</v>
      </c>
      <c r="O49">
        <v>0</v>
      </c>
      <c r="P49" t="s">
        <v>143</v>
      </c>
      <c r="Q49">
        <v>5.7460000000000004</v>
      </c>
      <c r="R49">
        <v>33.463700000000003</v>
      </c>
      <c r="S49">
        <v>0</v>
      </c>
      <c r="U49">
        <v>0</v>
      </c>
    </row>
    <row r="50" spans="1:21" x14ac:dyDescent="0.25">
      <c r="A50" t="s">
        <v>267</v>
      </c>
      <c r="B50" s="1">
        <v>45316</v>
      </c>
      <c r="C50" s="2">
        <v>0.94759259259259254</v>
      </c>
      <c r="D50" t="s">
        <v>141</v>
      </c>
      <c r="E50">
        <v>2.1360000000000001</v>
      </c>
      <c r="F50">
        <v>1.0986</v>
      </c>
      <c r="G50">
        <v>0</v>
      </c>
      <c r="I50">
        <v>0</v>
      </c>
      <c r="J50" t="s">
        <v>142</v>
      </c>
      <c r="K50">
        <v>3.181</v>
      </c>
      <c r="L50">
        <v>5.6288</v>
      </c>
      <c r="M50">
        <v>0</v>
      </c>
      <c r="O50">
        <v>0</v>
      </c>
      <c r="P50" t="s">
        <v>143</v>
      </c>
      <c r="Q50">
        <v>5.7409999999999997</v>
      </c>
      <c r="R50">
        <v>49.333300000000001</v>
      </c>
      <c r="S50">
        <v>0</v>
      </c>
      <c r="U50">
        <v>0</v>
      </c>
    </row>
    <row r="51" spans="1:21" x14ac:dyDescent="0.25">
      <c r="A51" t="s">
        <v>268</v>
      </c>
      <c r="B51" s="1">
        <v>45316</v>
      </c>
      <c r="C51" s="2">
        <v>0.95349537037037047</v>
      </c>
      <c r="D51" t="s">
        <v>141</v>
      </c>
      <c r="E51">
        <v>2.1309999999999998</v>
      </c>
      <c r="F51">
        <v>1.5871</v>
      </c>
      <c r="G51">
        <v>0</v>
      </c>
      <c r="I51">
        <v>0</v>
      </c>
      <c r="J51" t="s">
        <v>142</v>
      </c>
      <c r="K51">
        <v>3.1749999999999998</v>
      </c>
      <c r="L51">
        <v>9.4824999999999999</v>
      </c>
      <c r="M51">
        <v>0</v>
      </c>
      <c r="O51">
        <v>0</v>
      </c>
      <c r="P51" t="s">
        <v>143</v>
      </c>
      <c r="Q51">
        <v>5.7430000000000003</v>
      </c>
      <c r="R51">
        <v>34.589599999999997</v>
      </c>
      <c r="S51">
        <v>0</v>
      </c>
      <c r="U51">
        <v>0</v>
      </c>
    </row>
    <row r="52" spans="1:21" x14ac:dyDescent="0.25">
      <c r="A52" t="s">
        <v>269</v>
      </c>
      <c r="B52" s="1">
        <v>45316</v>
      </c>
      <c r="C52" s="2">
        <v>0.95939814814814817</v>
      </c>
      <c r="D52" t="s">
        <v>141</v>
      </c>
      <c r="E52">
        <v>2.121</v>
      </c>
      <c r="F52">
        <v>1.3729</v>
      </c>
      <c r="G52">
        <v>0</v>
      </c>
      <c r="I52">
        <v>0</v>
      </c>
      <c r="J52" t="s">
        <v>142</v>
      </c>
      <c r="K52">
        <v>3.18</v>
      </c>
      <c r="L52">
        <v>17.272600000000001</v>
      </c>
      <c r="M52">
        <v>0</v>
      </c>
      <c r="O52">
        <v>0</v>
      </c>
      <c r="P52" t="s">
        <v>143</v>
      </c>
      <c r="Q52">
        <v>5.7450000000000001</v>
      </c>
      <c r="R52">
        <v>37.409799999999997</v>
      </c>
      <c r="S52">
        <v>0</v>
      </c>
      <c r="U52">
        <v>0</v>
      </c>
    </row>
    <row r="53" spans="1:21" x14ac:dyDescent="0.25">
      <c r="A53" t="s">
        <v>270</v>
      </c>
      <c r="B53" s="1">
        <v>45316</v>
      </c>
      <c r="C53" s="2">
        <v>0.96530092592592587</v>
      </c>
      <c r="D53" t="s">
        <v>141</v>
      </c>
      <c r="E53">
        <v>2.1160000000000001</v>
      </c>
      <c r="F53">
        <v>1.1504000000000001</v>
      </c>
      <c r="G53">
        <v>0</v>
      </c>
      <c r="I53">
        <v>0</v>
      </c>
      <c r="J53" t="s">
        <v>142</v>
      </c>
      <c r="K53">
        <v>3.18</v>
      </c>
      <c r="L53">
        <v>34.385599999999997</v>
      </c>
      <c r="M53">
        <v>0</v>
      </c>
      <c r="O53">
        <v>0</v>
      </c>
      <c r="P53" t="s">
        <v>143</v>
      </c>
      <c r="Q53">
        <v>5.75</v>
      </c>
      <c r="R53">
        <v>68.340100000000007</v>
      </c>
      <c r="S53">
        <v>0</v>
      </c>
      <c r="U53">
        <v>0</v>
      </c>
    </row>
    <row r="54" spans="1:21" x14ac:dyDescent="0.25">
      <c r="A54" t="s">
        <v>271</v>
      </c>
      <c r="B54" s="1">
        <v>45316</v>
      </c>
      <c r="C54" s="2">
        <v>0.97120370370370368</v>
      </c>
      <c r="D54" t="s">
        <v>141</v>
      </c>
      <c r="E54">
        <v>2.1230000000000002</v>
      </c>
      <c r="F54">
        <v>0.82330000000000003</v>
      </c>
      <c r="G54">
        <v>0</v>
      </c>
      <c r="I54">
        <v>0</v>
      </c>
      <c r="J54" t="s">
        <v>142</v>
      </c>
      <c r="K54">
        <v>3.1779999999999999</v>
      </c>
      <c r="L54">
        <v>65.61</v>
      </c>
      <c r="M54">
        <v>0</v>
      </c>
      <c r="O54">
        <v>0</v>
      </c>
      <c r="P54" t="s">
        <v>143</v>
      </c>
      <c r="Q54">
        <v>5.7460000000000004</v>
      </c>
      <c r="R54">
        <v>59.330199999999998</v>
      </c>
      <c r="S54">
        <v>0</v>
      </c>
      <c r="U54">
        <v>0</v>
      </c>
    </row>
    <row r="55" spans="1:21" x14ac:dyDescent="0.25">
      <c r="A55" t="s">
        <v>272</v>
      </c>
      <c r="B55" s="1">
        <v>45316</v>
      </c>
      <c r="C55" s="2">
        <v>0.97711805555555553</v>
      </c>
      <c r="D55" t="s">
        <v>141</v>
      </c>
      <c r="E55">
        <v>2.1160000000000001</v>
      </c>
      <c r="F55">
        <v>0.60429999999999995</v>
      </c>
      <c r="G55">
        <v>0</v>
      </c>
      <c r="I55">
        <v>0</v>
      </c>
      <c r="J55" t="s">
        <v>142</v>
      </c>
      <c r="K55">
        <v>3.18</v>
      </c>
      <c r="L55">
        <v>132.68209999999999</v>
      </c>
      <c r="M55">
        <v>0</v>
      </c>
      <c r="O55">
        <v>0</v>
      </c>
      <c r="P55" t="s">
        <v>143</v>
      </c>
      <c r="Q55">
        <v>5.7450000000000001</v>
      </c>
      <c r="R55">
        <v>63.769799999999996</v>
      </c>
      <c r="S55">
        <v>0</v>
      </c>
      <c r="U5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418D-255B-42C7-9A1A-CB004F0419EE}">
  <dimension ref="A1:AA55"/>
  <sheetViews>
    <sheetView zoomScaleNormal="100" workbookViewId="0">
      <selection activeCell="B4" sqref="B4"/>
    </sheetView>
  </sheetViews>
  <sheetFormatPr defaultRowHeight="15" x14ac:dyDescent="0.25"/>
  <cols>
    <col min="1" max="1" width="29" customWidth="1"/>
    <col min="2" max="2" width="19" customWidth="1"/>
  </cols>
  <sheetData>
    <row r="1" spans="1:27" x14ac:dyDescent="0.25">
      <c r="A1" t="s">
        <v>273</v>
      </c>
      <c r="B1" s="1">
        <v>45316</v>
      </c>
      <c r="C1" s="2">
        <v>0.44443287037037038</v>
      </c>
      <c r="D1" t="s">
        <v>144</v>
      </c>
      <c r="E1">
        <v>2.34</v>
      </c>
      <c r="F1">
        <v>1009.2597</v>
      </c>
      <c r="G1">
        <v>0</v>
      </c>
      <c r="I1">
        <v>0</v>
      </c>
      <c r="J1" t="s">
        <v>145</v>
      </c>
      <c r="K1">
        <v>3.0710000000000002</v>
      </c>
      <c r="L1">
        <v>26.6267</v>
      </c>
      <c r="M1">
        <v>0</v>
      </c>
      <c r="O1">
        <v>0</v>
      </c>
      <c r="P1" t="s">
        <v>146</v>
      </c>
      <c r="Q1">
        <v>3.86</v>
      </c>
      <c r="R1">
        <v>260.24380000000002</v>
      </c>
      <c r="S1">
        <v>0</v>
      </c>
      <c r="U1">
        <v>0</v>
      </c>
      <c r="V1" t="s">
        <v>147</v>
      </c>
      <c r="W1">
        <v>4.7880000000000003</v>
      </c>
      <c r="X1">
        <v>28.981300000000001</v>
      </c>
      <c r="Y1">
        <v>0</v>
      </c>
      <c r="AA1">
        <v>0</v>
      </c>
    </row>
    <row r="2" spans="1:27" x14ac:dyDescent="0.25">
      <c r="A2" t="s">
        <v>274</v>
      </c>
      <c r="B2" s="1">
        <v>45316</v>
      </c>
      <c r="C2" s="2">
        <v>0.45033564814814814</v>
      </c>
      <c r="D2" t="s">
        <v>144</v>
      </c>
      <c r="E2">
        <v>2.3380000000000001</v>
      </c>
      <c r="F2">
        <v>1019.5983</v>
      </c>
      <c r="G2">
        <v>0</v>
      </c>
      <c r="I2">
        <v>0</v>
      </c>
      <c r="J2" t="s">
        <v>145</v>
      </c>
      <c r="K2">
        <v>3.016</v>
      </c>
      <c r="L2">
        <v>38.239600000000003</v>
      </c>
      <c r="M2">
        <v>0</v>
      </c>
      <c r="O2">
        <v>0</v>
      </c>
      <c r="P2" t="s">
        <v>146</v>
      </c>
      <c r="Q2">
        <v>3.8530000000000002</v>
      </c>
      <c r="R2">
        <v>253.99619999999999</v>
      </c>
      <c r="S2">
        <v>0</v>
      </c>
      <c r="U2">
        <v>0</v>
      </c>
      <c r="V2" t="s">
        <v>147</v>
      </c>
      <c r="W2">
        <v>4.7859999999999996</v>
      </c>
      <c r="X2">
        <v>26.947800000000001</v>
      </c>
      <c r="Y2">
        <v>0</v>
      </c>
      <c r="AA2">
        <v>0</v>
      </c>
    </row>
    <row r="3" spans="1:27" x14ac:dyDescent="0.25">
      <c r="A3" t="s">
        <v>275</v>
      </c>
      <c r="B3" s="1">
        <v>45316</v>
      </c>
      <c r="C3" s="2">
        <v>0.45623842592592595</v>
      </c>
      <c r="D3" t="s">
        <v>144</v>
      </c>
      <c r="E3">
        <v>2.3410000000000002</v>
      </c>
      <c r="F3">
        <v>950.65719999999999</v>
      </c>
      <c r="G3">
        <v>0</v>
      </c>
      <c r="I3">
        <v>0</v>
      </c>
      <c r="J3" t="s">
        <v>145</v>
      </c>
      <c r="K3">
        <v>2.9830000000000001</v>
      </c>
      <c r="L3">
        <v>37.657600000000002</v>
      </c>
      <c r="M3">
        <v>0</v>
      </c>
      <c r="O3">
        <v>0</v>
      </c>
      <c r="P3" t="s">
        <v>146</v>
      </c>
      <c r="Q3">
        <v>3.8530000000000002</v>
      </c>
      <c r="R3">
        <v>259.16000000000003</v>
      </c>
      <c r="S3">
        <v>0</v>
      </c>
      <c r="U3">
        <v>0</v>
      </c>
      <c r="V3" t="s">
        <v>147</v>
      </c>
      <c r="W3">
        <v>0</v>
      </c>
      <c r="X3">
        <v>0</v>
      </c>
      <c r="Y3">
        <v>0</v>
      </c>
      <c r="AA3">
        <v>0</v>
      </c>
    </row>
    <row r="4" spans="1:27" x14ac:dyDescent="0.25">
      <c r="A4" t="s">
        <v>276</v>
      </c>
      <c r="B4" s="1">
        <v>45316</v>
      </c>
      <c r="C4" s="2">
        <v>0.4621527777777778</v>
      </c>
      <c r="D4" t="s">
        <v>144</v>
      </c>
      <c r="E4">
        <v>2.3410000000000002</v>
      </c>
      <c r="F4">
        <v>980.57640000000004</v>
      </c>
      <c r="G4">
        <v>0</v>
      </c>
      <c r="I4">
        <v>0</v>
      </c>
      <c r="J4" t="s">
        <v>145</v>
      </c>
      <c r="K4">
        <v>3.02</v>
      </c>
      <c r="L4">
        <v>40.660800000000002</v>
      </c>
      <c r="M4">
        <v>0</v>
      </c>
      <c r="O4">
        <v>0</v>
      </c>
      <c r="P4" t="s">
        <v>146</v>
      </c>
      <c r="Q4">
        <v>3.8530000000000002</v>
      </c>
      <c r="R4">
        <v>257.05700000000002</v>
      </c>
      <c r="S4">
        <v>0</v>
      </c>
      <c r="U4">
        <v>0</v>
      </c>
      <c r="V4" t="s">
        <v>147</v>
      </c>
      <c r="W4">
        <v>4.7949999999999999</v>
      </c>
      <c r="X4">
        <v>29.900300000000001</v>
      </c>
      <c r="Y4">
        <v>0</v>
      </c>
      <c r="AA4">
        <v>0</v>
      </c>
    </row>
    <row r="5" spans="1:27" x14ac:dyDescent="0.25">
      <c r="A5" t="s">
        <v>277</v>
      </c>
      <c r="B5" s="1">
        <v>45316</v>
      </c>
      <c r="C5" s="2">
        <v>0.4680555555555555</v>
      </c>
      <c r="D5" t="s">
        <v>144</v>
      </c>
      <c r="E5">
        <v>2.3380000000000001</v>
      </c>
      <c r="F5">
        <v>988.38120000000004</v>
      </c>
      <c r="G5">
        <v>0</v>
      </c>
      <c r="I5">
        <v>0</v>
      </c>
      <c r="J5" t="s">
        <v>145</v>
      </c>
      <c r="K5">
        <v>2.9049999999999998</v>
      </c>
      <c r="L5">
        <v>28.3186</v>
      </c>
      <c r="M5">
        <v>0</v>
      </c>
      <c r="O5">
        <v>0</v>
      </c>
      <c r="P5" t="s">
        <v>146</v>
      </c>
      <c r="Q5">
        <v>3.855</v>
      </c>
      <c r="R5">
        <v>261.34530000000001</v>
      </c>
      <c r="S5">
        <v>0</v>
      </c>
      <c r="U5">
        <v>0</v>
      </c>
      <c r="V5" t="s">
        <v>147</v>
      </c>
      <c r="W5">
        <v>4.8380000000000001</v>
      </c>
      <c r="X5">
        <v>25.095800000000001</v>
      </c>
      <c r="Y5">
        <v>0</v>
      </c>
      <c r="AA5">
        <v>0</v>
      </c>
    </row>
    <row r="6" spans="1:27" x14ac:dyDescent="0.25">
      <c r="A6" t="s">
        <v>278</v>
      </c>
      <c r="B6" s="1">
        <v>45316</v>
      </c>
      <c r="C6" s="2">
        <v>0.6878009259259259</v>
      </c>
      <c r="D6" t="s">
        <v>144</v>
      </c>
      <c r="E6">
        <v>2.343</v>
      </c>
      <c r="F6">
        <v>537.48199999999997</v>
      </c>
      <c r="G6">
        <v>0</v>
      </c>
      <c r="I6">
        <v>0</v>
      </c>
      <c r="J6" t="s">
        <v>145</v>
      </c>
      <c r="K6">
        <v>3.04</v>
      </c>
      <c r="L6">
        <v>40.280500000000004</v>
      </c>
      <c r="M6">
        <v>0</v>
      </c>
      <c r="O6">
        <v>0</v>
      </c>
      <c r="P6" t="s">
        <v>146</v>
      </c>
      <c r="Q6">
        <v>3.8460000000000001</v>
      </c>
      <c r="R6">
        <v>17.034099999999999</v>
      </c>
      <c r="S6">
        <v>0</v>
      </c>
      <c r="U6">
        <v>0</v>
      </c>
      <c r="V6" t="s">
        <v>147</v>
      </c>
      <c r="W6">
        <v>0</v>
      </c>
      <c r="X6">
        <v>0</v>
      </c>
      <c r="Y6">
        <v>0</v>
      </c>
      <c r="AA6">
        <v>0</v>
      </c>
    </row>
    <row r="7" spans="1:27" x14ac:dyDescent="0.25">
      <c r="A7" t="s">
        <v>279</v>
      </c>
      <c r="B7" s="1">
        <v>45316</v>
      </c>
      <c r="C7" s="2">
        <v>0.6937037037037036</v>
      </c>
      <c r="D7" t="s">
        <v>144</v>
      </c>
      <c r="E7">
        <v>2.343</v>
      </c>
      <c r="F7">
        <v>543.42409999999995</v>
      </c>
      <c r="G7">
        <v>0</v>
      </c>
      <c r="I7">
        <v>0</v>
      </c>
      <c r="J7" t="s">
        <v>145</v>
      </c>
      <c r="K7">
        <v>2.9830000000000001</v>
      </c>
      <c r="L7">
        <v>33.049599999999998</v>
      </c>
      <c r="M7">
        <v>0</v>
      </c>
      <c r="O7">
        <v>0</v>
      </c>
      <c r="P7" t="s">
        <v>146</v>
      </c>
      <c r="Q7">
        <v>3.8660000000000001</v>
      </c>
      <c r="R7">
        <v>14.908300000000001</v>
      </c>
      <c r="S7">
        <v>0</v>
      </c>
      <c r="U7">
        <v>0</v>
      </c>
      <c r="V7" t="s">
        <v>147</v>
      </c>
      <c r="W7">
        <v>0</v>
      </c>
      <c r="X7">
        <v>0</v>
      </c>
      <c r="Y7">
        <v>0</v>
      </c>
      <c r="AA7">
        <v>0</v>
      </c>
    </row>
    <row r="8" spans="1:27" x14ac:dyDescent="0.25">
      <c r="A8" t="s">
        <v>280</v>
      </c>
      <c r="B8" s="1">
        <v>45316</v>
      </c>
      <c r="C8" s="2">
        <v>0.69960648148148152</v>
      </c>
      <c r="D8" t="s">
        <v>144</v>
      </c>
      <c r="E8">
        <v>2.3410000000000002</v>
      </c>
      <c r="F8">
        <v>543.149</v>
      </c>
      <c r="G8">
        <v>0</v>
      </c>
      <c r="I8">
        <v>0</v>
      </c>
      <c r="J8" t="s">
        <v>145</v>
      </c>
      <c r="K8">
        <v>3.0150000000000001</v>
      </c>
      <c r="L8">
        <v>33.6877</v>
      </c>
      <c r="M8">
        <v>0</v>
      </c>
      <c r="O8">
        <v>0</v>
      </c>
      <c r="P8" t="s">
        <v>146</v>
      </c>
      <c r="Q8">
        <v>3.855</v>
      </c>
      <c r="R8">
        <v>165.9889</v>
      </c>
      <c r="S8">
        <v>0</v>
      </c>
      <c r="U8">
        <v>0</v>
      </c>
      <c r="V8" t="s">
        <v>147</v>
      </c>
      <c r="W8">
        <v>0</v>
      </c>
      <c r="X8">
        <v>0</v>
      </c>
      <c r="Y8">
        <v>0</v>
      </c>
      <c r="AA8">
        <v>0</v>
      </c>
    </row>
    <row r="9" spans="1:27" x14ac:dyDescent="0.25">
      <c r="A9" t="s">
        <v>281</v>
      </c>
      <c r="B9" s="1">
        <v>45316</v>
      </c>
      <c r="C9" s="2">
        <v>0.70550925925925922</v>
      </c>
      <c r="D9" t="s">
        <v>144</v>
      </c>
      <c r="E9">
        <v>2.343</v>
      </c>
      <c r="F9">
        <v>584.47379999999998</v>
      </c>
      <c r="G9">
        <v>0</v>
      </c>
      <c r="I9">
        <v>0</v>
      </c>
      <c r="J9" t="s">
        <v>145</v>
      </c>
      <c r="K9">
        <v>3.1859999999999999</v>
      </c>
      <c r="L9">
        <v>37.130000000000003</v>
      </c>
      <c r="M9">
        <v>0</v>
      </c>
      <c r="O9">
        <v>0</v>
      </c>
      <c r="P9" t="s">
        <v>146</v>
      </c>
      <c r="Q9">
        <v>3.851</v>
      </c>
      <c r="R9">
        <v>165.47640000000001</v>
      </c>
      <c r="S9">
        <v>0</v>
      </c>
      <c r="U9">
        <v>0</v>
      </c>
      <c r="V9" t="s">
        <v>147</v>
      </c>
      <c r="W9">
        <v>0</v>
      </c>
      <c r="X9">
        <v>0</v>
      </c>
      <c r="Y9">
        <v>0</v>
      </c>
      <c r="AA9">
        <v>0</v>
      </c>
    </row>
    <row r="10" spans="1:27" x14ac:dyDescent="0.25">
      <c r="A10" t="s">
        <v>282</v>
      </c>
      <c r="B10" s="1">
        <v>45316</v>
      </c>
      <c r="C10" s="2">
        <v>0.71141203703703704</v>
      </c>
      <c r="D10" t="s">
        <v>144</v>
      </c>
      <c r="E10">
        <v>2.343</v>
      </c>
      <c r="F10">
        <v>544.1902</v>
      </c>
      <c r="G10">
        <v>0</v>
      </c>
      <c r="I10">
        <v>0</v>
      </c>
      <c r="J10" t="s">
        <v>145</v>
      </c>
      <c r="K10">
        <v>2.9380000000000002</v>
      </c>
      <c r="L10">
        <v>48.173499999999997</v>
      </c>
      <c r="M10">
        <v>0</v>
      </c>
      <c r="O10">
        <v>0</v>
      </c>
      <c r="P10" t="s">
        <v>146</v>
      </c>
      <c r="Q10">
        <v>3.8530000000000002</v>
      </c>
      <c r="R10">
        <v>210.048</v>
      </c>
      <c r="S10">
        <v>0</v>
      </c>
      <c r="U10">
        <v>0</v>
      </c>
      <c r="V10" t="s">
        <v>147</v>
      </c>
      <c r="W10">
        <v>0</v>
      </c>
      <c r="X10">
        <v>0</v>
      </c>
      <c r="Y10">
        <v>0</v>
      </c>
      <c r="AA10">
        <v>0</v>
      </c>
    </row>
    <row r="11" spans="1:27" x14ac:dyDescent="0.25">
      <c r="A11" t="s">
        <v>283</v>
      </c>
      <c r="B11" s="1">
        <v>45316</v>
      </c>
      <c r="C11" s="2">
        <v>0.71731481481481485</v>
      </c>
      <c r="D11" t="s">
        <v>144</v>
      </c>
      <c r="E11">
        <v>2.3410000000000002</v>
      </c>
      <c r="F11">
        <v>582.43409999999994</v>
      </c>
      <c r="G11">
        <v>0</v>
      </c>
      <c r="I11">
        <v>0</v>
      </c>
      <c r="J11" t="s">
        <v>145</v>
      </c>
      <c r="K11">
        <v>2.9660000000000002</v>
      </c>
      <c r="L11">
        <v>38.685699999999997</v>
      </c>
      <c r="M11">
        <v>0</v>
      </c>
      <c r="O11">
        <v>0</v>
      </c>
      <c r="P11" t="s">
        <v>146</v>
      </c>
      <c r="Q11">
        <v>3.851</v>
      </c>
      <c r="R11">
        <v>377.29450000000003</v>
      </c>
      <c r="S11">
        <v>0</v>
      </c>
      <c r="U11">
        <v>0</v>
      </c>
      <c r="V11" t="s">
        <v>147</v>
      </c>
      <c r="W11">
        <v>0</v>
      </c>
      <c r="X11">
        <v>0</v>
      </c>
      <c r="Y11">
        <v>0</v>
      </c>
      <c r="AA11">
        <v>0</v>
      </c>
    </row>
    <row r="12" spans="1:27" x14ac:dyDescent="0.25">
      <c r="A12" t="s">
        <v>284</v>
      </c>
      <c r="B12" s="1">
        <v>45316</v>
      </c>
      <c r="C12" s="2">
        <v>0.72321759259259266</v>
      </c>
      <c r="D12" t="s">
        <v>144</v>
      </c>
      <c r="E12">
        <v>2.3410000000000002</v>
      </c>
      <c r="F12">
        <v>571.37990000000002</v>
      </c>
      <c r="G12">
        <v>0</v>
      </c>
      <c r="I12">
        <v>0</v>
      </c>
      <c r="J12" t="s">
        <v>145</v>
      </c>
      <c r="K12">
        <v>2.9580000000000002</v>
      </c>
      <c r="L12">
        <v>36.9251</v>
      </c>
      <c r="M12">
        <v>0</v>
      </c>
      <c r="O12">
        <v>0</v>
      </c>
      <c r="P12" t="s">
        <v>146</v>
      </c>
      <c r="Q12">
        <v>3.851</v>
      </c>
      <c r="R12">
        <v>651.44579999999996</v>
      </c>
      <c r="S12">
        <v>0</v>
      </c>
      <c r="U12">
        <v>0</v>
      </c>
      <c r="V12" t="s">
        <v>147</v>
      </c>
      <c r="W12">
        <v>0</v>
      </c>
      <c r="X12">
        <v>0</v>
      </c>
      <c r="Y12">
        <v>0</v>
      </c>
      <c r="AA12">
        <v>0</v>
      </c>
    </row>
    <row r="13" spans="1:27" x14ac:dyDescent="0.25">
      <c r="A13" t="s">
        <v>285</v>
      </c>
      <c r="B13" s="1">
        <v>45316</v>
      </c>
      <c r="C13" s="2">
        <v>0.72913194444444451</v>
      </c>
      <c r="D13" t="s">
        <v>144</v>
      </c>
      <c r="E13">
        <v>2.3410000000000002</v>
      </c>
      <c r="F13">
        <v>583.4375</v>
      </c>
      <c r="G13">
        <v>0</v>
      </c>
      <c r="I13">
        <v>0</v>
      </c>
      <c r="J13" t="s">
        <v>145</v>
      </c>
      <c r="K13">
        <v>2.9910000000000001</v>
      </c>
      <c r="L13">
        <v>44.9983</v>
      </c>
      <c r="M13">
        <v>0</v>
      </c>
      <c r="O13">
        <v>0</v>
      </c>
      <c r="P13" t="s">
        <v>146</v>
      </c>
      <c r="Q13">
        <v>3.8559999999999999</v>
      </c>
      <c r="R13">
        <v>1167.0445999999999</v>
      </c>
      <c r="S13">
        <v>0</v>
      </c>
      <c r="U13">
        <v>0</v>
      </c>
      <c r="V13" t="s">
        <v>147</v>
      </c>
      <c r="W13">
        <v>0</v>
      </c>
      <c r="X13">
        <v>0</v>
      </c>
      <c r="Y13">
        <v>0</v>
      </c>
      <c r="AA13">
        <v>0</v>
      </c>
    </row>
    <row r="14" spans="1:27" x14ac:dyDescent="0.25">
      <c r="A14" t="s">
        <v>286</v>
      </c>
      <c r="B14" s="1">
        <v>45316</v>
      </c>
      <c r="C14" s="2">
        <v>0.73503472222222221</v>
      </c>
      <c r="D14" t="s">
        <v>144</v>
      </c>
      <c r="E14">
        <v>2.3410000000000002</v>
      </c>
      <c r="F14">
        <v>530.51440000000002</v>
      </c>
      <c r="G14">
        <v>0</v>
      </c>
      <c r="I14">
        <v>0</v>
      </c>
      <c r="J14" t="s">
        <v>145</v>
      </c>
      <c r="K14">
        <v>2.9159999999999999</v>
      </c>
      <c r="L14">
        <v>35.826999999999998</v>
      </c>
      <c r="M14">
        <v>0</v>
      </c>
      <c r="O14">
        <v>0</v>
      </c>
      <c r="P14" t="s">
        <v>146</v>
      </c>
      <c r="Q14">
        <v>3.8580000000000001</v>
      </c>
      <c r="R14">
        <v>2017.4748</v>
      </c>
      <c r="S14">
        <v>0</v>
      </c>
      <c r="U14">
        <v>0</v>
      </c>
      <c r="V14" t="s">
        <v>147</v>
      </c>
      <c r="W14">
        <v>0</v>
      </c>
      <c r="X14">
        <v>0</v>
      </c>
      <c r="Y14">
        <v>0</v>
      </c>
      <c r="AA14">
        <v>0</v>
      </c>
    </row>
    <row r="15" spans="1:27" x14ac:dyDescent="0.25">
      <c r="A15" t="s">
        <v>287</v>
      </c>
      <c r="B15" s="1">
        <v>45316</v>
      </c>
      <c r="C15" s="2">
        <v>0.74093749999999992</v>
      </c>
      <c r="D15" t="s">
        <v>144</v>
      </c>
      <c r="E15">
        <v>2.343</v>
      </c>
      <c r="F15">
        <v>551.79790000000003</v>
      </c>
      <c r="G15">
        <v>0</v>
      </c>
      <c r="I15">
        <v>0</v>
      </c>
      <c r="J15" t="s">
        <v>145</v>
      </c>
      <c r="K15">
        <v>2.9860000000000002</v>
      </c>
      <c r="L15">
        <v>36.404200000000003</v>
      </c>
      <c r="M15">
        <v>0</v>
      </c>
      <c r="O15">
        <v>0</v>
      </c>
      <c r="P15" t="s">
        <v>146</v>
      </c>
      <c r="Q15">
        <v>3.851</v>
      </c>
      <c r="R15">
        <v>3312.0848000000001</v>
      </c>
      <c r="S15">
        <v>0</v>
      </c>
      <c r="U15">
        <v>0</v>
      </c>
      <c r="V15" t="s">
        <v>147</v>
      </c>
      <c r="W15">
        <v>0</v>
      </c>
      <c r="X15">
        <v>0</v>
      </c>
      <c r="Y15">
        <v>0</v>
      </c>
      <c r="AA15">
        <v>0</v>
      </c>
    </row>
    <row r="16" spans="1:27" x14ac:dyDescent="0.25">
      <c r="A16" t="s">
        <v>288</v>
      </c>
      <c r="B16" s="1">
        <v>45316</v>
      </c>
      <c r="C16" s="2">
        <v>0.74684027777777784</v>
      </c>
      <c r="D16" t="s">
        <v>144</v>
      </c>
      <c r="E16">
        <v>2.3380000000000001</v>
      </c>
      <c r="F16">
        <v>676.09389999999996</v>
      </c>
      <c r="G16">
        <v>0</v>
      </c>
      <c r="I16">
        <v>0</v>
      </c>
      <c r="J16" t="s">
        <v>145</v>
      </c>
      <c r="K16">
        <v>2.9550000000000001</v>
      </c>
      <c r="L16">
        <v>40.412599999999998</v>
      </c>
      <c r="M16">
        <v>0</v>
      </c>
      <c r="O16">
        <v>0</v>
      </c>
      <c r="P16" t="s">
        <v>146</v>
      </c>
      <c r="Q16">
        <v>3.855</v>
      </c>
      <c r="R16">
        <v>204.5849</v>
      </c>
      <c r="S16">
        <v>0</v>
      </c>
      <c r="U16">
        <v>0</v>
      </c>
      <c r="V16" t="s">
        <v>147</v>
      </c>
      <c r="W16">
        <v>0</v>
      </c>
      <c r="X16">
        <v>0</v>
      </c>
      <c r="Y16">
        <v>0</v>
      </c>
      <c r="AA16">
        <v>0</v>
      </c>
    </row>
    <row r="17" spans="1:27" x14ac:dyDescent="0.25">
      <c r="A17" t="s">
        <v>289</v>
      </c>
      <c r="B17" s="1">
        <v>45316</v>
      </c>
      <c r="C17" s="2">
        <v>0.75274305555555554</v>
      </c>
      <c r="D17" t="s">
        <v>144</v>
      </c>
      <c r="E17">
        <v>2.3380000000000001</v>
      </c>
      <c r="F17">
        <v>660.29719999999998</v>
      </c>
      <c r="G17">
        <v>0</v>
      </c>
      <c r="I17">
        <v>0</v>
      </c>
      <c r="J17" t="s">
        <v>145</v>
      </c>
      <c r="K17">
        <v>2.988</v>
      </c>
      <c r="L17">
        <v>51.819499999999998</v>
      </c>
      <c r="M17">
        <v>0</v>
      </c>
      <c r="O17">
        <v>0</v>
      </c>
      <c r="P17" t="s">
        <v>146</v>
      </c>
      <c r="Q17">
        <v>3.8479999999999999</v>
      </c>
      <c r="R17">
        <v>198.98249999999999</v>
      </c>
      <c r="S17">
        <v>0</v>
      </c>
      <c r="U17">
        <v>0</v>
      </c>
      <c r="V17" t="s">
        <v>147</v>
      </c>
      <c r="W17">
        <v>0</v>
      </c>
      <c r="X17">
        <v>0</v>
      </c>
      <c r="Y17">
        <v>0</v>
      </c>
      <c r="AA17">
        <v>0</v>
      </c>
    </row>
    <row r="18" spans="1:27" x14ac:dyDescent="0.25">
      <c r="A18" t="s">
        <v>290</v>
      </c>
      <c r="B18" s="1">
        <v>45316</v>
      </c>
      <c r="C18" s="2">
        <v>0.75864583333333335</v>
      </c>
      <c r="D18" t="s">
        <v>144</v>
      </c>
      <c r="E18">
        <v>2.343</v>
      </c>
      <c r="F18">
        <v>668.57420000000002</v>
      </c>
      <c r="G18">
        <v>0</v>
      </c>
      <c r="I18">
        <v>0</v>
      </c>
      <c r="J18" t="s">
        <v>145</v>
      </c>
      <c r="K18">
        <v>3.0009999999999999</v>
      </c>
      <c r="L18">
        <v>67.882800000000003</v>
      </c>
      <c r="M18">
        <v>0</v>
      </c>
      <c r="O18">
        <v>0</v>
      </c>
      <c r="P18" t="s">
        <v>146</v>
      </c>
      <c r="Q18">
        <v>3.8530000000000002</v>
      </c>
      <c r="R18">
        <v>327.00319999999999</v>
      </c>
      <c r="S18">
        <v>0</v>
      </c>
      <c r="U18">
        <v>0</v>
      </c>
      <c r="V18" t="s">
        <v>147</v>
      </c>
      <c r="W18">
        <v>0</v>
      </c>
      <c r="X18">
        <v>0</v>
      </c>
      <c r="Y18">
        <v>0</v>
      </c>
      <c r="AA18">
        <v>0</v>
      </c>
    </row>
    <row r="19" spans="1:27" x14ac:dyDescent="0.25">
      <c r="A19" t="s">
        <v>291</v>
      </c>
      <c r="B19" s="1">
        <v>45316</v>
      </c>
      <c r="C19" s="2">
        <v>0.76454861111111105</v>
      </c>
      <c r="D19" t="s">
        <v>144</v>
      </c>
      <c r="E19">
        <v>2.3380000000000001</v>
      </c>
      <c r="F19">
        <v>682.38120000000004</v>
      </c>
      <c r="G19">
        <v>0</v>
      </c>
      <c r="I19">
        <v>0</v>
      </c>
      <c r="J19" t="s">
        <v>145</v>
      </c>
      <c r="K19">
        <v>2.9430000000000001</v>
      </c>
      <c r="L19">
        <v>46.606999999999999</v>
      </c>
      <c r="M19">
        <v>0</v>
      </c>
      <c r="O19">
        <v>0</v>
      </c>
      <c r="P19" t="s">
        <v>146</v>
      </c>
      <c r="Q19">
        <v>3.855</v>
      </c>
      <c r="R19">
        <v>308.25040000000001</v>
      </c>
      <c r="S19">
        <v>0</v>
      </c>
      <c r="U19">
        <v>0</v>
      </c>
      <c r="V19" t="s">
        <v>147</v>
      </c>
      <c r="W19">
        <v>0</v>
      </c>
      <c r="X19">
        <v>0</v>
      </c>
      <c r="Y19">
        <v>0</v>
      </c>
      <c r="AA19">
        <v>0</v>
      </c>
    </row>
    <row r="20" spans="1:27" x14ac:dyDescent="0.25">
      <c r="A20" t="s">
        <v>292</v>
      </c>
      <c r="B20" s="1">
        <v>45316</v>
      </c>
      <c r="C20" s="2">
        <v>0.77046296296296291</v>
      </c>
      <c r="D20" t="s">
        <v>144</v>
      </c>
      <c r="E20">
        <v>2.34</v>
      </c>
      <c r="F20">
        <v>596.31200000000001</v>
      </c>
      <c r="G20">
        <v>0</v>
      </c>
      <c r="I20">
        <v>0</v>
      </c>
      <c r="J20" t="s">
        <v>145</v>
      </c>
      <c r="K20">
        <v>2.9279999999999999</v>
      </c>
      <c r="L20">
        <v>61.591700000000003</v>
      </c>
      <c r="M20">
        <v>0</v>
      </c>
      <c r="O20">
        <v>0</v>
      </c>
      <c r="P20" t="s">
        <v>146</v>
      </c>
      <c r="Q20">
        <v>3.855</v>
      </c>
      <c r="R20">
        <v>358.40379999999999</v>
      </c>
      <c r="S20">
        <v>0</v>
      </c>
      <c r="U20">
        <v>0</v>
      </c>
      <c r="V20" t="s">
        <v>147</v>
      </c>
      <c r="W20">
        <v>0</v>
      </c>
      <c r="X20">
        <v>0</v>
      </c>
      <c r="Y20">
        <v>0</v>
      </c>
      <c r="AA20">
        <v>0</v>
      </c>
    </row>
    <row r="21" spans="1:27" x14ac:dyDescent="0.25">
      <c r="A21" t="s">
        <v>293</v>
      </c>
      <c r="B21" s="1">
        <v>45316</v>
      </c>
      <c r="C21" s="2">
        <v>0.77636574074074083</v>
      </c>
      <c r="D21" t="s">
        <v>144</v>
      </c>
      <c r="E21">
        <v>2.2509999999999999</v>
      </c>
      <c r="F21">
        <v>400.06330000000003</v>
      </c>
      <c r="G21">
        <v>0</v>
      </c>
      <c r="I21">
        <v>0</v>
      </c>
      <c r="J21" t="s">
        <v>145</v>
      </c>
      <c r="K21">
        <v>3.07</v>
      </c>
      <c r="L21">
        <v>40.249699999999997</v>
      </c>
      <c r="M21">
        <v>0</v>
      </c>
      <c r="O21">
        <v>0</v>
      </c>
      <c r="P21" t="s">
        <v>146</v>
      </c>
      <c r="Q21">
        <v>3.851</v>
      </c>
      <c r="R21">
        <v>334.4819</v>
      </c>
      <c r="S21">
        <v>0</v>
      </c>
      <c r="U21">
        <v>0</v>
      </c>
      <c r="V21" t="s">
        <v>147</v>
      </c>
      <c r="W21">
        <v>0</v>
      </c>
      <c r="X21">
        <v>0</v>
      </c>
      <c r="Y21">
        <v>0</v>
      </c>
      <c r="AA21">
        <v>0</v>
      </c>
    </row>
    <row r="22" spans="1:27" x14ac:dyDescent="0.25">
      <c r="A22" t="s">
        <v>294</v>
      </c>
      <c r="B22" s="1">
        <v>45316</v>
      </c>
      <c r="C22" s="2">
        <v>0.78226851851851853</v>
      </c>
      <c r="D22" t="s">
        <v>144</v>
      </c>
      <c r="E22">
        <v>2.2050000000000001</v>
      </c>
      <c r="F22">
        <v>336.64359999999999</v>
      </c>
      <c r="G22">
        <v>0</v>
      </c>
      <c r="I22">
        <v>0</v>
      </c>
      <c r="J22" t="s">
        <v>145</v>
      </c>
      <c r="K22">
        <v>3.11</v>
      </c>
      <c r="L22">
        <v>44.308300000000003</v>
      </c>
      <c r="M22">
        <v>0</v>
      </c>
      <c r="O22">
        <v>0</v>
      </c>
      <c r="P22" t="s">
        <v>146</v>
      </c>
      <c r="Q22">
        <v>3.8479999999999999</v>
      </c>
      <c r="R22">
        <v>245.2953</v>
      </c>
      <c r="S22">
        <v>0</v>
      </c>
      <c r="U22">
        <v>0</v>
      </c>
      <c r="V22" t="s">
        <v>147</v>
      </c>
      <c r="W22">
        <v>0</v>
      </c>
      <c r="X22">
        <v>0</v>
      </c>
      <c r="Y22">
        <v>0</v>
      </c>
      <c r="AA22">
        <v>0</v>
      </c>
    </row>
    <row r="23" spans="1:27" x14ac:dyDescent="0.25">
      <c r="A23" t="s">
        <v>295</v>
      </c>
      <c r="B23" s="1">
        <v>45316</v>
      </c>
      <c r="C23" s="2">
        <v>0.78817129629629623</v>
      </c>
      <c r="D23" t="s">
        <v>144</v>
      </c>
      <c r="E23">
        <v>2.3380000000000001</v>
      </c>
      <c r="F23">
        <v>567.6404</v>
      </c>
      <c r="G23">
        <v>0</v>
      </c>
      <c r="I23">
        <v>0</v>
      </c>
      <c r="J23" t="s">
        <v>145</v>
      </c>
      <c r="K23">
        <v>3.0009999999999999</v>
      </c>
      <c r="L23">
        <v>38.232799999999997</v>
      </c>
      <c r="M23">
        <v>0</v>
      </c>
      <c r="O23">
        <v>0</v>
      </c>
      <c r="P23" t="s">
        <v>146</v>
      </c>
      <c r="Q23">
        <v>3.855</v>
      </c>
      <c r="R23">
        <v>336.05560000000003</v>
      </c>
      <c r="S23">
        <v>0</v>
      </c>
      <c r="U23">
        <v>0</v>
      </c>
      <c r="V23" t="s">
        <v>147</v>
      </c>
      <c r="W23">
        <v>0</v>
      </c>
      <c r="X23">
        <v>0</v>
      </c>
      <c r="Y23">
        <v>0</v>
      </c>
      <c r="AA23">
        <v>0</v>
      </c>
    </row>
    <row r="24" spans="1:27" x14ac:dyDescent="0.25">
      <c r="A24" t="s">
        <v>296</v>
      </c>
      <c r="B24" s="1">
        <v>45316</v>
      </c>
      <c r="C24" s="2">
        <v>0.79407407407407404</v>
      </c>
      <c r="D24" t="s">
        <v>144</v>
      </c>
      <c r="E24">
        <v>2.3410000000000002</v>
      </c>
      <c r="F24">
        <v>594.59529999999995</v>
      </c>
      <c r="G24">
        <v>0</v>
      </c>
      <c r="I24">
        <v>0</v>
      </c>
      <c r="J24" t="s">
        <v>145</v>
      </c>
      <c r="K24">
        <v>2.915</v>
      </c>
      <c r="L24">
        <v>38.1845</v>
      </c>
      <c r="M24">
        <v>0</v>
      </c>
      <c r="O24">
        <v>0</v>
      </c>
      <c r="P24" t="s">
        <v>146</v>
      </c>
      <c r="Q24">
        <v>3.8610000000000002</v>
      </c>
      <c r="R24">
        <v>429.86599999999999</v>
      </c>
      <c r="S24">
        <v>0</v>
      </c>
      <c r="U24">
        <v>0</v>
      </c>
      <c r="V24" t="s">
        <v>147</v>
      </c>
      <c r="W24">
        <v>0</v>
      </c>
      <c r="X24">
        <v>0</v>
      </c>
      <c r="Y24">
        <v>0</v>
      </c>
      <c r="AA24">
        <v>0</v>
      </c>
    </row>
    <row r="25" spans="1:27" x14ac:dyDescent="0.25">
      <c r="A25" t="s">
        <v>297</v>
      </c>
      <c r="B25" s="1">
        <v>45316</v>
      </c>
      <c r="C25" s="2">
        <v>0.79997685185185186</v>
      </c>
      <c r="D25" t="s">
        <v>144</v>
      </c>
      <c r="E25">
        <v>2.2530000000000001</v>
      </c>
      <c r="F25">
        <v>412.75119999999998</v>
      </c>
      <c r="G25">
        <v>0</v>
      </c>
      <c r="I25">
        <v>0</v>
      </c>
      <c r="J25" t="s">
        <v>145</v>
      </c>
      <c r="K25">
        <v>3.0529999999999999</v>
      </c>
      <c r="L25">
        <v>48.410699999999999</v>
      </c>
      <c r="M25">
        <v>0</v>
      </c>
      <c r="O25">
        <v>0</v>
      </c>
      <c r="P25" t="s">
        <v>146</v>
      </c>
      <c r="Q25">
        <v>3.863</v>
      </c>
      <c r="R25">
        <v>387.21089999999998</v>
      </c>
      <c r="S25">
        <v>0</v>
      </c>
      <c r="U25">
        <v>0</v>
      </c>
      <c r="V25" t="s">
        <v>147</v>
      </c>
      <c r="W25">
        <v>0</v>
      </c>
      <c r="X25">
        <v>0</v>
      </c>
      <c r="Y25">
        <v>0</v>
      </c>
      <c r="AA25">
        <v>0</v>
      </c>
    </row>
    <row r="26" spans="1:27" x14ac:dyDescent="0.25">
      <c r="A26" t="s">
        <v>298</v>
      </c>
      <c r="B26" s="1">
        <v>45316</v>
      </c>
      <c r="C26" s="2">
        <v>0.80587962962962967</v>
      </c>
      <c r="D26" t="s">
        <v>144</v>
      </c>
      <c r="E26">
        <v>2.2280000000000002</v>
      </c>
      <c r="F26">
        <v>387.34249999999997</v>
      </c>
      <c r="G26">
        <v>0</v>
      </c>
      <c r="I26">
        <v>0</v>
      </c>
      <c r="J26" t="s">
        <v>145</v>
      </c>
      <c r="K26">
        <v>2.9980000000000002</v>
      </c>
      <c r="L26">
        <v>48.776800000000001</v>
      </c>
      <c r="M26">
        <v>0</v>
      </c>
      <c r="O26">
        <v>0</v>
      </c>
      <c r="P26" t="s">
        <v>146</v>
      </c>
      <c r="Q26">
        <v>3.8530000000000002</v>
      </c>
      <c r="R26">
        <v>391.18549999999999</v>
      </c>
      <c r="S26">
        <v>0</v>
      </c>
      <c r="U26">
        <v>0</v>
      </c>
      <c r="V26" t="s">
        <v>147</v>
      </c>
      <c r="W26">
        <v>0</v>
      </c>
      <c r="X26">
        <v>0</v>
      </c>
      <c r="Y26">
        <v>0</v>
      </c>
      <c r="AA26">
        <v>0</v>
      </c>
    </row>
    <row r="27" spans="1:27" x14ac:dyDescent="0.25">
      <c r="A27" t="s">
        <v>299</v>
      </c>
      <c r="B27" s="1">
        <v>45316</v>
      </c>
      <c r="C27" s="2">
        <v>0.81179398148148152</v>
      </c>
      <c r="D27" t="s">
        <v>144</v>
      </c>
      <c r="E27">
        <v>2.266</v>
      </c>
      <c r="F27">
        <v>411.28579999999999</v>
      </c>
      <c r="G27">
        <v>0</v>
      </c>
      <c r="I27">
        <v>0</v>
      </c>
      <c r="J27" t="s">
        <v>145</v>
      </c>
      <c r="K27">
        <v>2.9550000000000001</v>
      </c>
      <c r="L27">
        <v>33.728499999999997</v>
      </c>
      <c r="M27">
        <v>0</v>
      </c>
      <c r="O27">
        <v>0</v>
      </c>
      <c r="P27" t="s">
        <v>146</v>
      </c>
      <c r="Q27">
        <v>3.8530000000000002</v>
      </c>
      <c r="R27">
        <v>388.43939999999998</v>
      </c>
      <c r="S27">
        <v>0</v>
      </c>
      <c r="U27">
        <v>0</v>
      </c>
      <c r="V27" t="s">
        <v>147</v>
      </c>
      <c r="W27">
        <v>0</v>
      </c>
      <c r="X27">
        <v>0</v>
      </c>
      <c r="Y27">
        <v>0</v>
      </c>
      <c r="AA27">
        <v>0</v>
      </c>
    </row>
    <row r="28" spans="1:27" x14ac:dyDescent="0.25">
      <c r="A28" t="s">
        <v>300</v>
      </c>
      <c r="B28" s="1">
        <v>45316</v>
      </c>
      <c r="C28" s="2">
        <v>0.81769675925925922</v>
      </c>
      <c r="D28" t="s">
        <v>144</v>
      </c>
      <c r="E28">
        <v>2.34</v>
      </c>
      <c r="F28">
        <v>620.95249999999999</v>
      </c>
      <c r="G28">
        <v>0</v>
      </c>
      <c r="I28">
        <v>0</v>
      </c>
      <c r="J28" t="s">
        <v>145</v>
      </c>
      <c r="K28">
        <v>3.0310000000000001</v>
      </c>
      <c r="L28">
        <v>26.2437</v>
      </c>
      <c r="M28">
        <v>0</v>
      </c>
      <c r="O28">
        <v>0</v>
      </c>
      <c r="P28" t="s">
        <v>146</v>
      </c>
      <c r="Q28">
        <v>3.8559999999999999</v>
      </c>
      <c r="R28">
        <v>222.71619999999999</v>
      </c>
      <c r="S28">
        <v>0</v>
      </c>
      <c r="U28">
        <v>0</v>
      </c>
      <c r="V28" t="s">
        <v>147</v>
      </c>
      <c r="W28">
        <v>0</v>
      </c>
      <c r="X28">
        <v>0</v>
      </c>
      <c r="Y28">
        <v>0</v>
      </c>
      <c r="AA28">
        <v>0</v>
      </c>
    </row>
    <row r="29" spans="1:27" x14ac:dyDescent="0.25">
      <c r="A29" t="s">
        <v>301</v>
      </c>
      <c r="B29" s="1">
        <v>45316</v>
      </c>
      <c r="C29" s="2">
        <v>0.82359953703703714</v>
      </c>
      <c r="D29" t="s">
        <v>144</v>
      </c>
      <c r="E29">
        <v>2.3380000000000001</v>
      </c>
      <c r="F29">
        <v>687.02570000000003</v>
      </c>
      <c r="G29">
        <v>0</v>
      </c>
      <c r="I29">
        <v>0</v>
      </c>
      <c r="J29" t="s">
        <v>145</v>
      </c>
      <c r="K29">
        <v>3.03</v>
      </c>
      <c r="L29">
        <v>35.105400000000003</v>
      </c>
      <c r="M29">
        <v>0</v>
      </c>
      <c r="O29">
        <v>0</v>
      </c>
      <c r="P29" t="s">
        <v>146</v>
      </c>
      <c r="Q29">
        <v>3.855</v>
      </c>
      <c r="R29">
        <v>233.3486</v>
      </c>
      <c r="S29">
        <v>0</v>
      </c>
      <c r="U29">
        <v>0</v>
      </c>
      <c r="V29" t="s">
        <v>147</v>
      </c>
      <c r="W29">
        <v>0</v>
      </c>
      <c r="X29">
        <v>0</v>
      </c>
      <c r="Y29">
        <v>0</v>
      </c>
      <c r="AA29">
        <v>0</v>
      </c>
    </row>
    <row r="30" spans="1:27" x14ac:dyDescent="0.25">
      <c r="A30" t="s">
        <v>302</v>
      </c>
      <c r="B30" s="1">
        <v>45316</v>
      </c>
      <c r="C30" s="2">
        <v>0.82950231481481485</v>
      </c>
      <c r="D30" t="s">
        <v>144</v>
      </c>
      <c r="E30">
        <v>2.3410000000000002</v>
      </c>
      <c r="F30">
        <v>635.21400000000006</v>
      </c>
      <c r="G30">
        <v>0</v>
      </c>
      <c r="I30">
        <v>0</v>
      </c>
      <c r="J30" t="s">
        <v>145</v>
      </c>
      <c r="K30">
        <v>3.1549999999999998</v>
      </c>
      <c r="L30">
        <v>29.888300000000001</v>
      </c>
      <c r="M30">
        <v>0</v>
      </c>
      <c r="O30">
        <v>0</v>
      </c>
      <c r="P30" t="s">
        <v>146</v>
      </c>
      <c r="Q30">
        <v>3.8530000000000002</v>
      </c>
      <c r="R30">
        <v>309.96620000000001</v>
      </c>
      <c r="S30">
        <v>0</v>
      </c>
      <c r="U30">
        <v>0</v>
      </c>
      <c r="V30" t="s">
        <v>147</v>
      </c>
      <c r="W30">
        <v>0</v>
      </c>
      <c r="X30">
        <v>0</v>
      </c>
      <c r="Y30">
        <v>0</v>
      </c>
      <c r="AA30">
        <v>0</v>
      </c>
    </row>
    <row r="31" spans="1:27" x14ac:dyDescent="0.25">
      <c r="A31" t="s">
        <v>303</v>
      </c>
      <c r="B31" s="1">
        <v>45316</v>
      </c>
      <c r="C31" s="2">
        <v>0.83540509259259255</v>
      </c>
      <c r="D31" t="s">
        <v>144</v>
      </c>
      <c r="E31">
        <v>2.2360000000000002</v>
      </c>
      <c r="F31">
        <v>409.20490000000001</v>
      </c>
      <c r="G31">
        <v>0</v>
      </c>
      <c r="I31">
        <v>0</v>
      </c>
      <c r="J31" t="s">
        <v>145</v>
      </c>
      <c r="K31">
        <v>3.0049999999999999</v>
      </c>
      <c r="L31">
        <v>58.895600000000002</v>
      </c>
      <c r="M31">
        <v>0</v>
      </c>
      <c r="O31">
        <v>0</v>
      </c>
      <c r="P31" t="s">
        <v>146</v>
      </c>
      <c r="Q31">
        <v>3.8580000000000001</v>
      </c>
      <c r="R31">
        <v>234.77950000000001</v>
      </c>
      <c r="S31">
        <v>0</v>
      </c>
      <c r="U31">
        <v>0</v>
      </c>
      <c r="V31" t="s">
        <v>147</v>
      </c>
      <c r="W31">
        <v>0</v>
      </c>
      <c r="X31">
        <v>0</v>
      </c>
      <c r="Y31">
        <v>0</v>
      </c>
      <c r="AA31">
        <v>0</v>
      </c>
    </row>
    <row r="32" spans="1:27" x14ac:dyDescent="0.25">
      <c r="A32" t="s">
        <v>304</v>
      </c>
      <c r="B32" s="1">
        <v>45316</v>
      </c>
      <c r="C32" s="2">
        <v>0.84130787037037036</v>
      </c>
      <c r="D32" t="s">
        <v>144</v>
      </c>
      <c r="E32">
        <v>2.226</v>
      </c>
      <c r="F32">
        <v>385.12860000000001</v>
      </c>
      <c r="G32">
        <v>0</v>
      </c>
      <c r="I32">
        <v>0</v>
      </c>
      <c r="J32" t="s">
        <v>145</v>
      </c>
      <c r="K32">
        <v>3.016</v>
      </c>
      <c r="L32">
        <v>55.647300000000001</v>
      </c>
      <c r="M32">
        <v>0</v>
      </c>
      <c r="O32">
        <v>0</v>
      </c>
      <c r="P32" t="s">
        <v>146</v>
      </c>
      <c r="Q32">
        <v>3.8580000000000001</v>
      </c>
      <c r="R32">
        <v>306.43079999999998</v>
      </c>
      <c r="S32">
        <v>0</v>
      </c>
      <c r="U32">
        <v>0</v>
      </c>
      <c r="V32" t="s">
        <v>147</v>
      </c>
      <c r="W32">
        <v>0</v>
      </c>
      <c r="X32">
        <v>0</v>
      </c>
      <c r="Y32">
        <v>0</v>
      </c>
      <c r="AA32">
        <v>0</v>
      </c>
    </row>
    <row r="33" spans="1:27" x14ac:dyDescent="0.25">
      <c r="A33" t="s">
        <v>305</v>
      </c>
      <c r="B33" s="1">
        <v>45316</v>
      </c>
      <c r="C33" s="2">
        <v>0.84721064814814817</v>
      </c>
      <c r="D33" t="s">
        <v>144</v>
      </c>
      <c r="E33">
        <v>2.3410000000000002</v>
      </c>
      <c r="F33">
        <v>593.92619999999999</v>
      </c>
      <c r="G33">
        <v>0</v>
      </c>
      <c r="I33">
        <v>0</v>
      </c>
      <c r="J33" t="s">
        <v>145</v>
      </c>
      <c r="K33">
        <v>3.1509999999999998</v>
      </c>
      <c r="L33">
        <v>41.671599999999998</v>
      </c>
      <c r="M33">
        <v>0</v>
      </c>
      <c r="O33">
        <v>0</v>
      </c>
      <c r="P33" t="s">
        <v>146</v>
      </c>
      <c r="Q33">
        <v>3.8530000000000002</v>
      </c>
      <c r="R33">
        <v>367.54079999999999</v>
      </c>
      <c r="S33">
        <v>0</v>
      </c>
      <c r="U33">
        <v>0</v>
      </c>
      <c r="V33" t="s">
        <v>147</v>
      </c>
      <c r="W33">
        <v>0</v>
      </c>
      <c r="X33">
        <v>0</v>
      </c>
      <c r="Y33">
        <v>0</v>
      </c>
      <c r="AA33">
        <v>0</v>
      </c>
    </row>
    <row r="34" spans="1:27" x14ac:dyDescent="0.25">
      <c r="A34" t="s">
        <v>306</v>
      </c>
      <c r="B34" s="1">
        <v>45316</v>
      </c>
      <c r="C34" s="2">
        <v>0.85312500000000002</v>
      </c>
      <c r="D34" t="s">
        <v>144</v>
      </c>
      <c r="E34">
        <v>2.34</v>
      </c>
      <c r="F34">
        <v>639.52809999999999</v>
      </c>
      <c r="G34">
        <v>0</v>
      </c>
      <c r="I34">
        <v>0</v>
      </c>
      <c r="J34" t="s">
        <v>145</v>
      </c>
      <c r="K34">
        <v>2.93</v>
      </c>
      <c r="L34">
        <v>37.033299999999997</v>
      </c>
      <c r="M34">
        <v>0</v>
      </c>
      <c r="O34">
        <v>0</v>
      </c>
      <c r="P34" t="s">
        <v>146</v>
      </c>
      <c r="Q34">
        <v>3.851</v>
      </c>
      <c r="R34">
        <v>266.87270000000001</v>
      </c>
      <c r="S34">
        <v>0</v>
      </c>
      <c r="U34">
        <v>0</v>
      </c>
      <c r="V34" t="s">
        <v>147</v>
      </c>
      <c r="W34">
        <v>0</v>
      </c>
      <c r="X34">
        <v>0</v>
      </c>
      <c r="Y34">
        <v>0</v>
      </c>
      <c r="AA34">
        <v>0</v>
      </c>
    </row>
    <row r="35" spans="1:27" x14ac:dyDescent="0.25">
      <c r="A35" t="s">
        <v>307</v>
      </c>
      <c r="B35" s="1">
        <v>45316</v>
      </c>
      <c r="C35" s="2">
        <v>0.85902777777777783</v>
      </c>
      <c r="D35" t="s">
        <v>144</v>
      </c>
      <c r="E35">
        <v>2.3359999999999999</v>
      </c>
      <c r="F35">
        <v>674.52080000000001</v>
      </c>
      <c r="G35">
        <v>0</v>
      </c>
      <c r="I35">
        <v>0</v>
      </c>
      <c r="J35" t="s">
        <v>145</v>
      </c>
      <c r="K35">
        <v>3.0859999999999999</v>
      </c>
      <c r="L35">
        <v>35.484099999999998</v>
      </c>
      <c r="M35">
        <v>0</v>
      </c>
      <c r="O35">
        <v>0</v>
      </c>
      <c r="P35" t="s">
        <v>146</v>
      </c>
      <c r="Q35">
        <v>3.8559999999999999</v>
      </c>
      <c r="R35">
        <v>244.41659999999999</v>
      </c>
      <c r="S35">
        <v>0</v>
      </c>
      <c r="U35">
        <v>0</v>
      </c>
      <c r="V35" t="s">
        <v>147</v>
      </c>
      <c r="W35">
        <v>0</v>
      </c>
      <c r="X35">
        <v>0</v>
      </c>
      <c r="Y35">
        <v>0</v>
      </c>
      <c r="AA35">
        <v>0</v>
      </c>
    </row>
    <row r="36" spans="1:27" x14ac:dyDescent="0.25">
      <c r="A36" t="s">
        <v>308</v>
      </c>
      <c r="B36" s="1">
        <v>45316</v>
      </c>
      <c r="C36" s="2">
        <v>0.86493055555555554</v>
      </c>
      <c r="D36" t="s">
        <v>144</v>
      </c>
      <c r="E36">
        <v>2.3410000000000002</v>
      </c>
      <c r="F36">
        <v>673.38390000000004</v>
      </c>
      <c r="G36">
        <v>0</v>
      </c>
      <c r="I36">
        <v>0</v>
      </c>
      <c r="J36" t="s">
        <v>145</v>
      </c>
      <c r="K36">
        <v>3.028</v>
      </c>
      <c r="L36">
        <v>49.546999999999997</v>
      </c>
      <c r="M36">
        <v>0</v>
      </c>
      <c r="O36">
        <v>0</v>
      </c>
      <c r="P36" t="s">
        <v>146</v>
      </c>
      <c r="Q36">
        <v>3.855</v>
      </c>
      <c r="R36">
        <v>249.2705</v>
      </c>
      <c r="S36">
        <v>0</v>
      </c>
      <c r="U36">
        <v>0</v>
      </c>
      <c r="V36" t="s">
        <v>147</v>
      </c>
      <c r="W36">
        <v>0</v>
      </c>
      <c r="X36">
        <v>0</v>
      </c>
      <c r="Y36">
        <v>0</v>
      </c>
      <c r="AA36">
        <v>0</v>
      </c>
    </row>
    <row r="37" spans="1:27" x14ac:dyDescent="0.25">
      <c r="A37" t="s">
        <v>309</v>
      </c>
      <c r="B37" s="1">
        <v>45316</v>
      </c>
      <c r="C37" s="2">
        <v>0.87083333333333324</v>
      </c>
      <c r="D37" t="s">
        <v>144</v>
      </c>
      <c r="E37">
        <v>2.3380000000000001</v>
      </c>
      <c r="F37">
        <v>631.71500000000003</v>
      </c>
      <c r="G37">
        <v>0</v>
      </c>
      <c r="I37">
        <v>0</v>
      </c>
      <c r="J37" t="s">
        <v>145</v>
      </c>
      <c r="K37">
        <v>2.9609999999999999</v>
      </c>
      <c r="L37">
        <v>38.500999999999998</v>
      </c>
      <c r="M37">
        <v>0</v>
      </c>
      <c r="O37">
        <v>0</v>
      </c>
      <c r="P37" t="s">
        <v>146</v>
      </c>
      <c r="Q37">
        <v>3.8580000000000001</v>
      </c>
      <c r="R37">
        <v>276.40879999999999</v>
      </c>
      <c r="S37">
        <v>0</v>
      </c>
      <c r="U37">
        <v>0</v>
      </c>
      <c r="V37" t="s">
        <v>147</v>
      </c>
      <c r="W37">
        <v>0</v>
      </c>
      <c r="X37">
        <v>0</v>
      </c>
      <c r="Y37">
        <v>0</v>
      </c>
      <c r="AA37">
        <v>0</v>
      </c>
    </row>
    <row r="38" spans="1:27" x14ac:dyDescent="0.25">
      <c r="A38" t="s">
        <v>310</v>
      </c>
      <c r="B38" s="1">
        <v>45316</v>
      </c>
      <c r="C38" s="2">
        <v>0.87673611111111116</v>
      </c>
      <c r="D38" t="s">
        <v>144</v>
      </c>
      <c r="E38">
        <v>2.218</v>
      </c>
      <c r="F38">
        <v>399.88580000000002</v>
      </c>
      <c r="G38">
        <v>0</v>
      </c>
      <c r="I38">
        <v>0</v>
      </c>
      <c r="J38" t="s">
        <v>145</v>
      </c>
      <c r="K38">
        <v>2.968</v>
      </c>
      <c r="L38">
        <v>48.0398</v>
      </c>
      <c r="M38">
        <v>0</v>
      </c>
      <c r="O38">
        <v>0</v>
      </c>
      <c r="P38" t="s">
        <v>146</v>
      </c>
      <c r="Q38">
        <v>3.8530000000000002</v>
      </c>
      <c r="R38">
        <v>634.34889999999996</v>
      </c>
      <c r="S38">
        <v>0</v>
      </c>
      <c r="U38">
        <v>0</v>
      </c>
      <c r="V38" t="s">
        <v>147</v>
      </c>
      <c r="W38">
        <v>0</v>
      </c>
      <c r="X38">
        <v>0</v>
      </c>
      <c r="Y38">
        <v>0</v>
      </c>
      <c r="AA38">
        <v>0</v>
      </c>
    </row>
    <row r="39" spans="1:27" x14ac:dyDescent="0.25">
      <c r="A39" t="s">
        <v>311</v>
      </c>
      <c r="B39" s="1">
        <v>45316</v>
      </c>
      <c r="C39" s="2">
        <v>0.88263888888888886</v>
      </c>
      <c r="D39" t="s">
        <v>144</v>
      </c>
      <c r="E39">
        <v>2.3410000000000002</v>
      </c>
      <c r="F39">
        <v>597.25689999999997</v>
      </c>
      <c r="G39">
        <v>0</v>
      </c>
      <c r="I39">
        <v>0</v>
      </c>
      <c r="J39" t="s">
        <v>145</v>
      </c>
      <c r="K39">
        <v>2.9449999999999998</v>
      </c>
      <c r="L39">
        <v>35.139400000000002</v>
      </c>
      <c r="M39">
        <v>0</v>
      </c>
      <c r="O39">
        <v>0</v>
      </c>
      <c r="P39" t="s">
        <v>146</v>
      </c>
      <c r="Q39">
        <v>3.85</v>
      </c>
      <c r="R39">
        <v>390.52719999999999</v>
      </c>
      <c r="S39">
        <v>0</v>
      </c>
      <c r="U39">
        <v>0</v>
      </c>
      <c r="V39" t="s">
        <v>147</v>
      </c>
      <c r="W39">
        <v>0</v>
      </c>
      <c r="X39">
        <v>0</v>
      </c>
      <c r="Y39">
        <v>0</v>
      </c>
      <c r="AA39">
        <v>0</v>
      </c>
    </row>
    <row r="40" spans="1:27" x14ac:dyDescent="0.25">
      <c r="A40" t="s">
        <v>312</v>
      </c>
      <c r="B40" s="1">
        <v>45316</v>
      </c>
      <c r="C40" s="2">
        <v>0.88854166666666667</v>
      </c>
      <c r="D40" t="s">
        <v>144</v>
      </c>
      <c r="E40">
        <v>2.2309999999999999</v>
      </c>
      <c r="F40">
        <v>392.09570000000002</v>
      </c>
      <c r="G40">
        <v>0</v>
      </c>
      <c r="I40">
        <v>0</v>
      </c>
      <c r="J40" t="s">
        <v>145</v>
      </c>
      <c r="K40">
        <v>2.9950000000000001</v>
      </c>
      <c r="L40">
        <v>53.293700000000001</v>
      </c>
      <c r="M40">
        <v>0</v>
      </c>
      <c r="O40">
        <v>0</v>
      </c>
      <c r="P40" t="s">
        <v>146</v>
      </c>
      <c r="Q40">
        <v>3.86</v>
      </c>
      <c r="R40">
        <v>354.72489999999999</v>
      </c>
      <c r="S40">
        <v>0</v>
      </c>
      <c r="U40">
        <v>0</v>
      </c>
      <c r="V40" t="s">
        <v>147</v>
      </c>
      <c r="W40">
        <v>0</v>
      </c>
      <c r="X40">
        <v>0</v>
      </c>
      <c r="Y40">
        <v>0</v>
      </c>
      <c r="AA40">
        <v>0</v>
      </c>
    </row>
    <row r="41" spans="1:27" x14ac:dyDescent="0.25">
      <c r="A41" t="s">
        <v>313</v>
      </c>
      <c r="B41" s="1">
        <v>45316</v>
      </c>
      <c r="C41" s="2">
        <v>0.89445601851851853</v>
      </c>
      <c r="D41" t="s">
        <v>144</v>
      </c>
      <c r="E41">
        <v>2.2050000000000001</v>
      </c>
      <c r="F41">
        <v>395.40089999999998</v>
      </c>
      <c r="G41">
        <v>0</v>
      </c>
      <c r="I41">
        <v>0</v>
      </c>
      <c r="J41" t="s">
        <v>145</v>
      </c>
      <c r="K41">
        <v>2.9460000000000002</v>
      </c>
      <c r="L41">
        <v>35.815800000000003</v>
      </c>
      <c r="M41">
        <v>0</v>
      </c>
      <c r="O41">
        <v>0</v>
      </c>
      <c r="P41" t="s">
        <v>146</v>
      </c>
      <c r="Q41">
        <v>3.8559999999999999</v>
      </c>
      <c r="R41">
        <v>560.10659999999996</v>
      </c>
      <c r="S41">
        <v>0</v>
      </c>
      <c r="U41">
        <v>0</v>
      </c>
      <c r="V41" t="s">
        <v>147</v>
      </c>
      <c r="W41">
        <v>0</v>
      </c>
      <c r="X41">
        <v>0</v>
      </c>
      <c r="Y41">
        <v>0</v>
      </c>
      <c r="AA41">
        <v>0</v>
      </c>
    </row>
    <row r="42" spans="1:27" x14ac:dyDescent="0.25">
      <c r="A42" t="s">
        <v>314</v>
      </c>
      <c r="B42" s="1">
        <v>45316</v>
      </c>
      <c r="C42" s="2">
        <v>0.90035879629629623</v>
      </c>
      <c r="D42" t="s">
        <v>144</v>
      </c>
      <c r="E42">
        <v>2.3359999999999999</v>
      </c>
      <c r="F42">
        <v>559.71609999999998</v>
      </c>
      <c r="G42">
        <v>0</v>
      </c>
      <c r="I42">
        <v>0</v>
      </c>
      <c r="J42" t="s">
        <v>145</v>
      </c>
      <c r="K42">
        <v>3.1480000000000001</v>
      </c>
      <c r="L42">
        <v>42.8033</v>
      </c>
      <c r="M42">
        <v>0</v>
      </c>
      <c r="O42">
        <v>0</v>
      </c>
      <c r="P42" t="s">
        <v>146</v>
      </c>
      <c r="Q42">
        <v>3.851</v>
      </c>
      <c r="R42">
        <v>469.9162</v>
      </c>
      <c r="S42">
        <v>0</v>
      </c>
      <c r="U42">
        <v>0</v>
      </c>
      <c r="V42" t="s">
        <v>147</v>
      </c>
      <c r="W42">
        <v>0</v>
      </c>
      <c r="X42">
        <v>0</v>
      </c>
      <c r="Y42">
        <v>0</v>
      </c>
      <c r="AA42">
        <v>0</v>
      </c>
    </row>
    <row r="43" spans="1:27" x14ac:dyDescent="0.25">
      <c r="A43" t="s">
        <v>315</v>
      </c>
      <c r="B43" s="1">
        <v>45316</v>
      </c>
      <c r="C43" s="2">
        <v>0.90626157407407415</v>
      </c>
      <c r="D43" t="s">
        <v>144</v>
      </c>
      <c r="E43">
        <v>2.218</v>
      </c>
      <c r="F43">
        <v>371.0736</v>
      </c>
      <c r="G43">
        <v>0</v>
      </c>
      <c r="I43">
        <v>0</v>
      </c>
      <c r="J43" t="s">
        <v>145</v>
      </c>
      <c r="K43">
        <v>2.9409999999999998</v>
      </c>
      <c r="L43">
        <v>35.777900000000002</v>
      </c>
      <c r="M43">
        <v>0</v>
      </c>
      <c r="O43">
        <v>0</v>
      </c>
      <c r="P43" t="s">
        <v>146</v>
      </c>
      <c r="Q43">
        <v>3.8580000000000001</v>
      </c>
      <c r="R43">
        <v>560.09770000000003</v>
      </c>
      <c r="S43">
        <v>0</v>
      </c>
      <c r="U43">
        <v>0</v>
      </c>
      <c r="V43" t="s">
        <v>147</v>
      </c>
      <c r="W43">
        <v>0</v>
      </c>
      <c r="X43">
        <v>0</v>
      </c>
      <c r="Y43">
        <v>0</v>
      </c>
      <c r="AA43">
        <v>0</v>
      </c>
    </row>
    <row r="44" spans="1:27" x14ac:dyDescent="0.25">
      <c r="A44" t="s">
        <v>316</v>
      </c>
      <c r="B44" s="1">
        <v>45316</v>
      </c>
      <c r="C44" s="2">
        <v>0.91216435185185185</v>
      </c>
      <c r="D44" t="s">
        <v>144</v>
      </c>
      <c r="E44">
        <v>2.34</v>
      </c>
      <c r="F44">
        <v>668.23410000000001</v>
      </c>
      <c r="G44">
        <v>0</v>
      </c>
      <c r="I44">
        <v>0</v>
      </c>
      <c r="J44" t="s">
        <v>145</v>
      </c>
      <c r="K44">
        <v>2.9929999999999999</v>
      </c>
      <c r="L44">
        <v>50.195700000000002</v>
      </c>
      <c r="M44">
        <v>0</v>
      </c>
      <c r="O44">
        <v>0</v>
      </c>
      <c r="P44" t="s">
        <v>146</v>
      </c>
      <c r="Q44">
        <v>3.855</v>
      </c>
      <c r="R44">
        <v>281.63560000000001</v>
      </c>
      <c r="S44">
        <v>0</v>
      </c>
      <c r="U44">
        <v>0</v>
      </c>
      <c r="V44" t="s">
        <v>147</v>
      </c>
      <c r="W44">
        <v>0</v>
      </c>
      <c r="X44">
        <v>0</v>
      </c>
      <c r="Y44">
        <v>0</v>
      </c>
      <c r="AA44">
        <v>0</v>
      </c>
    </row>
    <row r="45" spans="1:27" x14ac:dyDescent="0.25">
      <c r="A45" t="s">
        <v>317</v>
      </c>
      <c r="B45" s="1">
        <v>45316</v>
      </c>
      <c r="C45" s="2">
        <v>0.91806712962962955</v>
      </c>
      <c r="D45" t="s">
        <v>144</v>
      </c>
      <c r="E45">
        <v>2.3380000000000001</v>
      </c>
      <c r="F45">
        <v>635.86860000000001</v>
      </c>
      <c r="G45">
        <v>0</v>
      </c>
      <c r="I45">
        <v>0</v>
      </c>
      <c r="J45" t="s">
        <v>145</v>
      </c>
      <c r="K45">
        <v>3.085</v>
      </c>
      <c r="L45">
        <v>30.839500000000001</v>
      </c>
      <c r="M45">
        <v>0</v>
      </c>
      <c r="O45">
        <v>0</v>
      </c>
      <c r="P45" t="s">
        <v>146</v>
      </c>
      <c r="Q45">
        <v>3.8530000000000002</v>
      </c>
      <c r="R45">
        <v>305.58199999999999</v>
      </c>
      <c r="S45">
        <v>0</v>
      </c>
      <c r="U45">
        <v>0</v>
      </c>
      <c r="V45" t="s">
        <v>147</v>
      </c>
      <c r="W45">
        <v>0</v>
      </c>
      <c r="X45">
        <v>0</v>
      </c>
      <c r="Y45">
        <v>0</v>
      </c>
      <c r="AA45">
        <v>0</v>
      </c>
    </row>
    <row r="46" spans="1:27" x14ac:dyDescent="0.25">
      <c r="A46" t="s">
        <v>318</v>
      </c>
      <c r="B46" s="1">
        <v>45316</v>
      </c>
      <c r="C46" s="2">
        <v>0.9239814814814814</v>
      </c>
      <c r="D46" t="s">
        <v>144</v>
      </c>
      <c r="E46">
        <v>2.2229999999999999</v>
      </c>
      <c r="F46">
        <v>386.72460000000001</v>
      </c>
      <c r="G46">
        <v>0</v>
      </c>
      <c r="I46">
        <v>0</v>
      </c>
      <c r="J46" t="s">
        <v>145</v>
      </c>
      <c r="K46">
        <v>3.0230000000000001</v>
      </c>
      <c r="L46">
        <v>66.643199999999993</v>
      </c>
      <c r="M46">
        <v>0</v>
      </c>
      <c r="O46">
        <v>0</v>
      </c>
      <c r="P46" t="s">
        <v>146</v>
      </c>
      <c r="Q46">
        <v>3.855</v>
      </c>
      <c r="R46">
        <v>323.74</v>
      </c>
      <c r="S46">
        <v>0</v>
      </c>
      <c r="U46">
        <v>0</v>
      </c>
      <c r="V46" t="s">
        <v>147</v>
      </c>
      <c r="W46">
        <v>0</v>
      </c>
      <c r="X46">
        <v>0</v>
      </c>
      <c r="Y46">
        <v>0</v>
      </c>
      <c r="AA46">
        <v>0</v>
      </c>
    </row>
    <row r="47" spans="1:27" x14ac:dyDescent="0.25">
      <c r="A47" t="s">
        <v>319</v>
      </c>
      <c r="B47" s="1">
        <v>45316</v>
      </c>
      <c r="C47" s="2">
        <v>0.92988425925925933</v>
      </c>
      <c r="D47" t="s">
        <v>144</v>
      </c>
      <c r="E47">
        <v>2.3380000000000001</v>
      </c>
      <c r="F47">
        <v>574.87990000000002</v>
      </c>
      <c r="G47">
        <v>0</v>
      </c>
      <c r="I47">
        <v>0</v>
      </c>
      <c r="J47" t="s">
        <v>145</v>
      </c>
      <c r="K47">
        <v>2.9780000000000002</v>
      </c>
      <c r="L47">
        <v>59.273899999999998</v>
      </c>
      <c r="M47">
        <v>0</v>
      </c>
      <c r="O47">
        <v>0</v>
      </c>
      <c r="P47" t="s">
        <v>146</v>
      </c>
      <c r="Q47">
        <v>3.8460000000000001</v>
      </c>
      <c r="R47">
        <v>537.85659999999996</v>
      </c>
      <c r="S47">
        <v>0</v>
      </c>
      <c r="U47">
        <v>0</v>
      </c>
      <c r="V47" t="s">
        <v>147</v>
      </c>
      <c r="W47">
        <v>0</v>
      </c>
      <c r="X47">
        <v>0</v>
      </c>
      <c r="Y47">
        <v>0</v>
      </c>
      <c r="AA47">
        <v>0</v>
      </c>
    </row>
    <row r="48" spans="1:27" x14ac:dyDescent="0.25">
      <c r="A48" t="s">
        <v>320</v>
      </c>
      <c r="B48" s="1">
        <v>45316</v>
      </c>
      <c r="C48" s="2">
        <v>0.93578703703703703</v>
      </c>
      <c r="D48" t="s">
        <v>144</v>
      </c>
      <c r="E48">
        <v>2.3410000000000002</v>
      </c>
      <c r="F48">
        <v>569.87639999999999</v>
      </c>
      <c r="G48">
        <v>0</v>
      </c>
      <c r="I48">
        <v>0</v>
      </c>
      <c r="J48" t="s">
        <v>145</v>
      </c>
      <c r="K48">
        <v>2.9660000000000002</v>
      </c>
      <c r="L48">
        <v>50.359200000000001</v>
      </c>
      <c r="M48">
        <v>0</v>
      </c>
      <c r="O48">
        <v>0</v>
      </c>
      <c r="P48" t="s">
        <v>146</v>
      </c>
      <c r="Q48">
        <v>3.8559999999999999</v>
      </c>
      <c r="R48">
        <v>14.1442</v>
      </c>
      <c r="S48">
        <v>0</v>
      </c>
      <c r="U48">
        <v>0</v>
      </c>
      <c r="V48" t="s">
        <v>147</v>
      </c>
      <c r="W48">
        <v>0</v>
      </c>
      <c r="X48">
        <v>0</v>
      </c>
      <c r="Y48">
        <v>0</v>
      </c>
      <c r="AA48">
        <v>0</v>
      </c>
    </row>
    <row r="49" spans="1:27" x14ac:dyDescent="0.25">
      <c r="A49" t="s">
        <v>321</v>
      </c>
      <c r="B49" s="1">
        <v>45316</v>
      </c>
      <c r="C49" s="2">
        <v>0.94168981481481484</v>
      </c>
      <c r="D49" t="s">
        <v>144</v>
      </c>
      <c r="E49">
        <v>2.335</v>
      </c>
      <c r="F49">
        <v>595.21389999999997</v>
      </c>
      <c r="G49">
        <v>0</v>
      </c>
      <c r="I49">
        <v>0</v>
      </c>
      <c r="J49" t="s">
        <v>145</v>
      </c>
      <c r="K49">
        <v>2.9209999999999998</v>
      </c>
      <c r="L49">
        <v>58.866300000000003</v>
      </c>
      <c r="M49">
        <v>0</v>
      </c>
      <c r="O49">
        <v>0</v>
      </c>
      <c r="P49" t="s">
        <v>146</v>
      </c>
      <c r="Q49">
        <v>3.85</v>
      </c>
      <c r="R49">
        <v>160.72980000000001</v>
      </c>
      <c r="S49">
        <v>0</v>
      </c>
      <c r="U49">
        <v>0</v>
      </c>
      <c r="V49" t="s">
        <v>147</v>
      </c>
      <c r="W49">
        <v>0</v>
      </c>
      <c r="X49">
        <v>0</v>
      </c>
      <c r="Y49">
        <v>0</v>
      </c>
      <c r="AA49">
        <v>0</v>
      </c>
    </row>
    <row r="50" spans="1:27" x14ac:dyDescent="0.25">
      <c r="A50" t="s">
        <v>322</v>
      </c>
      <c r="B50" s="1">
        <v>45316</v>
      </c>
      <c r="C50" s="2">
        <v>0.94759259259259254</v>
      </c>
      <c r="D50" t="s">
        <v>144</v>
      </c>
      <c r="E50">
        <v>2.34</v>
      </c>
      <c r="F50">
        <v>543.46410000000003</v>
      </c>
      <c r="G50">
        <v>0</v>
      </c>
      <c r="I50">
        <v>0</v>
      </c>
      <c r="J50" t="s">
        <v>145</v>
      </c>
      <c r="K50">
        <v>3.008</v>
      </c>
      <c r="L50">
        <v>35.069000000000003</v>
      </c>
      <c r="M50">
        <v>0</v>
      </c>
      <c r="O50">
        <v>0</v>
      </c>
      <c r="P50" t="s">
        <v>146</v>
      </c>
      <c r="Q50">
        <v>3.855</v>
      </c>
      <c r="R50">
        <v>208.423</v>
      </c>
      <c r="S50">
        <v>0</v>
      </c>
      <c r="U50">
        <v>0</v>
      </c>
      <c r="V50" t="s">
        <v>147</v>
      </c>
      <c r="W50">
        <v>0</v>
      </c>
      <c r="X50">
        <v>0</v>
      </c>
      <c r="Y50">
        <v>0</v>
      </c>
      <c r="AA50">
        <v>0</v>
      </c>
    </row>
    <row r="51" spans="1:27" x14ac:dyDescent="0.25">
      <c r="A51" t="s">
        <v>323</v>
      </c>
      <c r="B51" s="1">
        <v>45316</v>
      </c>
      <c r="C51" s="2">
        <v>0.95349537037037047</v>
      </c>
      <c r="D51" t="s">
        <v>144</v>
      </c>
      <c r="E51">
        <v>2.3410000000000002</v>
      </c>
      <c r="F51">
        <v>580.20529999999997</v>
      </c>
      <c r="G51">
        <v>0</v>
      </c>
      <c r="I51">
        <v>0</v>
      </c>
      <c r="J51" t="s">
        <v>145</v>
      </c>
      <c r="K51">
        <v>3.1429999999999998</v>
      </c>
      <c r="L51">
        <v>35.516399999999997</v>
      </c>
      <c r="M51">
        <v>0</v>
      </c>
      <c r="O51">
        <v>0</v>
      </c>
      <c r="P51" t="s">
        <v>146</v>
      </c>
      <c r="Q51">
        <v>3.84</v>
      </c>
      <c r="R51">
        <v>373.62560000000002</v>
      </c>
      <c r="S51">
        <v>0</v>
      </c>
      <c r="U51">
        <v>0</v>
      </c>
      <c r="V51" t="s">
        <v>147</v>
      </c>
      <c r="W51">
        <v>0</v>
      </c>
      <c r="X51">
        <v>0</v>
      </c>
      <c r="Y51">
        <v>0</v>
      </c>
      <c r="AA51">
        <v>0</v>
      </c>
    </row>
    <row r="52" spans="1:27" x14ac:dyDescent="0.25">
      <c r="A52" t="s">
        <v>324</v>
      </c>
      <c r="B52" s="1">
        <v>45316</v>
      </c>
      <c r="C52" s="2">
        <v>0.95939814814814817</v>
      </c>
      <c r="D52" t="s">
        <v>144</v>
      </c>
      <c r="E52">
        <v>2.34</v>
      </c>
      <c r="F52">
        <v>526.52760000000001</v>
      </c>
      <c r="G52">
        <v>0</v>
      </c>
      <c r="I52">
        <v>0</v>
      </c>
      <c r="J52" t="s">
        <v>145</v>
      </c>
      <c r="K52">
        <v>2.97</v>
      </c>
      <c r="L52">
        <v>48.9163</v>
      </c>
      <c r="M52">
        <v>0</v>
      </c>
      <c r="O52">
        <v>0</v>
      </c>
      <c r="P52" t="s">
        <v>146</v>
      </c>
      <c r="Q52">
        <v>3.8530000000000002</v>
      </c>
      <c r="R52">
        <v>652.63059999999996</v>
      </c>
      <c r="S52">
        <v>0</v>
      </c>
      <c r="U52">
        <v>0</v>
      </c>
      <c r="V52" t="s">
        <v>147</v>
      </c>
      <c r="W52">
        <v>0</v>
      </c>
      <c r="X52">
        <v>0</v>
      </c>
      <c r="Y52">
        <v>0</v>
      </c>
      <c r="AA52">
        <v>0</v>
      </c>
    </row>
    <row r="53" spans="1:27" x14ac:dyDescent="0.25">
      <c r="A53" t="s">
        <v>325</v>
      </c>
      <c r="B53" s="1">
        <v>45316</v>
      </c>
      <c r="C53" s="2">
        <v>0.96530092592592587</v>
      </c>
      <c r="D53" t="s">
        <v>144</v>
      </c>
      <c r="E53">
        <v>2.3380000000000001</v>
      </c>
      <c r="F53">
        <v>586.45920000000001</v>
      </c>
      <c r="G53">
        <v>0</v>
      </c>
      <c r="I53">
        <v>0</v>
      </c>
      <c r="J53" t="s">
        <v>145</v>
      </c>
      <c r="K53">
        <v>2.9129999999999998</v>
      </c>
      <c r="L53">
        <v>39.624899999999997</v>
      </c>
      <c r="M53">
        <v>0</v>
      </c>
      <c r="O53">
        <v>0</v>
      </c>
      <c r="P53" t="s">
        <v>146</v>
      </c>
      <c r="Q53">
        <v>3.8530000000000002</v>
      </c>
      <c r="R53">
        <v>1172.1685</v>
      </c>
      <c r="S53">
        <v>0</v>
      </c>
      <c r="U53">
        <v>0</v>
      </c>
      <c r="V53" t="s">
        <v>147</v>
      </c>
      <c r="W53">
        <v>0</v>
      </c>
      <c r="X53">
        <v>0</v>
      </c>
      <c r="Y53">
        <v>0</v>
      </c>
      <c r="AA53">
        <v>0</v>
      </c>
    </row>
    <row r="54" spans="1:27" x14ac:dyDescent="0.25">
      <c r="A54" t="s">
        <v>326</v>
      </c>
      <c r="B54" s="1">
        <v>45316</v>
      </c>
      <c r="C54" s="2">
        <v>0.97120370370370368</v>
      </c>
      <c r="D54" t="s">
        <v>144</v>
      </c>
      <c r="E54">
        <v>2.3359999999999999</v>
      </c>
      <c r="F54">
        <v>563.06610000000001</v>
      </c>
      <c r="G54">
        <v>0</v>
      </c>
      <c r="I54">
        <v>0</v>
      </c>
      <c r="J54" t="s">
        <v>145</v>
      </c>
      <c r="K54">
        <v>2.9279999999999999</v>
      </c>
      <c r="L54">
        <v>46.022799999999997</v>
      </c>
      <c r="M54">
        <v>0</v>
      </c>
      <c r="O54">
        <v>0</v>
      </c>
      <c r="P54" t="s">
        <v>146</v>
      </c>
      <c r="Q54">
        <v>3.855</v>
      </c>
      <c r="R54">
        <v>2017.4733000000001</v>
      </c>
      <c r="S54">
        <v>0</v>
      </c>
      <c r="U54">
        <v>0</v>
      </c>
      <c r="V54" t="s">
        <v>147</v>
      </c>
      <c r="W54">
        <v>0</v>
      </c>
      <c r="X54">
        <v>0</v>
      </c>
      <c r="Y54">
        <v>0</v>
      </c>
      <c r="AA54">
        <v>0</v>
      </c>
    </row>
    <row r="55" spans="1:27" x14ac:dyDescent="0.25">
      <c r="A55" t="s">
        <v>327</v>
      </c>
      <c r="B55" s="1">
        <v>45316</v>
      </c>
      <c r="C55" s="2">
        <v>0.97711805555555553</v>
      </c>
      <c r="D55" t="s">
        <v>144</v>
      </c>
      <c r="E55">
        <v>2.34</v>
      </c>
      <c r="F55">
        <v>575.92160000000001</v>
      </c>
      <c r="G55">
        <v>0</v>
      </c>
      <c r="I55">
        <v>0</v>
      </c>
      <c r="J55" t="s">
        <v>145</v>
      </c>
      <c r="K55">
        <v>2.9849999999999999</v>
      </c>
      <c r="L55">
        <v>47.959299999999999</v>
      </c>
      <c r="M55">
        <v>0</v>
      </c>
      <c r="O55">
        <v>0</v>
      </c>
      <c r="P55" t="s">
        <v>146</v>
      </c>
      <c r="Q55">
        <v>3.8479999999999999</v>
      </c>
      <c r="R55">
        <v>3304.2691</v>
      </c>
      <c r="S55">
        <v>0</v>
      </c>
      <c r="U55">
        <v>0</v>
      </c>
      <c r="V55" t="s">
        <v>147</v>
      </c>
      <c r="W55">
        <v>0</v>
      </c>
      <c r="X55">
        <v>0</v>
      </c>
      <c r="Y55">
        <v>0</v>
      </c>
      <c r="AA5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all results</vt:lpstr>
      <vt:lpstr>TS import</vt:lpstr>
      <vt:lpstr>standard data</vt:lpstr>
      <vt:lpstr>headspace data</vt:lpstr>
      <vt:lpstr>CH4 sample calc</vt:lpstr>
      <vt:lpstr>N2O sample calc</vt:lpstr>
      <vt:lpstr>CH1</vt:lpstr>
      <vt:lpstr>CH2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Manning, Cara</dc:creator>
  <cp:keywords/>
  <dc:description/>
  <cp:lastModifiedBy>Manning, Cara</cp:lastModifiedBy>
  <cp:revision/>
  <dcterms:created xsi:type="dcterms:W3CDTF">2015-06-05T18:17:20Z</dcterms:created>
  <dcterms:modified xsi:type="dcterms:W3CDTF">2024-02-07T15:50:56Z</dcterms:modified>
  <cp:category/>
  <cp:contentStatus/>
</cp:coreProperties>
</file>