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135" yWindow="15" windowWidth="24900" windowHeight="12345" tabRatio="353"/>
  </bookViews>
  <sheets>
    <sheet name="Sidewalk Bracket Rating" sheetId="1" r:id="rId1"/>
  </sheets>
  <externalReferences>
    <externalReference r:id="rId2"/>
    <externalReference r:id="rId3"/>
  </externalReferences>
  <calcPr calcId="125725"/>
</workbook>
</file>

<file path=xl/calcChain.xml><?xml version="1.0" encoding="utf-8"?>
<calcChain xmlns="http://schemas.openxmlformats.org/spreadsheetml/2006/main">
  <c r="U15" i="1"/>
  <c r="C47"/>
  <c r="C44"/>
  <c r="C49"/>
  <c r="C45" s="1"/>
  <c r="C50"/>
  <c r="E55"/>
  <c r="N55" s="1"/>
  <c r="W55" s="1"/>
  <c r="AF55" s="1"/>
  <c r="U37"/>
  <c r="M43"/>
  <c r="U20" s="1"/>
  <c r="M44"/>
  <c r="M46"/>
  <c r="U16" s="1"/>
  <c r="M45"/>
  <c r="C35"/>
  <c r="O21"/>
  <c r="C46" l="1"/>
  <c r="U19"/>
  <c r="C37"/>
  <c r="C36"/>
  <c r="I3"/>
  <c r="I2"/>
  <c r="F3"/>
  <c r="B3"/>
  <c r="B2"/>
  <c r="B1"/>
  <c r="C43" l="1"/>
  <c r="X41" l="1"/>
  <c r="AD21"/>
  <c r="U41"/>
  <c r="AG21"/>
  <c r="U36"/>
  <c r="X36"/>
  <c r="AG16"/>
  <c r="AD16"/>
  <c r="AD27" l="1"/>
  <c r="AD28" s="1"/>
  <c r="AD22"/>
  <c r="U42" l="1"/>
  <c r="AD17" l="1"/>
  <c r="R2"/>
  <c r="U10" l="1"/>
  <c r="U9"/>
  <c r="O3" l="1"/>
  <c r="X3" s="1"/>
  <c r="AG3" s="1"/>
  <c r="K4"/>
  <c r="T4" s="1"/>
  <c r="AC4" s="1"/>
  <c r="AA2"/>
  <c r="AJ2" s="1"/>
  <c r="K1"/>
  <c r="T1" s="1"/>
  <c r="AC1" s="1"/>
  <c r="K2"/>
  <c r="T2" s="1"/>
  <c r="AC2" s="1"/>
  <c r="K3"/>
  <c r="T3" s="1"/>
  <c r="AC3" s="1"/>
  <c r="R3"/>
  <c r="AA3" s="1"/>
  <c r="AJ3" s="1"/>
  <c r="AH27" l="1"/>
  <c r="AH28" s="1"/>
  <c r="F4" l="1"/>
  <c r="O4" s="1"/>
  <c r="X4" s="1"/>
  <c r="AG4" s="1"/>
</calcChain>
</file>

<file path=xl/sharedStrings.xml><?xml version="1.0" encoding="utf-8"?>
<sst xmlns="http://schemas.openxmlformats.org/spreadsheetml/2006/main" count="165" uniqueCount="113">
  <si>
    <t>CLIENT</t>
  </si>
  <si>
    <t>STV Incorporated</t>
  </si>
  <si>
    <t>PROJECT</t>
  </si>
  <si>
    <t xml:space="preserve">MADE </t>
  </si>
  <si>
    <t xml:space="preserve">CHK. </t>
  </si>
  <si>
    <t>REV.</t>
  </si>
  <si>
    <t>SUBJECT</t>
  </si>
  <si>
    <t>ft</t>
  </si>
  <si>
    <t>L=</t>
  </si>
  <si>
    <t>ksi</t>
  </si>
  <si>
    <t>1.</t>
  </si>
  <si>
    <t>Member and Material Properies</t>
  </si>
  <si>
    <t>fy=</t>
  </si>
  <si>
    <t>2.</t>
  </si>
  <si>
    <t>Loading</t>
  </si>
  <si>
    <t>3.</t>
  </si>
  <si>
    <t>4.</t>
  </si>
  <si>
    <t>General Rating Equation</t>
  </si>
  <si>
    <t>RF   =</t>
  </si>
  <si>
    <t>I=</t>
  </si>
  <si>
    <t>For ASD Rating A1=A2=</t>
  </si>
  <si>
    <t>=</t>
  </si>
  <si>
    <t>4.1.</t>
  </si>
  <si>
    <t>Rating of Sidewalk Bracket</t>
  </si>
  <si>
    <t>kip/ft</t>
  </si>
  <si>
    <t>2.1.</t>
  </si>
  <si>
    <t>Dead Load</t>
  </si>
  <si>
    <t>Live Load</t>
  </si>
  <si>
    <t>kip-ft</t>
  </si>
  <si>
    <t>Typical Sidewalk Bracket</t>
  </si>
  <si>
    <t>Determine Sidewalk Bracket Capacity</t>
  </si>
  <si>
    <t>A=</t>
  </si>
  <si>
    <t>Inventory   =</t>
  </si>
  <si>
    <t>Operating   =</t>
  </si>
  <si>
    <t>Capacity</t>
  </si>
  <si>
    <t>According to 3.8.1.1 Impact should not be included for sidewalk loads</t>
  </si>
  <si>
    <t>S=</t>
  </si>
  <si>
    <t>2.4.</t>
  </si>
  <si>
    <t>kip</t>
  </si>
  <si>
    <t>4.2.</t>
  </si>
  <si>
    <r>
      <t>ΣM</t>
    </r>
    <r>
      <rPr>
        <vertAlign val="subscript"/>
        <sz val="11"/>
        <color theme="1"/>
        <rFont val="Calibri"/>
        <family val="2"/>
        <scheme val="minor"/>
      </rPr>
      <t>DL</t>
    </r>
    <r>
      <rPr>
        <sz val="11"/>
        <color theme="1"/>
        <rFont val="Calibri"/>
        <family val="2"/>
        <scheme val="minor"/>
      </rPr>
      <t>=</t>
    </r>
  </si>
  <si>
    <r>
      <t>in</t>
    </r>
    <r>
      <rPr>
        <vertAlign val="superscript"/>
        <sz val="11"/>
        <color theme="1"/>
        <rFont val="Calibri"/>
        <family val="2"/>
        <scheme val="minor"/>
      </rPr>
      <t>2</t>
    </r>
  </si>
  <si>
    <r>
      <t>in</t>
    </r>
    <r>
      <rPr>
        <vertAlign val="superscript"/>
        <sz val="11"/>
        <color theme="1"/>
        <rFont val="Calibri"/>
        <family val="2"/>
        <scheme val="minor"/>
      </rPr>
      <t>4</t>
    </r>
  </si>
  <si>
    <r>
      <t>in</t>
    </r>
    <r>
      <rPr>
        <vertAlign val="superscript"/>
        <sz val="11"/>
        <color theme="1"/>
        <rFont val="Calibri"/>
        <family val="2"/>
        <scheme val="minor"/>
      </rPr>
      <t>3</t>
    </r>
  </si>
  <si>
    <r>
      <t>ΣV</t>
    </r>
    <r>
      <rPr>
        <vertAlign val="subscript"/>
        <sz val="11"/>
        <color theme="1"/>
        <rFont val="Calibri"/>
        <family val="2"/>
        <scheme val="minor"/>
      </rPr>
      <t>DL</t>
    </r>
    <r>
      <rPr>
        <sz val="11"/>
        <color theme="1"/>
        <rFont val="Calibri"/>
        <family val="2"/>
        <scheme val="minor"/>
      </rPr>
      <t>=</t>
    </r>
  </si>
  <si>
    <r>
      <t>C-A</t>
    </r>
    <r>
      <rPr>
        <vertAlign val="subscript"/>
        <sz val="11"/>
        <color indexed="8"/>
        <rFont val="Calibri"/>
        <family val="2"/>
        <scheme val="minor"/>
      </rPr>
      <t>1</t>
    </r>
    <r>
      <rPr>
        <sz val="11"/>
        <color indexed="8"/>
        <rFont val="Calibri"/>
        <family val="2"/>
        <scheme val="minor"/>
      </rPr>
      <t>D</t>
    </r>
  </si>
  <si>
    <r>
      <t>A</t>
    </r>
    <r>
      <rPr>
        <vertAlign val="subscript"/>
        <sz val="11"/>
        <color indexed="8"/>
        <rFont val="Calibri"/>
        <family val="2"/>
        <scheme val="minor"/>
      </rPr>
      <t>2</t>
    </r>
    <r>
      <rPr>
        <sz val="11"/>
        <color indexed="8"/>
        <rFont val="Calibri"/>
        <family val="2"/>
        <scheme val="minor"/>
      </rPr>
      <t>L(1+I)</t>
    </r>
  </si>
  <si>
    <t>C=fy*S</t>
  </si>
  <si>
    <t>Inventory flexure fy=</t>
  </si>
  <si>
    <t>Operating flexure fy=</t>
  </si>
  <si>
    <t>Inventory shear fv=</t>
  </si>
  <si>
    <t>Operating shear fv=</t>
  </si>
  <si>
    <t>C=fv*Aw</t>
  </si>
  <si>
    <r>
      <t>V</t>
    </r>
    <r>
      <rPr>
        <vertAlign val="subscript"/>
        <sz val="11"/>
        <color theme="1"/>
        <rFont val="Calibri"/>
        <family val="2"/>
        <scheme val="minor"/>
      </rPr>
      <t>LL</t>
    </r>
    <r>
      <rPr>
        <sz val="11"/>
        <color theme="1"/>
        <rFont val="Calibri"/>
        <family val="2"/>
        <scheme val="minor"/>
      </rPr>
      <t>=</t>
    </r>
  </si>
  <si>
    <r>
      <t>M</t>
    </r>
    <r>
      <rPr>
        <vertAlign val="subscript"/>
        <sz val="11"/>
        <color theme="1"/>
        <rFont val="Calibri"/>
        <family val="2"/>
        <scheme val="minor"/>
      </rPr>
      <t>LL</t>
    </r>
    <r>
      <rPr>
        <sz val="11"/>
        <color theme="1"/>
        <rFont val="Calibri"/>
        <family val="2"/>
        <scheme val="minor"/>
      </rPr>
      <t>=</t>
    </r>
  </si>
  <si>
    <t>ton</t>
  </si>
  <si>
    <t>ASD Operating Rating Flexure</t>
  </si>
  <si>
    <t>ASD Operating Rating Shear</t>
  </si>
  <si>
    <t>ASD Rating</t>
  </si>
  <si>
    <t>LFD Operating Rating Shear</t>
  </si>
  <si>
    <t>LFD Operating Rating Flexure</t>
  </si>
  <si>
    <t>ASD RF=</t>
  </si>
  <si>
    <t>LFD RF=</t>
  </si>
  <si>
    <t>ASD Rating=</t>
  </si>
  <si>
    <t>LFD Rating=</t>
  </si>
  <si>
    <t>Typical Brackets are W30x90 with a 3'-2" length. On the north abutment, the extended cantilever bracket has a total length of 6'-5 7/8", being this the controlling bracket in this rating.</t>
  </si>
  <si>
    <t>BR1</t>
  </si>
  <si>
    <t>Weight W =</t>
  </si>
  <si>
    <t>Deck to FS1 =</t>
  </si>
  <si>
    <t>Fascia Stringer 2 =</t>
  </si>
  <si>
    <t>Ref.</t>
  </si>
  <si>
    <t>As previous calculated</t>
  </si>
  <si>
    <t>Given additional FS on North Abut.</t>
  </si>
  <si>
    <t>FS2 Tributary Length =</t>
  </si>
  <si>
    <t>FS1</t>
  </si>
  <si>
    <t>Weight =</t>
  </si>
  <si>
    <t>Based on Summary Sheet Info</t>
  </si>
  <si>
    <t>Bracket SW =</t>
  </si>
  <si>
    <t>Located at Mid-span</t>
  </si>
  <si>
    <t>Deck Framing Plan - Span 1</t>
  </si>
  <si>
    <t>Detail A - Sheet 34</t>
  </si>
  <si>
    <t>Detail B - Sheet 34</t>
  </si>
  <si>
    <t>Bracket Loading</t>
  </si>
  <si>
    <t>Deck Framing Plan</t>
  </si>
  <si>
    <t>Conservatively place the whole load on one stringer</t>
  </si>
  <si>
    <t xml:space="preserve">((21'-8")/2)*8.8 kips = </t>
  </si>
  <si>
    <t>Stringer length with live load</t>
  </si>
  <si>
    <t>Cantilever Bracket Detail</t>
  </si>
  <si>
    <t>Section Properties:</t>
  </si>
  <si>
    <t>Cantilever Bracket End Section</t>
  </si>
  <si>
    <t>Stresses</t>
  </si>
  <si>
    <t>Section Area</t>
  </si>
  <si>
    <t>Moment of Inertia</t>
  </si>
  <si>
    <t>Section Modulus</t>
  </si>
  <si>
    <t>Area of Web</t>
  </si>
  <si>
    <t>Aw =</t>
  </si>
  <si>
    <t>For LFD Operating Rating</t>
  </si>
  <si>
    <t>A1 = A2 =</t>
  </si>
  <si>
    <t>5.</t>
  </si>
  <si>
    <t>LFD Rating</t>
  </si>
  <si>
    <t>5.1.</t>
  </si>
  <si>
    <t>5.2.</t>
  </si>
  <si>
    <t>Rating Summary</t>
  </si>
  <si>
    <t>6.</t>
  </si>
  <si>
    <t>Figure 24.</t>
  </si>
  <si>
    <t>Figure 25.</t>
  </si>
  <si>
    <t>Figure 26.</t>
  </si>
  <si>
    <t>Figure 27.</t>
  </si>
  <si>
    <t>Figure 28.</t>
  </si>
  <si>
    <t>Figure 29.</t>
  </si>
  <si>
    <t>Figure 30.</t>
  </si>
  <si>
    <t>Capacity of the section in flexure, C=fy*S</t>
  </si>
  <si>
    <t>Capacity of the section in shear, C-fv*Aw</t>
  </si>
</sst>
</file>

<file path=xl/styles.xml><?xml version="1.0" encoding="utf-8"?>
<styleSheet xmlns="http://schemas.openxmlformats.org/spreadsheetml/2006/main">
  <numFmts count="4">
    <numFmt numFmtId="164" formatCode="0.000"/>
    <numFmt numFmtId="165" formatCode="0.0"/>
    <numFmt numFmtId="166" formatCode="0.0000"/>
    <numFmt numFmtId="167" formatCode="&quot;SHT #&quot;\ 0\ &quot;/4&quot;"/>
  </numFmts>
  <fonts count="31">
    <font>
      <sz val="11"/>
      <color theme="1"/>
      <name val="Calibri"/>
      <family val="2"/>
      <scheme val="minor"/>
    </font>
    <font>
      <sz val="10"/>
      <name val="MS Sans Serif"/>
      <family val="2"/>
    </font>
    <font>
      <b/>
      <sz val="12"/>
      <color indexed="12"/>
      <name val="Times New Roman"/>
      <family val="1"/>
    </font>
    <font>
      <sz val="11"/>
      <color theme="1"/>
      <name val="Times New Roman"/>
      <family val="1"/>
    </font>
    <font>
      <b/>
      <sz val="16"/>
      <color theme="0"/>
      <name val="Times New Roman"/>
      <family val="1"/>
    </font>
    <font>
      <sz val="11"/>
      <color theme="1"/>
      <name val="Verdana"/>
      <family val="2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u/>
      <sz val="12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C0000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vertAlign val="subscript"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b/>
      <u/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i/>
      <sz val="10"/>
      <color theme="1"/>
      <name val="Verdana"/>
      <family val="2"/>
    </font>
    <font>
      <b/>
      <i/>
      <sz val="10"/>
      <color theme="1"/>
      <name val="Verdana"/>
      <family val="2"/>
    </font>
    <font>
      <sz val="11"/>
      <color theme="2"/>
      <name val="Verdana"/>
      <family val="2"/>
    </font>
    <font>
      <b/>
      <i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i/>
      <sz val="11"/>
      <color theme="1"/>
      <name val="Verdana"/>
      <family val="2"/>
    </font>
  </fonts>
  <fills count="5">
    <fill>
      <patternFill patternType="none"/>
    </fill>
    <fill>
      <patternFill patternType="gray125"/>
    </fill>
    <fill>
      <patternFill patternType="gray0625"/>
    </fill>
    <fill>
      <patternFill patternType="solid">
        <fgColor theme="1"/>
        <bgColor indexed="64"/>
      </patternFill>
    </fill>
    <fill>
      <patternFill patternType="solid">
        <fgColor theme="5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">
    <xf numFmtId="0" fontId="0" fillId="0" borderId="0"/>
    <xf numFmtId="0" fontId="2" fillId="2" borderId="0">
      <protection locked="0"/>
    </xf>
    <xf numFmtId="0" fontId="1" fillId="0" borderId="0"/>
    <xf numFmtId="0" fontId="1" fillId="0" borderId="0"/>
  </cellStyleXfs>
  <cellXfs count="125">
    <xf numFmtId="0" fontId="0" fillId="0" borderId="0" xfId="0"/>
    <xf numFmtId="2" fontId="0" fillId="0" borderId="0" xfId="0" applyNumberFormat="1"/>
    <xf numFmtId="0" fontId="3" fillId="0" borderId="1" xfId="0" applyFont="1" applyBorder="1"/>
    <xf numFmtId="0" fontId="4" fillId="3" borderId="2" xfId="0" applyFont="1" applyFill="1" applyBorder="1" applyAlignment="1"/>
    <xf numFmtId="0" fontId="4" fillId="3" borderId="3" xfId="0" applyFont="1" applyFill="1" applyBorder="1" applyAlignment="1"/>
    <xf numFmtId="0" fontId="5" fillId="0" borderId="0" xfId="0" applyFont="1"/>
    <xf numFmtId="0" fontId="6" fillId="0" borderId="0" xfId="0" applyFont="1"/>
    <xf numFmtId="0" fontId="6" fillId="0" borderId="5" xfId="0" applyFont="1" applyBorder="1" applyAlignment="1"/>
    <xf numFmtId="2" fontId="6" fillId="0" borderId="0" xfId="0" applyNumberFormat="1" applyFont="1"/>
    <xf numFmtId="0" fontId="7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4" fillId="3" borderId="4" xfId="0" applyFont="1" applyFill="1" applyBorder="1" applyAlignment="1">
      <alignment horizontal="right"/>
    </xf>
    <xf numFmtId="0" fontId="0" fillId="0" borderId="0" xfId="0" applyAlignment="1">
      <alignment horizontal="right"/>
    </xf>
    <xf numFmtId="0" fontId="7" fillId="0" borderId="0" xfId="0" applyFont="1" applyAlignment="1"/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49" fontId="8" fillId="0" borderId="0" xfId="0" applyNumberFormat="1" applyFont="1" applyAlignment="1">
      <alignment horizontal="right"/>
    </xf>
    <xf numFmtId="0" fontId="8" fillId="0" borderId="0" xfId="0" applyFont="1" applyAlignment="1"/>
    <xf numFmtId="0" fontId="10" fillId="0" borderId="0" xfId="0" applyFont="1" applyAlignment="1"/>
    <xf numFmtId="0" fontId="10" fillId="0" borderId="0" xfId="0" applyFont="1" applyAlignment="1">
      <alignment horizontal="right"/>
    </xf>
    <xf numFmtId="0" fontId="6" fillId="0" borderId="5" xfId="0" applyFont="1" applyBorder="1" applyAlignment="1">
      <alignment horizontal="right"/>
    </xf>
    <xf numFmtId="0" fontId="6" fillId="0" borderId="0" xfId="0" applyFont="1" applyBorder="1"/>
    <xf numFmtId="0" fontId="6" fillId="0" borderId="0" xfId="0" applyFont="1" applyBorder="1" applyAlignment="1">
      <alignment horizontal="right"/>
    </xf>
    <xf numFmtId="0" fontId="12" fillId="0" borderId="0" xfId="0" applyFont="1" applyBorder="1" applyAlignment="1"/>
    <xf numFmtId="0" fontId="6" fillId="0" borderId="0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6" fillId="0" borderId="0" xfId="0" applyFont="1" applyBorder="1" applyAlignment="1">
      <alignment horizontal="right" wrapText="1"/>
    </xf>
    <xf numFmtId="2" fontId="6" fillId="0" borderId="0" xfId="0" applyNumberFormat="1" applyFont="1" applyBorder="1" applyAlignment="1">
      <alignment horizontal="center"/>
    </xf>
    <xf numFmtId="165" fontId="6" fillId="0" borderId="0" xfId="0" applyNumberFormat="1" applyFont="1" applyFill="1" applyBorder="1" applyAlignment="1">
      <alignment horizontal="center"/>
    </xf>
    <xf numFmtId="0" fontId="6" fillId="0" borderId="0" xfId="0" applyFont="1" applyFill="1" applyAlignment="1">
      <alignment vertical="center"/>
    </xf>
    <xf numFmtId="0" fontId="9" fillId="0" borderId="0" xfId="0" applyFont="1" applyBorder="1" applyAlignment="1"/>
    <xf numFmtId="0" fontId="11" fillId="0" borderId="0" xfId="0" applyFont="1" applyAlignment="1">
      <alignment horizontal="right"/>
    </xf>
    <xf numFmtId="0" fontId="11" fillId="0" borderId="0" xfId="0" applyFont="1" applyFill="1" applyAlignment="1">
      <alignment vertical="center"/>
    </xf>
    <xf numFmtId="0" fontId="0" fillId="0" borderId="0" xfId="0" applyFont="1"/>
    <xf numFmtId="0" fontId="0" fillId="0" borderId="0" xfId="0" applyFont="1" applyAlignment="1">
      <alignment horizontal="right"/>
    </xf>
    <xf numFmtId="0" fontId="15" fillId="0" borderId="0" xfId="0" applyFont="1" applyAlignment="1">
      <alignment horizontal="right"/>
    </xf>
    <xf numFmtId="0" fontId="15" fillId="0" borderId="0" xfId="0" applyFont="1" applyAlignment="1"/>
    <xf numFmtId="0" fontId="15" fillId="0" borderId="0" xfId="0" applyFont="1" applyAlignment="1">
      <alignment horizontal="center"/>
    </xf>
    <xf numFmtId="0" fontId="15" fillId="0" borderId="0" xfId="0" applyFont="1" applyAlignment="1">
      <alignment wrapText="1"/>
    </xf>
    <xf numFmtId="0" fontId="15" fillId="0" borderId="0" xfId="0" applyFont="1"/>
    <xf numFmtId="0" fontId="0" fillId="0" borderId="0" xfId="0" applyFont="1" applyAlignment="1">
      <alignment horizontal="left"/>
    </xf>
    <xf numFmtId="2" fontId="15" fillId="0" borderId="0" xfId="0" applyNumberFormat="1" applyFont="1" applyAlignment="1">
      <alignment horizontal="center"/>
    </xf>
    <xf numFmtId="2" fontId="15" fillId="0" borderId="0" xfId="0" applyNumberFormat="1" applyFont="1" applyAlignment="1"/>
    <xf numFmtId="0" fontId="15" fillId="0" borderId="0" xfId="0" applyFont="1" applyAlignment="1">
      <alignment horizontal="left"/>
    </xf>
    <xf numFmtId="164" fontId="0" fillId="0" borderId="0" xfId="0" applyNumberFormat="1" applyFont="1"/>
    <xf numFmtId="166" fontId="0" fillId="0" borderId="0" xfId="0" applyNumberFormat="1" applyFont="1" applyAlignment="1">
      <alignment horizontal="left"/>
    </xf>
    <xf numFmtId="166" fontId="0" fillId="0" borderId="0" xfId="0" applyNumberFormat="1" applyFont="1"/>
    <xf numFmtId="12" fontId="0" fillId="0" borderId="0" xfId="0" applyNumberFormat="1" applyFont="1" applyAlignment="1">
      <alignment horizontal="right"/>
    </xf>
    <xf numFmtId="12" fontId="0" fillId="0" borderId="0" xfId="0" applyNumberFormat="1" applyFont="1"/>
    <xf numFmtId="2" fontId="0" fillId="0" borderId="0" xfId="0" applyNumberFormat="1" applyFont="1"/>
    <xf numFmtId="2" fontId="15" fillId="0" borderId="0" xfId="0" applyNumberFormat="1" applyFont="1"/>
    <xf numFmtId="0" fontId="0" fillId="0" borderId="0" xfId="0" applyFont="1" applyAlignment="1">
      <alignment horizontal="center"/>
    </xf>
    <xf numFmtId="12" fontId="0" fillId="0" borderId="0" xfId="0" applyNumberFormat="1" applyFont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0" xfId="0" applyFont="1" applyFill="1" applyAlignment="1">
      <alignment vertical="center"/>
    </xf>
    <xf numFmtId="2" fontId="15" fillId="0" borderId="0" xfId="0" applyNumberFormat="1" applyFont="1" applyBorder="1" applyAlignment="1"/>
    <xf numFmtId="2" fontId="0" fillId="0" borderId="0" xfId="0" applyNumberFormat="1" applyFont="1" applyAlignment="1">
      <alignment horizontal="center"/>
    </xf>
    <xf numFmtId="49" fontId="20" fillId="0" borderId="0" xfId="0" applyNumberFormat="1" applyFont="1" applyAlignment="1">
      <alignment horizontal="right"/>
    </xf>
    <xf numFmtId="164" fontId="15" fillId="0" borderId="0" xfId="0" applyNumberFormat="1" applyFont="1"/>
    <xf numFmtId="0" fontId="22" fillId="0" borderId="0" xfId="0" applyFont="1" applyAlignment="1">
      <alignment horizontal="right"/>
    </xf>
    <xf numFmtId="0" fontId="0" fillId="0" borderId="0" xfId="0" applyFont="1" applyBorder="1" applyAlignment="1"/>
    <xf numFmtId="0" fontId="11" fillId="0" borderId="0" xfId="0" applyFont="1" applyAlignment="1">
      <alignment horizontal="center"/>
    </xf>
    <xf numFmtId="0" fontId="23" fillId="0" borderId="0" xfId="0" applyFont="1" applyAlignment="1">
      <alignment horizontal="right"/>
    </xf>
    <xf numFmtId="0" fontId="23" fillId="0" borderId="0" xfId="0" applyFont="1"/>
    <xf numFmtId="0" fontId="24" fillId="0" borderId="0" xfId="0" applyFont="1" applyBorder="1"/>
    <xf numFmtId="0" fontId="14" fillId="0" borderId="0" xfId="0" applyFont="1" applyBorder="1"/>
    <xf numFmtId="164" fontId="14" fillId="0" borderId="0" xfId="0" applyNumberFormat="1" applyFont="1" applyBorder="1"/>
    <xf numFmtId="165" fontId="14" fillId="0" borderId="0" xfId="0" applyNumberFormat="1" applyFont="1" applyBorder="1"/>
    <xf numFmtId="0" fontId="0" fillId="0" borderId="0" xfId="0" applyFont="1" applyBorder="1"/>
    <xf numFmtId="0" fontId="14" fillId="0" borderId="0" xfId="0" applyFont="1" applyBorder="1" applyAlignment="1">
      <alignment horizontal="center"/>
    </xf>
    <xf numFmtId="0" fontId="15" fillId="0" borderId="0" xfId="0" applyFont="1" applyBorder="1"/>
    <xf numFmtId="0" fontId="15" fillId="0" borderId="0" xfId="0" applyFont="1" applyBorder="1" applyAlignment="1">
      <alignment horizontal="right"/>
    </xf>
    <xf numFmtId="0" fontId="0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0" fillId="0" borderId="0" xfId="0" applyFont="1" applyAlignment="1">
      <alignment horizontal="right" vertical="center"/>
    </xf>
    <xf numFmtId="2" fontId="0" fillId="0" borderId="7" xfId="0" applyNumberFormat="1" applyFont="1" applyBorder="1" applyAlignment="1">
      <alignment horizontal="center"/>
    </xf>
    <xf numFmtId="0" fontId="0" fillId="0" borderId="0" xfId="0" applyFont="1" applyAlignment="1">
      <alignment horizontal="center" vertical="center"/>
    </xf>
    <xf numFmtId="2" fontId="0" fillId="0" borderId="5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167" fontId="3" fillId="0" borderId="1" xfId="0" applyNumberFormat="1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13" fillId="0" borderId="0" xfId="0" applyFont="1" applyAlignment="1"/>
    <xf numFmtId="165" fontId="0" fillId="0" borderId="0" xfId="0" applyNumberFormat="1" applyFont="1" applyAlignment="1">
      <alignment horizontal="center"/>
    </xf>
    <xf numFmtId="164" fontId="6" fillId="0" borderId="0" xfId="0" applyNumberFormat="1" applyFont="1" applyAlignment="1">
      <alignment horizontal="center" vertical="center"/>
    </xf>
    <xf numFmtId="165" fontId="0" fillId="0" borderId="0" xfId="0" applyNumberFormat="1" applyFont="1" applyAlignment="1">
      <alignment horizontal="center" vertical="center"/>
    </xf>
    <xf numFmtId="2" fontId="15" fillId="0" borderId="0" xfId="0" applyNumberFormat="1" applyFont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0" fontId="25" fillId="0" borderId="0" xfId="0" applyFont="1"/>
    <xf numFmtId="0" fontId="26" fillId="0" borderId="0" xfId="0" applyFont="1" applyAlignment="1">
      <alignment horizontal="right"/>
    </xf>
    <xf numFmtId="0" fontId="27" fillId="0" borderId="0" xfId="0" applyFont="1"/>
    <xf numFmtId="0" fontId="21" fillId="0" borderId="0" xfId="0" applyFont="1"/>
    <xf numFmtId="0" fontId="0" fillId="0" borderId="0" xfId="0" applyNumberFormat="1" applyFont="1" applyAlignment="1">
      <alignment horizontal="center" vertical="center"/>
    </xf>
    <xf numFmtId="0" fontId="28" fillId="0" borderId="0" xfId="0" applyFont="1" applyAlignment="1">
      <alignment horizontal="right"/>
    </xf>
    <xf numFmtId="0" fontId="29" fillId="0" borderId="0" xfId="0" applyFont="1"/>
    <xf numFmtId="0" fontId="21" fillId="0" borderId="0" xfId="0" applyFont="1" applyAlignment="1">
      <alignment horizontal="center"/>
    </xf>
    <xf numFmtId="164" fontId="15" fillId="0" borderId="0" xfId="0" applyNumberFormat="1" applyFont="1" applyBorder="1" applyAlignment="1">
      <alignment horizontal="center" vertical="center"/>
    </xf>
    <xf numFmtId="2" fontId="15" fillId="0" borderId="0" xfId="0" applyNumberFormat="1" applyFont="1" applyBorder="1" applyAlignment="1">
      <alignment horizontal="center" vertical="center"/>
    </xf>
    <xf numFmtId="0" fontId="15" fillId="0" borderId="7" xfId="0" applyFont="1" applyBorder="1"/>
    <xf numFmtId="0" fontId="4" fillId="4" borderId="2" xfId="0" applyFont="1" applyFill="1" applyBorder="1" applyAlignment="1"/>
    <xf numFmtId="0" fontId="4" fillId="4" borderId="3" xfId="0" applyFont="1" applyFill="1" applyBorder="1" applyAlignment="1"/>
    <xf numFmtId="0" fontId="4" fillId="4" borderId="4" xfId="0" applyFont="1" applyFill="1" applyBorder="1" applyAlignment="1"/>
    <xf numFmtId="0" fontId="0" fillId="0" borderId="5" xfId="0" applyBorder="1"/>
    <xf numFmtId="0" fontId="0" fillId="0" borderId="5" xfId="0" applyBorder="1" applyAlignment="1">
      <alignment horizontal="center"/>
    </xf>
    <xf numFmtId="2" fontId="0" fillId="0" borderId="0" xfId="0" applyNumberFormat="1" applyBorder="1" applyAlignment="1"/>
    <xf numFmtId="0" fontId="22" fillId="0" borderId="0" xfId="0" applyFont="1"/>
    <xf numFmtId="2" fontId="22" fillId="0" borderId="0" xfId="0" applyNumberFormat="1" applyFont="1" applyAlignment="1"/>
    <xf numFmtId="0" fontId="30" fillId="0" borderId="0" xfId="0" applyFont="1"/>
    <xf numFmtId="0" fontId="0" fillId="0" borderId="0" xfId="0" applyFont="1" applyAlignment="1">
      <alignment horizontal="right" vertical="center"/>
    </xf>
    <xf numFmtId="2" fontId="0" fillId="0" borderId="5" xfId="0" applyNumberFormat="1" applyFont="1" applyBorder="1" applyAlignment="1">
      <alignment horizontal="center"/>
    </xf>
    <xf numFmtId="164" fontId="0" fillId="0" borderId="0" xfId="0" applyNumberFormat="1" applyFont="1" applyAlignment="1">
      <alignment horizontal="center" vertical="center"/>
    </xf>
    <xf numFmtId="2" fontId="0" fillId="0" borderId="7" xfId="0" applyNumberFormat="1" applyFont="1" applyBorder="1" applyAlignment="1">
      <alignment horizontal="center"/>
    </xf>
    <xf numFmtId="0" fontId="0" fillId="0" borderId="0" xfId="0" applyFont="1" applyAlignment="1">
      <alignment horizontal="center" vertical="center"/>
    </xf>
    <xf numFmtId="0" fontId="3" fillId="0" borderId="10" xfId="0" applyFont="1" applyBorder="1" applyAlignment="1">
      <alignment vertical="top" wrapText="1"/>
    </xf>
    <xf numFmtId="0" fontId="3" fillId="0" borderId="5" xfId="0" applyFont="1" applyBorder="1" applyAlignment="1">
      <alignment vertical="top" wrapText="1"/>
    </xf>
    <xf numFmtId="0" fontId="3" fillId="0" borderId="9" xfId="0" applyFont="1" applyBorder="1" applyAlignment="1">
      <alignment vertical="top" wrapText="1"/>
    </xf>
    <xf numFmtId="0" fontId="3" fillId="0" borderId="8" xfId="0" applyFont="1" applyBorder="1" applyAlignment="1">
      <alignment vertical="top" wrapText="1"/>
    </xf>
    <xf numFmtId="0" fontId="3" fillId="0" borderId="7" xfId="0" applyFont="1" applyBorder="1" applyAlignment="1">
      <alignment vertical="top" wrapText="1"/>
    </xf>
    <xf numFmtId="0" fontId="3" fillId="0" borderId="6" xfId="0" applyFont="1" applyBorder="1" applyAlignment="1">
      <alignment vertical="top" wrapText="1"/>
    </xf>
    <xf numFmtId="0" fontId="3" fillId="0" borderId="2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6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Font="1" applyAlignment="1">
      <alignment horizontal="center" wrapText="1"/>
    </xf>
  </cellXfs>
  <cellStyles count="4">
    <cellStyle name="Input (Shaded)" xfId="1"/>
    <cellStyle name="Normal" xfId="0" builtinId="0"/>
    <cellStyle name="Normal 2" xfId="2"/>
    <cellStyle name="Normal 4" xf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212912</xdr:colOff>
      <xdr:row>9</xdr:row>
      <xdr:rowOff>156883</xdr:rowOff>
    </xdr:from>
    <xdr:to>
      <xdr:col>3</xdr:col>
      <xdr:colOff>490100</xdr:colOff>
      <xdr:row>18</xdr:row>
      <xdr:rowOff>134471</xdr:rowOff>
    </xdr:to>
    <xdr:pic>
      <xdr:nvPicPr>
        <xdr:cNvPr id="2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7612" t="15194"/>
        <a:stretch>
          <a:fillRect/>
        </a:stretch>
      </xdr:blipFill>
      <xdr:spPr bwMode="auto">
        <a:xfrm>
          <a:off x="212912" y="1882589"/>
          <a:ext cx="2563188" cy="1591235"/>
        </a:xfrm>
        <a:prstGeom prst="rect">
          <a:avLst/>
        </a:prstGeom>
        <a:noFill/>
        <a:ln w="3175">
          <a:solidFill>
            <a:schemeClr val="tx1"/>
          </a:solidFill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347384</xdr:colOff>
      <xdr:row>9</xdr:row>
      <xdr:rowOff>168088</xdr:rowOff>
    </xdr:from>
    <xdr:to>
      <xdr:col>8</xdr:col>
      <xdr:colOff>29701</xdr:colOff>
      <xdr:row>17</xdr:row>
      <xdr:rowOff>123265</xdr:rowOff>
    </xdr:to>
    <xdr:pic>
      <xdr:nvPicPr>
        <xdr:cNvPr id="3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294531" y="1893794"/>
          <a:ext cx="2692697" cy="1389530"/>
        </a:xfrm>
        <a:prstGeom prst="rect">
          <a:avLst/>
        </a:prstGeom>
        <a:noFill/>
        <a:ln w="3175">
          <a:solidFill>
            <a:schemeClr val="tx1"/>
          </a:solidFill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358587</xdr:colOff>
      <xdr:row>20</xdr:row>
      <xdr:rowOff>156882</xdr:rowOff>
    </xdr:from>
    <xdr:to>
      <xdr:col>3</xdr:col>
      <xdr:colOff>379199</xdr:colOff>
      <xdr:row>28</xdr:row>
      <xdr:rowOff>100853</xdr:rowOff>
    </xdr:to>
    <xdr:pic>
      <xdr:nvPicPr>
        <xdr:cNvPr id="4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358587" y="3854823"/>
          <a:ext cx="2306612" cy="1378324"/>
        </a:xfrm>
        <a:prstGeom prst="rect">
          <a:avLst/>
        </a:prstGeom>
        <a:noFill/>
        <a:ln w="3175">
          <a:solidFill>
            <a:schemeClr val="tx1"/>
          </a:solidFill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44825</xdr:colOff>
      <xdr:row>19</xdr:row>
      <xdr:rowOff>44821</xdr:rowOff>
    </xdr:from>
    <xdr:to>
      <xdr:col>8</xdr:col>
      <xdr:colOff>491806</xdr:colOff>
      <xdr:row>29</xdr:row>
      <xdr:rowOff>112057</xdr:rowOff>
    </xdr:to>
    <xdr:pic>
      <xdr:nvPicPr>
        <xdr:cNvPr id="1039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2991972" y="3563468"/>
          <a:ext cx="3457361" cy="1860177"/>
        </a:xfrm>
        <a:prstGeom prst="rect">
          <a:avLst/>
        </a:prstGeom>
        <a:noFill/>
        <a:ln w="3175">
          <a:solidFill>
            <a:schemeClr val="tx1"/>
          </a:solidFill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10</xdr:col>
      <xdr:colOff>355834</xdr:colOff>
      <xdr:row>9</xdr:row>
      <xdr:rowOff>29309</xdr:rowOff>
    </xdr:from>
    <xdr:to>
      <xdr:col>14</xdr:col>
      <xdr:colOff>849795</xdr:colOff>
      <xdr:row>16</xdr:row>
      <xdr:rowOff>107921</xdr:rowOff>
    </xdr:to>
    <xdr:pic>
      <xdr:nvPicPr>
        <xdr:cNvPr id="1041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7619682" y="1768657"/>
          <a:ext cx="3570122" cy="1354134"/>
        </a:xfrm>
        <a:prstGeom prst="rect">
          <a:avLst/>
        </a:prstGeom>
        <a:noFill/>
        <a:ln w="3175">
          <a:solidFill>
            <a:schemeClr val="tx1"/>
          </a:solidFill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9</xdr:col>
      <xdr:colOff>389284</xdr:colOff>
      <xdr:row>27</xdr:row>
      <xdr:rowOff>24850</xdr:rowOff>
    </xdr:from>
    <xdr:to>
      <xdr:col>12</xdr:col>
      <xdr:colOff>647702</xdr:colOff>
      <xdr:row>37</xdr:row>
      <xdr:rowOff>74633</xdr:rowOff>
    </xdr:to>
    <xdr:pic>
      <xdr:nvPicPr>
        <xdr:cNvPr id="1042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7009159" y="5015950"/>
          <a:ext cx="2649192" cy="1859533"/>
        </a:xfrm>
        <a:prstGeom prst="rect">
          <a:avLst/>
        </a:prstGeom>
        <a:noFill/>
        <a:ln w="3175">
          <a:solidFill>
            <a:schemeClr val="tx1"/>
          </a:solidFill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14</xdr:col>
      <xdr:colOff>219075</xdr:colOff>
      <xdr:row>25</xdr:row>
      <xdr:rowOff>133351</xdr:rowOff>
    </xdr:from>
    <xdr:to>
      <xdr:col>17</xdr:col>
      <xdr:colOff>296636</xdr:colOff>
      <xdr:row>37</xdr:row>
      <xdr:rowOff>93537</xdr:rowOff>
    </xdr:to>
    <xdr:pic>
      <xdr:nvPicPr>
        <xdr:cNvPr id="1043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10077450" y="4762501"/>
          <a:ext cx="2066925" cy="2131886"/>
        </a:xfrm>
        <a:prstGeom prst="rect">
          <a:avLst/>
        </a:prstGeom>
        <a:noFill/>
        <a:ln w="3175">
          <a:solidFill>
            <a:schemeClr val="tx1"/>
          </a:solidFill>
          <a:miter lim="800000"/>
          <a:headEnd/>
          <a:tailEnd type="none" w="med" len="med"/>
        </a:ln>
        <a:effectLst/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-Sidewalk%20Stringer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ummary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ascia Stringer FS1"/>
      <sheetName val="Stringer S1"/>
      <sheetName val="Database v14.1"/>
    </sheetNames>
    <sheetDataSet>
      <sheetData sheetId="0">
        <row r="1">
          <cell r="B1" t="str">
            <v>City of Lowell</v>
          </cell>
          <cell r="C1"/>
          <cell r="D1"/>
          <cell r="E1"/>
        </row>
        <row r="2">
          <cell r="B2" t="str">
            <v>University Ave, Lowell, Bridge</v>
          </cell>
          <cell r="C2"/>
          <cell r="D2"/>
          <cell r="E2"/>
          <cell r="I2">
            <v>4014312</v>
          </cell>
        </row>
        <row r="3">
          <cell r="B3" t="str">
            <v xml:space="preserve">Rating of Fascia Stringer </v>
          </cell>
          <cell r="C3"/>
          <cell r="D3"/>
          <cell r="E3"/>
          <cell r="F3" t="str">
            <v>ARG</v>
          </cell>
          <cell r="I3">
            <v>1</v>
          </cell>
        </row>
        <row r="4">
          <cell r="F4">
            <v>42471</v>
          </cell>
        </row>
        <row r="10">
          <cell r="C10">
            <v>21.667000000000002</v>
          </cell>
        </row>
        <row r="11">
          <cell r="L11">
            <v>0.185546875</v>
          </cell>
        </row>
      </sheetData>
      <sheetData sheetId="1">
        <row r="51">
          <cell r="AF51">
            <v>85</v>
          </cell>
        </row>
      </sheetData>
      <sheetData sheetId="2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Bridge Information"/>
      <sheetName val="ASD Summary"/>
      <sheetName val="LRF Summary"/>
      <sheetName val="Description"/>
      <sheetName val="Assumptions"/>
      <sheetName val="Members"/>
      <sheetName val="Database"/>
    </sheetNames>
    <sheetDataSet>
      <sheetData sheetId="0"/>
      <sheetData sheetId="1"/>
      <sheetData sheetId="2"/>
      <sheetData sheetId="3"/>
      <sheetData sheetId="4"/>
      <sheetData sheetId="5">
        <row r="7">
          <cell r="B7" t="str">
            <v>Member Connection</v>
          </cell>
          <cell r="C7" t="str">
            <v>Deck</v>
          </cell>
          <cell r="D7" t="str">
            <v>FS1</v>
          </cell>
          <cell r="E7" t="str">
            <v>S1</v>
          </cell>
          <cell r="F7" t="str">
            <v>FB1</v>
          </cell>
          <cell r="G7" t="str">
            <v>FB2</v>
          </cell>
          <cell r="H7" t="str">
            <v>FB</v>
          </cell>
          <cell r="I7" t="str">
            <v>BFB</v>
          </cell>
          <cell r="J7" t="str">
            <v>EFB</v>
          </cell>
          <cell r="K7" t="str">
            <v>JB</v>
          </cell>
          <cell r="L7" t="str">
            <v>BR1</v>
          </cell>
          <cell r="M7" t="str">
            <v>BRT</v>
          </cell>
          <cell r="N7" t="str">
            <v>SB1</v>
          </cell>
        </row>
        <row r="8">
          <cell r="B8" t="str">
            <v>Yield Strength</v>
          </cell>
          <cell r="C8">
            <v>4</v>
          </cell>
          <cell r="D8">
            <v>50</v>
          </cell>
          <cell r="E8">
            <v>50</v>
          </cell>
          <cell r="F8">
            <v>50</v>
          </cell>
          <cell r="G8">
            <v>50</v>
          </cell>
          <cell r="H8">
            <v>50</v>
          </cell>
          <cell r="I8">
            <v>50</v>
          </cell>
          <cell r="J8">
            <v>50</v>
          </cell>
          <cell r="K8">
            <v>50</v>
          </cell>
          <cell r="L8">
            <v>50</v>
          </cell>
          <cell r="M8">
            <v>50</v>
          </cell>
          <cell r="N8">
            <v>50</v>
          </cell>
        </row>
        <row r="9">
          <cell r="B9" t="str">
            <v>Mod. Elasticity</v>
          </cell>
        </row>
        <row r="10">
          <cell r="B10" t="str">
            <v>Poisson's</v>
          </cell>
        </row>
        <row r="11">
          <cell r="B11" t="str">
            <v>Damping Fact</v>
          </cell>
        </row>
        <row r="12">
          <cell r="B12" t="str">
            <v>Fracture Critical</v>
          </cell>
        </row>
        <row r="13">
          <cell r="B13" t="str">
            <v>Section</v>
          </cell>
          <cell r="C13" t="str">
            <v>Rectangular</v>
          </cell>
          <cell r="D13" t="str">
            <v>Channel Built-up</v>
          </cell>
          <cell r="E13" t="str">
            <v>W24X55</v>
          </cell>
          <cell r="F13" t="str">
            <v>Built-up</v>
          </cell>
          <cell r="G13" t="str">
            <v>Built-up</v>
          </cell>
          <cell r="H13" t="str">
            <v>W21X62</v>
          </cell>
          <cell r="I13" t="str">
            <v>W27x84</v>
          </cell>
          <cell r="J13" t="str">
            <v>W27x178</v>
          </cell>
          <cell r="K13" t="str">
            <v>Built-up</v>
          </cell>
          <cell r="L13" t="str">
            <v>W30X90</v>
          </cell>
          <cell r="M13" t="str">
            <v>W30X90</v>
          </cell>
          <cell r="N13" t="str">
            <v>WT8x50</v>
          </cell>
        </row>
        <row r="14">
          <cell r="B14" t="str">
            <v>Length</v>
          </cell>
          <cell r="D14">
            <v>21.667000000000002</v>
          </cell>
          <cell r="E14">
            <v>21.666666666666668</v>
          </cell>
          <cell r="F14">
            <v>21</v>
          </cell>
          <cell r="G14">
            <v>21</v>
          </cell>
          <cell r="H14">
            <v>21</v>
          </cell>
          <cell r="I14">
            <v>21</v>
          </cell>
          <cell r="J14">
            <v>21</v>
          </cell>
          <cell r="K14">
            <v>21</v>
          </cell>
          <cell r="L14">
            <v>6.489583333333333</v>
          </cell>
          <cell r="M14">
            <v>3.1666666666666665</v>
          </cell>
          <cell r="N14">
            <v>30.17381131047253</v>
          </cell>
        </row>
        <row r="15">
          <cell r="B15" t="str">
            <v>Spacing</v>
          </cell>
          <cell r="D15">
            <v>7.333333333333333</v>
          </cell>
          <cell r="E15">
            <v>6.833333333333333</v>
          </cell>
          <cell r="F15">
            <v>21.667000000000002</v>
          </cell>
          <cell r="G15">
            <v>21.667000000000002</v>
          </cell>
          <cell r="H15">
            <v>21.667000000000002</v>
          </cell>
          <cell r="I15">
            <v>21.667000000000002</v>
          </cell>
          <cell r="J15">
            <v>21.667000000000002</v>
          </cell>
          <cell r="K15">
            <v>21.667000000000002</v>
          </cell>
          <cell r="L15">
            <v>21.667000000000002</v>
          </cell>
          <cell r="M15">
            <v>21.667000000000002</v>
          </cell>
          <cell r="N15" t="str">
            <v>-</v>
          </cell>
        </row>
        <row r="16">
          <cell r="B16" t="str">
            <v>Weight</v>
          </cell>
          <cell r="C16">
            <v>116.16000000000001</v>
          </cell>
          <cell r="D16">
            <v>7.5499131944444436E-2</v>
          </cell>
          <cell r="E16">
            <v>5.5E-2</v>
          </cell>
          <cell r="F16">
            <v>0</v>
          </cell>
          <cell r="G16">
            <v>0.15152994791666666</v>
          </cell>
          <cell r="H16">
            <v>6.2E-2</v>
          </cell>
          <cell r="I16">
            <v>8.4000000000000005E-2</v>
          </cell>
          <cell r="J16">
            <v>0.17799999999999999</v>
          </cell>
          <cell r="K16">
            <v>0.38408854166666662</v>
          </cell>
          <cell r="L16">
            <v>0.09</v>
          </cell>
          <cell r="M16">
            <v>0.09</v>
          </cell>
          <cell r="N16">
            <v>0.05</v>
          </cell>
        </row>
        <row r="17">
          <cell r="B17" t="str">
            <v>Area</v>
          </cell>
          <cell r="C17">
            <v>704</v>
          </cell>
          <cell r="D17">
            <v>22.1875</v>
          </cell>
          <cell r="E17">
            <v>16.2</v>
          </cell>
          <cell r="F17">
            <v>0</v>
          </cell>
          <cell r="G17">
            <v>44.53125</v>
          </cell>
          <cell r="H17">
            <v>18.3</v>
          </cell>
          <cell r="I17">
            <v>24.7</v>
          </cell>
          <cell r="J17">
            <v>52.5</v>
          </cell>
          <cell r="K17">
            <v>112.875</v>
          </cell>
          <cell r="L17">
            <v>26.3</v>
          </cell>
          <cell r="M17">
            <v>26.3</v>
          </cell>
          <cell r="N17">
            <v>14.7</v>
          </cell>
        </row>
        <row r="18">
          <cell r="B18" t="str">
            <v>Depth, d</v>
          </cell>
          <cell r="C18">
            <v>8</v>
          </cell>
          <cell r="D18">
            <v>32.5</v>
          </cell>
          <cell r="E18">
            <v>23.6</v>
          </cell>
          <cell r="F18">
            <v>0.1408962673611111</v>
          </cell>
          <cell r="G18">
            <v>37.5</v>
          </cell>
          <cell r="H18">
            <v>21</v>
          </cell>
          <cell r="I18">
            <v>26.7</v>
          </cell>
          <cell r="J18">
            <v>27.8</v>
          </cell>
          <cell r="K18">
            <v>30</v>
          </cell>
          <cell r="L18">
            <v>29.5</v>
          </cell>
          <cell r="M18">
            <v>29.5</v>
          </cell>
          <cell r="N18">
            <v>8.49</v>
          </cell>
        </row>
        <row r="19">
          <cell r="B19" t="str">
            <v>Width, b</v>
          </cell>
          <cell r="C19">
            <v>88</v>
          </cell>
          <cell r="D19">
            <v>8</v>
          </cell>
          <cell r="E19">
            <v>7.01</v>
          </cell>
          <cell r="F19">
            <v>1.125</v>
          </cell>
          <cell r="G19">
            <v>10</v>
          </cell>
          <cell r="H19">
            <v>8.24</v>
          </cell>
          <cell r="I19">
            <v>10</v>
          </cell>
          <cell r="J19">
            <v>14.1</v>
          </cell>
          <cell r="K19">
            <v>18</v>
          </cell>
          <cell r="L19">
            <v>10.4</v>
          </cell>
          <cell r="M19">
            <v>10.4</v>
          </cell>
          <cell r="N19">
            <v>10.4</v>
          </cell>
        </row>
        <row r="20">
          <cell r="B20" t="str">
            <v>Flange Thickness, tf</v>
          </cell>
          <cell r="D20">
            <v>0.625</v>
          </cell>
          <cell r="E20">
            <v>0.505</v>
          </cell>
          <cell r="F20">
            <v>0.625</v>
          </cell>
          <cell r="G20">
            <v>1.125</v>
          </cell>
          <cell r="H20">
            <v>0.61499999999999999</v>
          </cell>
          <cell r="I20">
            <v>0.64</v>
          </cell>
          <cell r="J20">
            <v>1.19</v>
          </cell>
          <cell r="K20">
            <v>2.25</v>
          </cell>
          <cell r="L20">
            <v>0.61</v>
          </cell>
          <cell r="M20">
            <v>0.61</v>
          </cell>
          <cell r="N20">
            <v>0.98499999999999999</v>
          </cell>
        </row>
        <row r="21">
          <cell r="B21" t="str">
            <v>Web Thickness, tw</v>
          </cell>
          <cell r="D21">
            <v>0.375</v>
          </cell>
          <cell r="E21">
            <v>0.39500000000000002</v>
          </cell>
          <cell r="F21">
            <v>30.25</v>
          </cell>
          <cell r="G21">
            <v>0.625</v>
          </cell>
          <cell r="H21">
            <v>0.4</v>
          </cell>
          <cell r="I21">
            <v>0.46</v>
          </cell>
          <cell r="J21">
            <v>0.72499999999999998</v>
          </cell>
          <cell r="K21">
            <v>1.25</v>
          </cell>
          <cell r="L21">
            <v>0.47</v>
          </cell>
          <cell r="M21">
            <v>0.47</v>
          </cell>
          <cell r="N21">
            <v>0.58499999999999996</v>
          </cell>
        </row>
        <row r="22">
          <cell r="B22" t="str">
            <v>Web Height, T</v>
          </cell>
          <cell r="D22">
            <v>31.25</v>
          </cell>
          <cell r="E22">
            <v>20.75</v>
          </cell>
          <cell r="F22">
            <v>32.5</v>
          </cell>
          <cell r="G22">
            <v>35.25</v>
          </cell>
          <cell r="H22">
            <v>19.77</v>
          </cell>
          <cell r="I22">
            <v>25.419999999999998</v>
          </cell>
          <cell r="J22">
            <v>25.42</v>
          </cell>
          <cell r="K22">
            <v>25.5</v>
          </cell>
          <cell r="L22">
            <v>28.28</v>
          </cell>
          <cell r="M22">
            <v>28.28</v>
          </cell>
          <cell r="N22">
            <v>6.5200000000000005</v>
          </cell>
        </row>
        <row r="23">
          <cell r="B23" t="str">
            <v>Ix</v>
          </cell>
          <cell r="D23">
            <v>3613.1184895833339</v>
          </cell>
          <cell r="E23">
            <v>1350</v>
          </cell>
          <cell r="F23">
            <v>429.61663661858972</v>
          </cell>
          <cell r="G23">
            <v>9726.30615234375</v>
          </cell>
          <cell r="H23">
            <v>1330</v>
          </cell>
          <cell r="I23">
            <v>2850</v>
          </cell>
          <cell r="J23">
            <v>7020</v>
          </cell>
          <cell r="K23">
            <v>17355.1640625</v>
          </cell>
          <cell r="L23">
            <v>3610</v>
          </cell>
          <cell r="M23">
            <v>3610</v>
          </cell>
          <cell r="N23">
            <v>76.8</v>
          </cell>
        </row>
        <row r="24">
          <cell r="B24" t="str">
            <v>Sx</v>
          </cell>
          <cell r="D24">
            <v>222.34575320512823</v>
          </cell>
          <cell r="E24">
            <v>114</v>
          </cell>
          <cell r="F24">
            <v>12.984770499978307</v>
          </cell>
          <cell r="G24">
            <v>518.736328125</v>
          </cell>
          <cell r="H24">
            <v>127</v>
          </cell>
          <cell r="I24">
            <v>213</v>
          </cell>
          <cell r="J24">
            <v>505</v>
          </cell>
          <cell r="K24">
            <v>1157.0109375</v>
          </cell>
          <cell r="L24">
            <v>245</v>
          </cell>
          <cell r="M24">
            <v>245</v>
          </cell>
          <cell r="N24">
            <v>11.4</v>
          </cell>
        </row>
        <row r="25">
          <cell r="B25" t="str">
            <v>rx</v>
          </cell>
          <cell r="D25">
            <v>12.761064884848176</v>
          </cell>
          <cell r="E25">
            <v>9.11</v>
          </cell>
          <cell r="F25">
            <v>496.04</v>
          </cell>
          <cell r="G25">
            <v>14.778880067604296</v>
          </cell>
          <cell r="H25">
            <v>8.5399999999999991</v>
          </cell>
          <cell r="I25">
            <v>10.7</v>
          </cell>
          <cell r="J25">
            <v>11.6</v>
          </cell>
          <cell r="K25">
            <v>12.399822833907441</v>
          </cell>
          <cell r="L25">
            <v>11.7</v>
          </cell>
          <cell r="M25">
            <v>11.7</v>
          </cell>
          <cell r="N25">
            <v>2.2799999999999998</v>
          </cell>
        </row>
        <row r="26">
          <cell r="B26" t="str">
            <v>ybar</v>
          </cell>
          <cell r="D26">
            <v>16.25</v>
          </cell>
          <cell r="E26" t="str">
            <v>–</v>
          </cell>
          <cell r="F26">
            <v>188.11543782552081</v>
          </cell>
          <cell r="G26">
            <v>18.75</v>
          </cell>
          <cell r="H26" t="str">
            <v>–</v>
          </cell>
          <cell r="I26" t="str">
            <v>–</v>
          </cell>
          <cell r="J26" t="str">
            <v>–</v>
          </cell>
          <cell r="K26">
            <v>15</v>
          </cell>
          <cell r="L26" t="str">
            <v>–</v>
          </cell>
          <cell r="M26" t="str">
            <v>–</v>
          </cell>
          <cell r="N26">
            <v>1.76</v>
          </cell>
        </row>
        <row r="27">
          <cell r="B27" t="str">
            <v>Iy</v>
          </cell>
          <cell r="D27">
            <v>149.79602795811326</v>
          </cell>
          <cell r="E27">
            <v>29.1</v>
          </cell>
          <cell r="F27">
            <v>37.623087565104164</v>
          </cell>
          <cell r="G27">
            <v>188.2171630859375</v>
          </cell>
          <cell r="H27">
            <v>57.5</v>
          </cell>
          <cell r="I27">
            <v>106</v>
          </cell>
          <cell r="J27">
            <v>555</v>
          </cell>
          <cell r="K27">
            <v>2191.150390625</v>
          </cell>
          <cell r="L27">
            <v>115</v>
          </cell>
          <cell r="M27">
            <v>115</v>
          </cell>
          <cell r="N27">
            <v>93.1</v>
          </cell>
        </row>
        <row r="28">
          <cell r="B28" t="str">
            <v>Sy</v>
          </cell>
          <cell r="D28">
            <v>23.776482850414514</v>
          </cell>
          <cell r="E28">
            <v>8.3000000000000007</v>
          </cell>
          <cell r="F28">
            <v>2.1314702181547136</v>
          </cell>
          <cell r="G28">
            <v>37.6434326171875</v>
          </cell>
          <cell r="H28">
            <v>14</v>
          </cell>
          <cell r="I28">
            <v>21.2</v>
          </cell>
          <cell r="J28">
            <v>78.8</v>
          </cell>
          <cell r="K28">
            <v>243.46115451388889</v>
          </cell>
          <cell r="L28">
            <v>22.1</v>
          </cell>
          <cell r="M28">
            <v>22.1</v>
          </cell>
          <cell r="N28">
            <v>17.899999999999999</v>
          </cell>
        </row>
        <row r="29">
          <cell r="B29" t="str">
            <v>ry</v>
          </cell>
          <cell r="D29">
            <v>2.5983399073578664</v>
          </cell>
          <cell r="E29">
            <v>1.34</v>
          </cell>
          <cell r="F29">
            <v>59.21</v>
          </cell>
          <cell r="G29">
            <v>2.0558771925146098</v>
          </cell>
          <cell r="H29">
            <v>1.77</v>
          </cell>
          <cell r="I29">
            <v>2.0699999999999998</v>
          </cell>
          <cell r="J29">
            <v>3.25</v>
          </cell>
          <cell r="K29">
            <v>4.4059261316458063</v>
          </cell>
          <cell r="L29">
            <v>2.09</v>
          </cell>
          <cell r="M29">
            <v>2.09</v>
          </cell>
          <cell r="N29">
            <v>2.5099999999999998</v>
          </cell>
        </row>
        <row r="30">
          <cell r="B30" t="str">
            <v>xbar</v>
          </cell>
          <cell r="D30">
            <v>2.074823943661972</v>
          </cell>
          <cell r="E30" t="str">
            <v>–</v>
          </cell>
          <cell r="F30">
            <v>6981.270345052083</v>
          </cell>
          <cell r="G30">
            <v>5</v>
          </cell>
          <cell r="H30" t="str">
            <v>–</v>
          </cell>
          <cell r="I30" t="str">
            <v>–</v>
          </cell>
          <cell r="J30" t="str">
            <v>–</v>
          </cell>
          <cell r="K30">
            <v>9</v>
          </cell>
          <cell r="L30" t="str">
            <v>–</v>
          </cell>
          <cell r="M30" t="str">
            <v>–</v>
          </cell>
          <cell r="N30" t="str">
            <v>–</v>
          </cell>
        </row>
        <row r="31">
          <cell r="B31" t="str">
            <v>J</v>
          </cell>
          <cell r="D31">
            <v>4292.317708333333</v>
          </cell>
          <cell r="E31">
            <v>1.18</v>
          </cell>
          <cell r="F31">
            <v>0</v>
          </cell>
          <cell r="G31">
            <v>9134.560546875</v>
          </cell>
          <cell r="H31">
            <v>1.83</v>
          </cell>
          <cell r="I31">
            <v>2.81</v>
          </cell>
          <cell r="J31">
            <v>20.100000000000001</v>
          </cell>
          <cell r="K31">
            <v>7045.59375</v>
          </cell>
          <cell r="L31">
            <v>2.84</v>
          </cell>
          <cell r="M31">
            <v>2.84</v>
          </cell>
          <cell r="N31">
            <v>3.85</v>
          </cell>
        </row>
        <row r="32">
          <cell r="B32" t="str">
            <v>Connection</v>
          </cell>
        </row>
        <row r="33">
          <cell r="B33" t="str">
            <v>Bolt/Weld Size</v>
          </cell>
          <cell r="H33">
            <v>1331.2423708701583</v>
          </cell>
        </row>
        <row r="34">
          <cell r="B34" t="str">
            <v>Depth/Length</v>
          </cell>
          <cell r="D34">
            <v>10.25</v>
          </cell>
        </row>
        <row r="35">
          <cell r="B35" t="str">
            <v>Number of</v>
          </cell>
        </row>
        <row r="36">
          <cell r="B36" t="str">
            <v>Addt'l Members</v>
          </cell>
        </row>
        <row r="37">
          <cell r="D37" t="str">
            <v>X</v>
          </cell>
        </row>
      </sheetData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CL91"/>
  <sheetViews>
    <sheetView tabSelected="1" view="pageLayout" topLeftCell="A16" zoomScale="70" zoomScaleNormal="100" zoomScaleSheetLayoutView="100" zoomScalePageLayoutView="70" workbookViewId="0">
      <selection activeCell="P48" sqref="P48"/>
    </sheetView>
  </sheetViews>
  <sheetFormatPr defaultRowHeight="15"/>
  <cols>
    <col min="1" max="1" width="12.28515625" customWidth="1"/>
    <col min="2" max="2" width="10" style="1" customWidth="1"/>
    <col min="3" max="3" width="11.85546875" customWidth="1"/>
    <col min="4" max="4" width="9.85546875" customWidth="1"/>
    <col min="5" max="5" width="10" customWidth="1"/>
    <col min="6" max="6" width="14.140625" customWidth="1"/>
    <col min="7" max="7" width="10" customWidth="1"/>
    <col min="8" max="8" width="10.5703125" customWidth="1"/>
    <col min="9" max="9" width="13.85546875" customWidth="1"/>
    <col min="10" max="10" width="12" customWidth="1"/>
    <col min="11" max="11" width="12.85546875" customWidth="1"/>
    <col min="12" max="13" width="11" customWidth="1"/>
    <col min="14" max="14" width="12.140625" customWidth="1"/>
    <col min="15" max="15" width="12.42578125" customWidth="1"/>
    <col min="16" max="16" width="9.5703125" customWidth="1"/>
    <col min="17" max="17" width="7.7109375" customWidth="1"/>
    <col min="18" max="18" width="12.7109375" style="12" customWidth="1"/>
    <col min="19" max="19" width="14" customWidth="1"/>
    <col min="20" max="23" width="10.85546875" customWidth="1"/>
    <col min="24" max="24" width="12.7109375" customWidth="1"/>
    <col min="25" max="26" width="9.5703125" customWidth="1"/>
    <col min="27" max="27" width="13.42578125" customWidth="1"/>
    <col min="28" max="32" width="11.28515625" customWidth="1"/>
    <col min="33" max="33" width="12.5703125" customWidth="1"/>
    <col min="34" max="35" width="9.5703125" customWidth="1"/>
    <col min="36" max="36" width="15" customWidth="1"/>
  </cols>
  <sheetData>
    <row r="1" spans="1:90" ht="20.25">
      <c r="A1" s="2" t="s">
        <v>0</v>
      </c>
      <c r="B1" s="118" t="str">
        <f>'[1]Fascia Stringer FS1'!$B$1:$E$1</f>
        <v>City of Lowell</v>
      </c>
      <c r="C1" s="119"/>
      <c r="D1" s="119"/>
      <c r="E1" s="120"/>
      <c r="F1" s="98" t="s">
        <v>1</v>
      </c>
      <c r="G1" s="99"/>
      <c r="H1" s="99"/>
      <c r="I1" s="100"/>
      <c r="J1" s="2" t="s">
        <v>0</v>
      </c>
      <c r="K1" s="118" t="str">
        <f>B1</f>
        <v>City of Lowell</v>
      </c>
      <c r="L1" s="119"/>
      <c r="M1" s="119"/>
      <c r="N1" s="120"/>
      <c r="O1" s="3" t="s">
        <v>1</v>
      </c>
      <c r="P1" s="4"/>
      <c r="Q1" s="4"/>
      <c r="R1" s="11"/>
      <c r="S1" s="2" t="s">
        <v>0</v>
      </c>
      <c r="T1" s="118" t="str">
        <f>K1</f>
        <v>City of Lowell</v>
      </c>
      <c r="U1" s="119"/>
      <c r="V1" s="119"/>
      <c r="W1" s="120"/>
      <c r="X1" s="3" t="s">
        <v>1</v>
      </c>
      <c r="Y1" s="4"/>
      <c r="Z1" s="4"/>
      <c r="AA1" s="11"/>
      <c r="AB1" s="2" t="s">
        <v>0</v>
      </c>
      <c r="AC1" s="118" t="str">
        <f>T1</f>
        <v>City of Lowell</v>
      </c>
      <c r="AD1" s="119"/>
      <c r="AE1" s="119"/>
      <c r="AF1" s="120"/>
      <c r="AG1" s="3" t="s">
        <v>1</v>
      </c>
      <c r="AH1" s="4"/>
      <c r="AI1" s="4"/>
      <c r="AJ1" s="11"/>
    </row>
    <row r="2" spans="1:90">
      <c r="A2" s="2" t="s">
        <v>2</v>
      </c>
      <c r="B2" s="118" t="str">
        <f>'[1]Fascia Stringer FS1'!$B$2:$E$2</f>
        <v>University Ave, Lowell, Bridge</v>
      </c>
      <c r="C2" s="119"/>
      <c r="D2" s="119"/>
      <c r="E2" s="120"/>
      <c r="F2" s="78" t="s">
        <v>3</v>
      </c>
      <c r="G2" s="78" t="s">
        <v>4</v>
      </c>
      <c r="H2" s="78" t="s">
        <v>5</v>
      </c>
      <c r="I2" s="78">
        <f>'[1]Fascia Stringer FS1'!$I$2</f>
        <v>4014312</v>
      </c>
      <c r="J2" s="2" t="s">
        <v>2</v>
      </c>
      <c r="K2" s="118" t="str">
        <f>B2</f>
        <v>University Ave, Lowell, Bridge</v>
      </c>
      <c r="L2" s="119"/>
      <c r="M2" s="119"/>
      <c r="N2" s="120"/>
      <c r="O2" s="78" t="s">
        <v>3</v>
      </c>
      <c r="P2" s="78" t="s">
        <v>4</v>
      </c>
      <c r="Q2" s="78" t="s">
        <v>5</v>
      </c>
      <c r="R2" s="78">
        <f>I2</f>
        <v>4014312</v>
      </c>
      <c r="S2" s="2" t="s">
        <v>2</v>
      </c>
      <c r="T2" s="118" t="str">
        <f>K2</f>
        <v>University Ave, Lowell, Bridge</v>
      </c>
      <c r="U2" s="119"/>
      <c r="V2" s="119"/>
      <c r="W2" s="120"/>
      <c r="X2" s="78" t="s">
        <v>3</v>
      </c>
      <c r="Y2" s="78" t="s">
        <v>4</v>
      </c>
      <c r="Z2" s="78" t="s">
        <v>5</v>
      </c>
      <c r="AA2" s="78">
        <f>R2</f>
        <v>4014312</v>
      </c>
      <c r="AB2" s="2" t="s">
        <v>2</v>
      </c>
      <c r="AC2" s="118" t="str">
        <f>T2</f>
        <v>University Ave, Lowell, Bridge</v>
      </c>
      <c r="AD2" s="119"/>
      <c r="AE2" s="119"/>
      <c r="AF2" s="120"/>
      <c r="AG2" s="78" t="s">
        <v>3</v>
      </c>
      <c r="AH2" s="78" t="s">
        <v>4</v>
      </c>
      <c r="AI2" s="78" t="s">
        <v>5</v>
      </c>
      <c r="AJ2" s="78">
        <f>AA2</f>
        <v>4014312</v>
      </c>
    </row>
    <row r="3" spans="1:90" ht="15" customHeight="1">
      <c r="A3" s="2" t="s">
        <v>6</v>
      </c>
      <c r="B3" s="112" t="str">
        <f>'[1]Fascia Stringer FS1'!$B$3:$E$3</f>
        <v xml:space="preserve">Rating of Fascia Stringer </v>
      </c>
      <c r="C3" s="113"/>
      <c r="D3" s="113"/>
      <c r="E3" s="114"/>
      <c r="F3" s="78" t="str">
        <f>'[1]Fascia Stringer FS1'!$F$3</f>
        <v>ARG</v>
      </c>
      <c r="G3" s="78"/>
      <c r="H3" s="78"/>
      <c r="I3" s="79">
        <f>'[1]Fascia Stringer FS1'!$I$3</f>
        <v>1</v>
      </c>
      <c r="J3" s="2" t="s">
        <v>6</v>
      </c>
      <c r="K3" s="112" t="str">
        <f>B3</f>
        <v xml:space="preserve">Rating of Fascia Stringer </v>
      </c>
      <c r="L3" s="113"/>
      <c r="M3" s="113"/>
      <c r="N3" s="114"/>
      <c r="O3" s="78" t="str">
        <f>F3</f>
        <v>ARG</v>
      </c>
      <c r="P3" s="78"/>
      <c r="Q3" s="78"/>
      <c r="R3" s="79">
        <f>I3+1</f>
        <v>2</v>
      </c>
      <c r="S3" s="2" t="s">
        <v>6</v>
      </c>
      <c r="T3" s="112" t="str">
        <f>K3</f>
        <v xml:space="preserve">Rating of Fascia Stringer </v>
      </c>
      <c r="U3" s="113"/>
      <c r="V3" s="113"/>
      <c r="W3" s="114"/>
      <c r="X3" s="78" t="str">
        <f>O3</f>
        <v>ARG</v>
      </c>
      <c r="Y3" s="78"/>
      <c r="Z3" s="78"/>
      <c r="AA3" s="79">
        <f>R3+1</f>
        <v>3</v>
      </c>
      <c r="AB3" s="2" t="s">
        <v>6</v>
      </c>
      <c r="AC3" s="112" t="str">
        <f>T3</f>
        <v xml:space="preserve">Rating of Fascia Stringer </v>
      </c>
      <c r="AD3" s="113"/>
      <c r="AE3" s="113"/>
      <c r="AF3" s="114"/>
      <c r="AG3" s="78" t="str">
        <f>X3</f>
        <v>ARG</v>
      </c>
      <c r="AH3" s="78"/>
      <c r="AI3" s="78"/>
      <c r="AJ3" s="79">
        <f>AA3+1</f>
        <v>4</v>
      </c>
    </row>
    <row r="4" spans="1:90" ht="15" customHeight="1">
      <c r="A4" s="2"/>
      <c r="B4" s="115" t="s">
        <v>29</v>
      </c>
      <c r="C4" s="116"/>
      <c r="D4" s="116"/>
      <c r="E4" s="117"/>
      <c r="F4" s="80">
        <f>'[1]Fascia Stringer FS1'!$F$4</f>
        <v>42471</v>
      </c>
      <c r="G4" s="78"/>
      <c r="H4" s="78"/>
      <c r="I4" s="78"/>
      <c r="J4" s="2"/>
      <c r="K4" s="115" t="str">
        <f>IF(B4="","",B4)</f>
        <v>Typical Sidewalk Bracket</v>
      </c>
      <c r="L4" s="116"/>
      <c r="M4" s="116"/>
      <c r="N4" s="117"/>
      <c r="O4" s="80">
        <f>F4</f>
        <v>42471</v>
      </c>
      <c r="P4" s="78"/>
      <c r="Q4" s="78"/>
      <c r="R4" s="78"/>
      <c r="S4" s="2"/>
      <c r="T4" s="115" t="str">
        <f>IF(K4="","",K4)</f>
        <v>Typical Sidewalk Bracket</v>
      </c>
      <c r="U4" s="116"/>
      <c r="V4" s="116"/>
      <c r="W4" s="117"/>
      <c r="X4" s="80">
        <f>O4</f>
        <v>42471</v>
      </c>
      <c r="Y4" s="78"/>
      <c r="Z4" s="78"/>
      <c r="AA4" s="78"/>
      <c r="AB4" s="2"/>
      <c r="AC4" s="115" t="str">
        <f>IF(T4="","",T4)</f>
        <v>Typical Sidewalk Bracket</v>
      </c>
      <c r="AD4" s="116"/>
      <c r="AE4" s="116"/>
      <c r="AF4" s="117"/>
      <c r="AG4" s="80">
        <f>X4</f>
        <v>42471</v>
      </c>
      <c r="AH4" s="78"/>
      <c r="AI4" s="78"/>
      <c r="AJ4" s="78"/>
    </row>
    <row r="5" spans="1:90" s="5" customFormat="1" ht="14.25" customHeight="1">
      <c r="A5" s="7"/>
      <c r="B5" s="7"/>
      <c r="C5" s="7"/>
      <c r="D5" s="7"/>
      <c r="E5" s="7"/>
      <c r="F5" s="7"/>
      <c r="G5" s="7"/>
      <c r="H5" s="7"/>
      <c r="I5" s="7"/>
      <c r="J5" s="6"/>
      <c r="K5" s="6"/>
      <c r="L5" s="6"/>
      <c r="M5" s="6"/>
      <c r="N5" s="6"/>
      <c r="O5" s="7"/>
      <c r="P5" s="7"/>
      <c r="Q5" s="7"/>
      <c r="R5" s="20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</row>
    <row r="6" spans="1:90" s="5" customFormat="1" ht="14.25" customHeight="1">
      <c r="B6" s="81"/>
      <c r="C6" s="81"/>
      <c r="D6" s="81"/>
      <c r="E6" s="73" t="s">
        <v>23</v>
      </c>
      <c r="F6" s="81"/>
      <c r="G6" s="73" t="s">
        <v>66</v>
      </c>
      <c r="H6" s="81"/>
      <c r="I6" s="81"/>
      <c r="J6" s="16" t="s">
        <v>13</v>
      </c>
      <c r="K6" s="17" t="s">
        <v>14</v>
      </c>
      <c r="L6" s="9"/>
      <c r="M6" s="15"/>
      <c r="N6" s="13"/>
      <c r="O6" s="13"/>
      <c r="P6" s="9"/>
      <c r="Q6" s="15"/>
      <c r="R6" s="9"/>
      <c r="S6" s="33"/>
      <c r="T6" s="93" t="s">
        <v>90</v>
      </c>
      <c r="U6" s="33"/>
      <c r="V6" s="33"/>
      <c r="W6" s="33"/>
      <c r="X6" s="33"/>
      <c r="Y6" s="6" t="s">
        <v>70</v>
      </c>
      <c r="Z6" s="6"/>
      <c r="AA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</row>
    <row r="7" spans="1:90" s="5" customFormat="1" ht="14.25" customHeight="1">
      <c r="A7" s="14"/>
      <c r="B7" s="14"/>
      <c r="C7" s="14"/>
      <c r="D7" s="14"/>
      <c r="E7" s="14"/>
      <c r="F7" s="14"/>
      <c r="G7" s="14"/>
      <c r="H7" s="14"/>
      <c r="I7" s="14"/>
      <c r="J7" s="6"/>
      <c r="K7" s="29"/>
      <c r="L7" s="28"/>
      <c r="M7" s="29"/>
      <c r="N7" s="29"/>
      <c r="O7" s="6"/>
      <c r="P7" s="6"/>
      <c r="Q7" s="6"/>
      <c r="R7" s="6"/>
      <c r="S7" s="33"/>
      <c r="T7" s="33"/>
      <c r="U7" s="33"/>
      <c r="V7" s="33"/>
      <c r="W7" s="33"/>
      <c r="X7" s="33"/>
      <c r="Y7" s="6"/>
      <c r="Z7" s="6"/>
      <c r="AA7" s="6"/>
      <c r="AB7" s="16" t="s">
        <v>98</v>
      </c>
      <c r="AC7" s="17" t="s">
        <v>99</v>
      </c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</row>
    <row r="8" spans="1:90" s="5" customFormat="1" ht="14.25" customHeight="1">
      <c r="A8" s="123" t="s">
        <v>65</v>
      </c>
      <c r="B8" s="124"/>
      <c r="C8" s="124"/>
      <c r="D8" s="124"/>
      <c r="E8" s="124"/>
      <c r="F8" s="124"/>
      <c r="G8" s="124"/>
      <c r="H8" s="124"/>
      <c r="I8" s="124"/>
      <c r="J8" s="31" t="s">
        <v>37</v>
      </c>
      <c r="K8" s="32" t="s">
        <v>27</v>
      </c>
      <c r="L8" s="53"/>
      <c r="M8" s="54"/>
      <c r="N8" s="54"/>
      <c r="O8" s="33"/>
      <c r="P8" s="33"/>
      <c r="Q8" s="33"/>
      <c r="R8" s="33"/>
      <c r="S8" s="33"/>
      <c r="T8" s="34" t="s">
        <v>12</v>
      </c>
      <c r="U8" s="72">
        <v>50</v>
      </c>
      <c r="V8" s="33" t="s">
        <v>9</v>
      </c>
      <c r="W8" s="33"/>
      <c r="X8" s="33"/>
      <c r="Y8" s="33"/>
      <c r="Z8" s="33"/>
      <c r="AA8" s="33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</row>
    <row r="9" spans="1:90" s="5" customFormat="1" ht="14.25" customHeight="1">
      <c r="A9" s="124"/>
      <c r="B9" s="124"/>
      <c r="C9" s="124"/>
      <c r="D9" s="124"/>
      <c r="E9" s="124"/>
      <c r="F9" s="124"/>
      <c r="G9" s="124"/>
      <c r="H9" s="124"/>
      <c r="I9" s="124"/>
      <c r="J9" s="33"/>
      <c r="K9" s="42"/>
      <c r="L9" s="55"/>
      <c r="M9" s="39"/>
      <c r="N9" s="39"/>
      <c r="O9" s="33"/>
      <c r="P9" s="33"/>
      <c r="Q9" s="33"/>
      <c r="R9" s="33"/>
      <c r="S9" s="33"/>
      <c r="T9" s="34" t="s">
        <v>48</v>
      </c>
      <c r="U9" s="37">
        <f>0.55*U8</f>
        <v>27.500000000000004</v>
      </c>
      <c r="V9" s="33" t="s">
        <v>9</v>
      </c>
      <c r="W9" s="33"/>
      <c r="X9" s="33"/>
      <c r="Y9" s="33"/>
      <c r="Z9" s="33"/>
      <c r="AA9" s="33"/>
      <c r="AC9" t="s">
        <v>96</v>
      </c>
      <c r="AD9" s="33"/>
      <c r="AE9" s="33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</row>
    <row r="10" spans="1:90" s="5" customFormat="1" ht="14.25" customHeight="1">
      <c r="A10" s="122"/>
      <c r="B10" s="122"/>
      <c r="C10" s="122"/>
      <c r="D10" s="122"/>
      <c r="E10" s="122"/>
      <c r="F10" s="122"/>
      <c r="G10" s="122"/>
      <c r="H10" s="122"/>
      <c r="I10" s="122"/>
      <c r="J10" s="33"/>
      <c r="K10" s="62"/>
      <c r="L10" s="63"/>
      <c r="M10" s="33"/>
      <c r="N10" s="33"/>
      <c r="O10" s="33"/>
      <c r="P10" s="33"/>
      <c r="Q10" s="33"/>
      <c r="R10" s="33"/>
      <c r="S10" s="33"/>
      <c r="T10" s="34" t="s">
        <v>49</v>
      </c>
      <c r="U10" s="37">
        <f>0.75*U8</f>
        <v>37.5</v>
      </c>
      <c r="V10" s="33" t="s">
        <v>9</v>
      </c>
      <c r="W10" s="33"/>
      <c r="X10" s="33"/>
      <c r="Y10" s="33"/>
      <c r="Z10" s="33"/>
      <c r="AA10" s="33"/>
      <c r="AD10" s="33"/>
      <c r="AE10" s="33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</row>
    <row r="11" spans="1:90" s="5" customFormat="1" ht="14.25" customHeight="1">
      <c r="A11" s="33"/>
      <c r="B11" s="33"/>
      <c r="C11" s="33"/>
      <c r="D11" s="33"/>
      <c r="E11" s="33"/>
      <c r="F11" s="33"/>
      <c r="H11" s="33"/>
      <c r="I11" s="33"/>
      <c r="J11" s="33"/>
      <c r="K11" s="39"/>
      <c r="L11" s="33"/>
      <c r="M11" s="33"/>
      <c r="N11" s="33"/>
      <c r="O11" s="33"/>
      <c r="P11" s="33"/>
      <c r="Q11" s="33"/>
      <c r="R11" s="33"/>
      <c r="S11" s="33"/>
      <c r="T11" s="34" t="s">
        <v>50</v>
      </c>
      <c r="U11" s="72">
        <v>16.5</v>
      </c>
      <c r="V11" s="33" t="s">
        <v>9</v>
      </c>
      <c r="W11" s="33"/>
      <c r="X11" s="33"/>
      <c r="Y11" s="33"/>
      <c r="Z11" s="33"/>
      <c r="AA11" s="33"/>
      <c r="AC11" t="s">
        <v>97</v>
      </c>
      <c r="AD11" s="72">
        <v>1.3</v>
      </c>
      <c r="AE11" s="33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6"/>
      <c r="CJ11" s="6"/>
      <c r="CK11" s="6"/>
      <c r="CL11" s="6"/>
    </row>
    <row r="12" spans="1:90" s="5" customFormat="1" ht="14.25" customHeight="1">
      <c r="C12" s="36"/>
      <c r="D12" s="36"/>
      <c r="E12" s="36"/>
      <c r="F12" s="36"/>
      <c r="G12" s="36"/>
      <c r="H12" s="36"/>
      <c r="I12" s="36"/>
      <c r="J12" s="33"/>
      <c r="K12" s="19"/>
      <c r="L12" s="33"/>
      <c r="M12" s="33"/>
      <c r="N12" s="33"/>
      <c r="O12" s="33"/>
      <c r="P12" s="33"/>
      <c r="Q12" s="33"/>
      <c r="R12" s="33"/>
      <c r="S12" s="33"/>
      <c r="T12" s="34" t="s">
        <v>51</v>
      </c>
      <c r="U12" s="72">
        <v>22.5</v>
      </c>
      <c r="V12" s="33" t="s">
        <v>9</v>
      </c>
      <c r="W12" s="33"/>
      <c r="X12" s="33"/>
      <c r="Y12" s="33"/>
      <c r="Z12" s="33"/>
      <c r="AA12" s="33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6"/>
      <c r="CJ12" s="6"/>
      <c r="CK12" s="6"/>
      <c r="CL12" s="6"/>
    </row>
    <row r="13" spans="1:90" s="5" customFormat="1" ht="14.25" customHeight="1">
      <c r="E13" s="36"/>
      <c r="F13" s="36"/>
      <c r="G13" s="36"/>
      <c r="H13" s="36"/>
      <c r="I13" s="36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72"/>
      <c r="V13" s="33"/>
      <c r="W13" s="33"/>
      <c r="X13" s="33"/>
      <c r="Y13" s="33"/>
      <c r="Z13" s="33"/>
      <c r="AA13" s="33"/>
      <c r="AB13" s="19" t="s">
        <v>100</v>
      </c>
      <c r="AC13" s="18" t="s">
        <v>60</v>
      </c>
      <c r="AD13" s="56"/>
      <c r="AE13" s="33"/>
      <c r="AF13" s="33"/>
      <c r="AG13" s="56"/>
      <c r="AH13" s="33"/>
      <c r="AI13" s="33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6"/>
    </row>
    <row r="14" spans="1:90" s="5" customFormat="1" ht="14.25" customHeight="1">
      <c r="E14" s="37"/>
      <c r="F14" s="38"/>
      <c r="G14" s="38"/>
      <c r="H14" s="39"/>
      <c r="I14" s="39"/>
      <c r="J14" s="57"/>
      <c r="K14" s="39"/>
      <c r="L14" s="33"/>
      <c r="M14" s="33"/>
      <c r="N14" s="33"/>
      <c r="O14" s="33"/>
      <c r="P14" s="33"/>
      <c r="Q14" s="33"/>
      <c r="R14" s="33"/>
      <c r="S14" s="33"/>
      <c r="T14" s="90" t="s">
        <v>111</v>
      </c>
      <c r="U14" s="94"/>
      <c r="V14" s="90"/>
      <c r="W14" s="33"/>
      <c r="X14" s="33"/>
      <c r="Y14" s="33" t="s">
        <v>47</v>
      </c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</row>
    <row r="15" spans="1:90" s="5" customFormat="1" ht="14.25" customHeight="1">
      <c r="J15" s="39"/>
      <c r="K15" s="39"/>
      <c r="L15" s="33"/>
      <c r="M15" s="33"/>
      <c r="N15" s="33"/>
      <c r="O15" s="33"/>
      <c r="P15" s="33"/>
      <c r="Q15" s="33"/>
      <c r="R15" s="33"/>
      <c r="S15" s="33"/>
      <c r="T15" s="34" t="s">
        <v>32</v>
      </c>
      <c r="U15" s="56">
        <f>U9*M46/12</f>
        <v>561.45833333333337</v>
      </c>
      <c r="V15" s="33" t="s">
        <v>28</v>
      </c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33"/>
      <c r="AH15" s="33"/>
      <c r="AI15" s="33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</row>
    <row r="16" spans="1:90" s="5" customFormat="1" ht="14.25" customHeight="1">
      <c r="J16" s="19"/>
      <c r="K16" s="33"/>
      <c r="L16" s="33"/>
      <c r="M16" s="33"/>
      <c r="N16" s="33"/>
      <c r="O16" s="33"/>
      <c r="P16" s="33"/>
      <c r="Q16" s="33"/>
      <c r="R16" s="33"/>
      <c r="S16" s="33"/>
      <c r="T16" s="34" t="s">
        <v>33</v>
      </c>
      <c r="U16" s="56">
        <f>U10*M46/12</f>
        <v>765.625</v>
      </c>
      <c r="V16" s="33" t="s">
        <v>28</v>
      </c>
      <c r="W16" s="33"/>
      <c r="X16" s="33"/>
      <c r="Y16" s="33"/>
      <c r="Z16" s="33"/>
      <c r="AA16" s="33"/>
      <c r="AB16" s="33"/>
      <c r="AC16" s="74" t="s">
        <v>18</v>
      </c>
      <c r="AD16" s="110" t="str">
        <f>TEXT(U16,"0.00")&amp;"-1.3*"&amp;TEXT(C47,"0.00")</f>
        <v>765.63-1.3*9.84</v>
      </c>
      <c r="AE16" s="110"/>
      <c r="AF16" s="76" t="s">
        <v>21</v>
      </c>
      <c r="AG16" s="109">
        <f>(U16-AD11*C47)/(AD11*O21)</f>
        <v>6.0745227089690532</v>
      </c>
      <c r="AH16" s="33"/>
      <c r="AI16" s="33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</row>
    <row r="17" spans="1:90" s="5" customFormat="1" ht="14.25" customHeight="1">
      <c r="J17" s="36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72"/>
      <c r="V17" s="33"/>
      <c r="W17" s="33"/>
      <c r="X17" s="33"/>
      <c r="Y17" s="33"/>
      <c r="Z17" s="33"/>
      <c r="AA17" s="33"/>
      <c r="AB17" s="33"/>
      <c r="AC17" s="74"/>
      <c r="AD17" s="108" t="str">
        <f>"1.3*"&amp;TEXT(O21,"0.00")&amp;"*(1+0)"</f>
        <v>1.3*95.33*(1+0)</v>
      </c>
      <c r="AE17" s="108"/>
      <c r="AF17" s="76"/>
      <c r="AG17" s="109"/>
      <c r="AH17" s="65"/>
      <c r="AI17" s="33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</row>
    <row r="18" spans="1:90" s="5" customFormat="1" ht="14.25" customHeight="1">
      <c r="L18" s="92" t="s">
        <v>108</v>
      </c>
      <c r="M18" s="63" t="s">
        <v>86</v>
      </c>
      <c r="N18" s="63"/>
      <c r="O18" s="63"/>
      <c r="S18" s="33"/>
      <c r="T18" s="90" t="s">
        <v>112</v>
      </c>
      <c r="U18" s="94"/>
      <c r="V18" s="90"/>
      <c r="W18" s="33"/>
      <c r="X18" s="33"/>
      <c r="Y18" s="33" t="s">
        <v>52</v>
      </c>
      <c r="Z18" s="33"/>
      <c r="AA18" s="33"/>
      <c r="AB18" s="33"/>
      <c r="AC18" s="33"/>
      <c r="AD18" s="33"/>
      <c r="AE18" s="33"/>
      <c r="AF18" s="33"/>
      <c r="AG18" s="33"/>
      <c r="AH18" s="65"/>
      <c r="AI18" s="33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</row>
    <row r="19" spans="1:90" s="5" customFormat="1" ht="14.25" customHeight="1">
      <c r="F19" s="88" t="s">
        <v>105</v>
      </c>
      <c r="G19" s="87" t="s">
        <v>80</v>
      </c>
      <c r="S19" s="33"/>
      <c r="T19" s="34" t="s">
        <v>32</v>
      </c>
      <c r="U19" s="56">
        <f>M43*U11</f>
        <v>219.31139999999999</v>
      </c>
      <c r="V19" s="33" t="s">
        <v>38</v>
      </c>
      <c r="W19" s="33"/>
      <c r="X19" s="33"/>
      <c r="Y19" s="33"/>
      <c r="Z19" s="33"/>
      <c r="AA19" s="33"/>
      <c r="AB19" s="19" t="s">
        <v>101</v>
      </c>
      <c r="AC19" s="18" t="s">
        <v>59</v>
      </c>
      <c r="AD19" s="56"/>
      <c r="AE19" s="33"/>
      <c r="AF19" s="33"/>
      <c r="AG19" s="33"/>
      <c r="AH19" s="65"/>
      <c r="AI19" s="33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</row>
    <row r="20" spans="1:90" s="5" customFormat="1" ht="14.25" customHeight="1">
      <c r="A20" s="88" t="s">
        <v>104</v>
      </c>
      <c r="B20" s="87" t="s">
        <v>79</v>
      </c>
      <c r="J20" s="39"/>
      <c r="K20" s="33"/>
      <c r="L20" t="s">
        <v>84</v>
      </c>
      <c r="M20" s="33"/>
      <c r="N20" s="33"/>
      <c r="O20" s="33"/>
      <c r="P20" s="33"/>
      <c r="Q20" s="33"/>
      <c r="R20" s="33"/>
      <c r="S20" s="33"/>
      <c r="T20" s="34" t="s">
        <v>33</v>
      </c>
      <c r="U20" s="56">
        <f>M43*U12</f>
        <v>299.06099999999998</v>
      </c>
      <c r="V20" s="33" t="s">
        <v>38</v>
      </c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65"/>
      <c r="AI20" s="33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</row>
    <row r="21" spans="1:90" s="5" customFormat="1" ht="14.25" customHeight="1">
      <c r="J21" s="39"/>
      <c r="K21" s="33"/>
      <c r="L21" s="12" t="s">
        <v>54</v>
      </c>
      <c r="M21" s="121" t="s">
        <v>85</v>
      </c>
      <c r="N21" s="121"/>
      <c r="O21" s="86">
        <f>(21+8/12)*8.8/2</f>
        <v>95.333333333333343</v>
      </c>
      <c r="P21" s="33" t="s">
        <v>28</v>
      </c>
      <c r="Q21" s="33"/>
      <c r="R21" s="33"/>
      <c r="S21" s="33"/>
      <c r="T21" s="33"/>
      <c r="U21" s="72"/>
      <c r="V21" s="33"/>
      <c r="W21" s="33"/>
      <c r="X21" s="33"/>
      <c r="Y21" s="33"/>
      <c r="Z21" s="33"/>
      <c r="AA21" s="33"/>
      <c r="AB21" s="65"/>
      <c r="AC21" s="74" t="s">
        <v>18</v>
      </c>
      <c r="AD21" s="110" t="str">
        <f>TEXT(U20,"0.00")&amp;"-1.3*"&amp;TEXT(C46,"0.00")</f>
        <v>299.06-1.3*2.54</v>
      </c>
      <c r="AE21" s="110"/>
      <c r="AF21" s="76" t="s">
        <v>21</v>
      </c>
      <c r="AG21" s="109">
        <f>(U20-AD11*C46)/(AD11*$O$22)</f>
        <v>25.852532962562503</v>
      </c>
      <c r="AH21" s="65"/>
      <c r="AI21" s="33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</row>
    <row r="22" spans="1:90" s="5" customFormat="1" ht="14.25" customHeight="1">
      <c r="J22" s="36"/>
      <c r="K22" s="62"/>
      <c r="L22" s="12" t="s">
        <v>53</v>
      </c>
      <c r="M22" s="33"/>
      <c r="N22" s="33"/>
      <c r="O22" s="76">
        <v>8.8000000000000007</v>
      </c>
      <c r="P22" t="s">
        <v>38</v>
      </c>
      <c r="Q22" s="33"/>
      <c r="R22" s="33"/>
      <c r="S22" s="16" t="s">
        <v>16</v>
      </c>
      <c r="T22" s="17" t="s">
        <v>58</v>
      </c>
      <c r="U22" s="6"/>
      <c r="V22" s="6"/>
      <c r="W22" s="6"/>
      <c r="X22" s="6"/>
      <c r="Y22" s="6"/>
      <c r="Z22" s="6"/>
      <c r="AA22" s="33"/>
      <c r="AB22" s="65"/>
      <c r="AC22" s="74"/>
      <c r="AD22" s="108" t="str">
        <f>"1.3*"&amp;TEXT(O22,"0.00")&amp;"*(1+0)"</f>
        <v>1.3*8.80*(1+0)</v>
      </c>
      <c r="AE22" s="108"/>
      <c r="AF22" s="76"/>
      <c r="AG22" s="109"/>
      <c r="AH22" s="65"/>
      <c r="AI22" s="33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</row>
    <row r="23" spans="1:90" s="5" customFormat="1" ht="14.25" customHeight="1">
      <c r="J23" s="33"/>
      <c r="K23" s="33"/>
      <c r="L23" s="33"/>
      <c r="M23" s="33"/>
      <c r="N23" s="33"/>
      <c r="O23" s="33"/>
      <c r="P23" s="33"/>
      <c r="Q23" s="33"/>
      <c r="R23" s="33"/>
      <c r="S23" s="6"/>
      <c r="T23" s="6"/>
      <c r="U23" s="6"/>
      <c r="V23" s="6"/>
      <c r="W23" s="6"/>
      <c r="X23" s="6"/>
      <c r="Y23" s="6"/>
      <c r="Z23" s="6"/>
      <c r="AA23" s="33"/>
      <c r="AB23" s="65"/>
      <c r="AC23" s="65"/>
      <c r="AD23" s="65"/>
      <c r="AE23" s="65"/>
      <c r="AF23" s="66"/>
      <c r="AG23" s="67"/>
      <c r="AH23" s="65"/>
      <c r="AI23" s="33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</row>
    <row r="24" spans="1:90" s="5" customFormat="1" ht="14.25" customHeight="1">
      <c r="J24" s="16" t="s">
        <v>15</v>
      </c>
      <c r="K24" s="17" t="s">
        <v>34</v>
      </c>
      <c r="L24" s="33"/>
      <c r="M24" s="33"/>
      <c r="N24" s="6"/>
      <c r="O24" s="6"/>
      <c r="P24" s="33"/>
      <c r="Q24" s="33"/>
      <c r="R24" s="33"/>
      <c r="S24" s="33"/>
      <c r="T24" s="33" t="s">
        <v>17</v>
      </c>
      <c r="U24" s="37"/>
      <c r="V24" s="37"/>
      <c r="W24" s="33"/>
      <c r="X24" s="33"/>
      <c r="Y24" s="33"/>
      <c r="Z24" s="33"/>
      <c r="AA24" s="33"/>
      <c r="AB24" s="65"/>
      <c r="AC24" s="33"/>
      <c r="AD24" s="33"/>
      <c r="AE24" s="33"/>
      <c r="AF24" s="33"/>
      <c r="AG24" s="33"/>
      <c r="AH24" s="65"/>
      <c r="AI24" s="33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</row>
    <row r="25" spans="1:90" s="5" customFormat="1" ht="14.25" customHeight="1">
      <c r="J25" s="33"/>
      <c r="K25" s="33"/>
      <c r="L25" s="33"/>
      <c r="M25" s="33"/>
      <c r="N25" s="6"/>
      <c r="O25" s="6"/>
      <c r="P25" s="33"/>
      <c r="Q25" s="33"/>
      <c r="R25" s="33"/>
      <c r="S25" s="33"/>
      <c r="T25" s="33"/>
      <c r="U25" s="56"/>
      <c r="V25" s="56"/>
      <c r="W25" s="33"/>
      <c r="X25" s="33"/>
      <c r="Y25" s="33"/>
      <c r="Z25" s="33"/>
      <c r="AA25" s="33"/>
      <c r="AB25" s="16" t="s">
        <v>103</v>
      </c>
      <c r="AC25" s="17" t="s">
        <v>102</v>
      </c>
      <c r="AD25" s="33"/>
      <c r="AE25" s="33"/>
      <c r="AF25" s="33"/>
      <c r="AG25" s="33"/>
      <c r="AH25" s="65"/>
      <c r="AI25" s="33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</row>
    <row r="26" spans="1:90" s="5" customFormat="1" ht="14.25" customHeight="1">
      <c r="J26" s="33"/>
      <c r="K26" s="33" t="s">
        <v>30</v>
      </c>
      <c r="L26" s="33"/>
      <c r="M26" s="33"/>
      <c r="N26" s="33"/>
      <c r="O26" s="33"/>
      <c r="P26" s="33"/>
      <c r="Q26" s="33"/>
      <c r="R26" s="33"/>
      <c r="S26" s="33"/>
      <c r="T26" s="107" t="s">
        <v>18</v>
      </c>
      <c r="U26" s="75" t="s">
        <v>45</v>
      </c>
      <c r="V26" s="56"/>
      <c r="W26" s="33"/>
      <c r="X26" s="33"/>
      <c r="Y26" s="33"/>
      <c r="Z26" s="33"/>
      <c r="AA26" s="33"/>
      <c r="AB26" s="65"/>
      <c r="AC26" s="65"/>
      <c r="AD26" s="65"/>
      <c r="AE26" s="69"/>
      <c r="AF26" s="69"/>
      <c r="AG26" s="67"/>
      <c r="AH26" s="65"/>
      <c r="AI26" s="33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</row>
    <row r="27" spans="1:90" s="5" customFormat="1" ht="14.25" customHeight="1"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107"/>
      <c r="U27" s="77" t="s">
        <v>46</v>
      </c>
      <c r="V27" s="56"/>
      <c r="W27" s="33"/>
      <c r="X27" s="33"/>
      <c r="Y27" s="33"/>
      <c r="Z27" s="33"/>
      <c r="AA27" s="33"/>
      <c r="AB27" s="65"/>
      <c r="AC27" s="71" t="s">
        <v>61</v>
      </c>
      <c r="AD27" s="95">
        <f>MIN(X36,X41)</f>
        <v>7.9278376632455458</v>
      </c>
      <c r="AE27" s="70"/>
      <c r="AF27" s="66"/>
      <c r="AG27" s="71" t="s">
        <v>62</v>
      </c>
      <c r="AH27" s="95">
        <f>MIN(AG16,AG21)</f>
        <v>6.0745227089690532</v>
      </c>
      <c r="AI27" s="70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</row>
    <row r="28" spans="1:90" s="5" customFormat="1" ht="14.25" customHeight="1">
      <c r="H28" s="39"/>
      <c r="I28" s="39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65"/>
      <c r="AC28" s="71" t="s">
        <v>63</v>
      </c>
      <c r="AD28" s="96">
        <f>4.4*AD27</f>
        <v>34.882485718280407</v>
      </c>
      <c r="AE28" s="70" t="s">
        <v>55</v>
      </c>
      <c r="AF28" s="66"/>
      <c r="AG28" s="71" t="s">
        <v>64</v>
      </c>
      <c r="AH28" s="96">
        <f>4.4*AH27</f>
        <v>26.727899919463837</v>
      </c>
      <c r="AI28" s="70" t="s">
        <v>55</v>
      </c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</row>
    <row r="29" spans="1:90" s="5" customFormat="1" ht="14.25" customHeight="1">
      <c r="H29" s="39"/>
      <c r="I29" s="35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 t="s">
        <v>20</v>
      </c>
      <c r="U29" s="33"/>
      <c r="V29" s="56"/>
      <c r="W29" s="56">
        <v>1</v>
      </c>
      <c r="X29" s="33"/>
      <c r="Y29" s="33"/>
      <c r="Z29" s="33"/>
      <c r="AA29" s="33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</row>
    <row r="30" spans="1:90" s="5" customFormat="1" ht="14.25" customHeight="1">
      <c r="A30" s="88" t="s">
        <v>106</v>
      </c>
      <c r="B30" s="87" t="s">
        <v>81</v>
      </c>
      <c r="H30" s="33"/>
      <c r="I30" s="34"/>
      <c r="J30" s="19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56"/>
      <c r="Y30" s="33"/>
      <c r="Z30" s="33"/>
      <c r="AA30" s="33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</row>
    <row r="31" spans="1:90" s="5" customFormat="1" ht="14.25" customHeight="1">
      <c r="F31" s="88" t="s">
        <v>107</v>
      </c>
      <c r="G31" s="87" t="s">
        <v>82</v>
      </c>
      <c r="H31" s="39"/>
      <c r="I31" s="35"/>
      <c r="J31" s="36"/>
      <c r="K31" s="33"/>
      <c r="L31" s="33"/>
      <c r="M31" s="33"/>
      <c r="N31" s="33"/>
      <c r="O31" s="33"/>
      <c r="P31" s="33"/>
      <c r="Q31" s="33"/>
      <c r="R31" s="33"/>
      <c r="S31" s="33"/>
      <c r="T31" s="33" t="s">
        <v>35</v>
      </c>
      <c r="U31" s="33"/>
      <c r="V31" s="33"/>
      <c r="W31" s="33"/>
      <c r="X31" s="56"/>
      <c r="Y31" s="33"/>
      <c r="Z31" s="33"/>
      <c r="AA31" s="33"/>
      <c r="AB31" s="33"/>
      <c r="AC31" s="33"/>
      <c r="AD31" s="33"/>
      <c r="AE31" s="33"/>
      <c r="AF31" s="33"/>
      <c r="AG31" s="33"/>
      <c r="AH31" s="33"/>
      <c r="AI31" s="33"/>
      <c r="AJ31" s="33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</row>
    <row r="32" spans="1:90" s="5" customFormat="1" ht="14.25" customHeight="1">
      <c r="H32" s="39"/>
      <c r="I32" s="35"/>
      <c r="J32" s="19"/>
      <c r="K32" s="33"/>
      <c r="L32" s="33"/>
      <c r="M32" s="33"/>
      <c r="N32" s="33"/>
      <c r="O32" s="33"/>
      <c r="P32" s="33"/>
      <c r="Q32" s="33"/>
      <c r="R32" s="33"/>
      <c r="S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J32" s="33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</row>
    <row r="33" spans="1:90" s="5" customFormat="1" ht="14.25" customHeight="1">
      <c r="A33" s="16" t="s">
        <v>10</v>
      </c>
      <c r="B33" s="17" t="s">
        <v>11</v>
      </c>
      <c r="C33" s="39"/>
      <c r="D33" s="36"/>
      <c r="E33" s="39"/>
      <c r="F33" s="39"/>
      <c r="G33" s="97" t="s">
        <v>70</v>
      </c>
      <c r="H33" s="97"/>
      <c r="I33" s="97"/>
      <c r="J33" s="39"/>
      <c r="K33" s="33"/>
      <c r="L33" s="33"/>
      <c r="M33" s="33"/>
      <c r="N33" s="33"/>
      <c r="O33" s="33"/>
      <c r="P33" s="33"/>
      <c r="Q33" s="33"/>
      <c r="R33" s="33"/>
      <c r="S33" s="19" t="s">
        <v>22</v>
      </c>
      <c r="T33" s="18" t="s">
        <v>56</v>
      </c>
      <c r="U33" s="56"/>
      <c r="V33" s="33"/>
      <c r="W33" s="33"/>
      <c r="X33" s="56"/>
      <c r="Y33" s="33"/>
      <c r="Z33" s="33"/>
      <c r="AA33" s="33"/>
      <c r="AJ33" s="33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</row>
    <row r="34" spans="1:90" s="5" customFormat="1" ht="14.25" customHeight="1">
      <c r="A34" s="35"/>
      <c r="B34" s="36"/>
      <c r="C34" s="37"/>
      <c r="D34" s="37"/>
      <c r="E34" s="39"/>
      <c r="F34" s="39"/>
      <c r="G34" s="39"/>
      <c r="H34" s="33"/>
      <c r="I34" s="35"/>
      <c r="J34" s="39"/>
      <c r="K34" s="33"/>
      <c r="L34" s="33"/>
      <c r="M34" s="33"/>
      <c r="N34" s="33"/>
      <c r="O34" s="33"/>
      <c r="P34" s="33"/>
      <c r="Q34" s="33"/>
      <c r="R34" s="68"/>
      <c r="S34" s="33"/>
      <c r="T34" s="33"/>
      <c r="U34" s="33"/>
      <c r="V34" s="33"/>
      <c r="W34" s="33"/>
      <c r="X34" s="33"/>
      <c r="Y34" s="33"/>
      <c r="Z34" s="33"/>
      <c r="AA34" s="33"/>
      <c r="AJ34" s="33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</row>
    <row r="35" spans="1:90" s="5" customFormat="1" ht="14.25" customHeight="1">
      <c r="A35" s="33"/>
      <c r="B35" s="35" t="s">
        <v>8</v>
      </c>
      <c r="C35" s="85">
        <f>HLOOKUP(G6,[2]Members!$B$7:$N$37,8,FALSE)</f>
        <v>6.489583333333333</v>
      </c>
      <c r="D35" s="39" t="s">
        <v>7</v>
      </c>
      <c r="E35" s="33"/>
      <c r="F35" s="33"/>
      <c r="G35" s="63" t="s">
        <v>83</v>
      </c>
      <c r="H35" s="33"/>
      <c r="I35" s="33"/>
      <c r="J35" s="39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J35" s="33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</row>
    <row r="36" spans="1:90" s="5" customFormat="1" ht="14.25" customHeight="1">
      <c r="A36" s="39"/>
      <c r="B36" s="34" t="s">
        <v>12</v>
      </c>
      <c r="C36" s="85">
        <f>HLOOKUP(G6,[2]Members!$B$7:$N$37,2,FALSE)</f>
        <v>50</v>
      </c>
      <c r="D36" s="40" t="s">
        <v>9</v>
      </c>
      <c r="E36" s="39"/>
      <c r="F36" s="39"/>
      <c r="G36" s="104"/>
      <c r="H36" s="33"/>
      <c r="I36" s="33"/>
      <c r="J36" s="39"/>
      <c r="K36" s="33"/>
      <c r="L36" s="33"/>
      <c r="M36" s="33"/>
      <c r="N36" s="33"/>
      <c r="O36" s="33"/>
      <c r="P36" s="33"/>
      <c r="Q36" s="33"/>
      <c r="R36" s="33"/>
      <c r="S36" s="33"/>
      <c r="T36" s="74" t="s">
        <v>18</v>
      </c>
      <c r="U36" s="110" t="str">
        <f>TEXT(U16,"0.00")&amp;"-1.0*"&amp;TEXT(C47,"0.00")</f>
        <v>765.63-1.0*9.84</v>
      </c>
      <c r="V36" s="110"/>
      <c r="W36" s="76" t="s">
        <v>21</v>
      </c>
      <c r="X36" s="109">
        <f>(U16-C47)/O21</f>
        <v>7.9278376632455458</v>
      </c>
      <c r="Y36" s="33"/>
      <c r="Z36" s="33"/>
      <c r="AA36" s="33"/>
      <c r="AJ36" s="33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</row>
    <row r="37" spans="1:90" s="5" customFormat="1" ht="14.25" customHeight="1">
      <c r="A37" s="39"/>
      <c r="B37" s="35" t="s">
        <v>67</v>
      </c>
      <c r="C37" s="85">
        <f>HLOOKUP(G6,[2]Members!$B$7:$N$37,10,FALSE)*10^-3</f>
        <v>8.9999999999999992E-5</v>
      </c>
      <c r="D37" s="39" t="s">
        <v>24</v>
      </c>
      <c r="E37" s="39"/>
      <c r="F37" s="39"/>
      <c r="G37" s="104"/>
      <c r="H37" s="46"/>
      <c r="I37" s="33"/>
      <c r="J37" s="39"/>
      <c r="K37" s="33"/>
      <c r="L37" s="33"/>
      <c r="M37" s="33"/>
      <c r="N37" s="33"/>
      <c r="O37" s="33"/>
      <c r="P37" s="33"/>
      <c r="Q37" s="33"/>
      <c r="R37" s="33"/>
      <c r="S37" s="33"/>
      <c r="T37" s="74"/>
      <c r="U37" s="108" t="str">
        <f>"1.0*"&amp;TEXT(O21,"0.00")&amp;"*(1+0)"</f>
        <v>1.0*95.33*(1+0)</v>
      </c>
      <c r="V37" s="108"/>
      <c r="W37" s="76"/>
      <c r="X37" s="109"/>
      <c r="Y37" s="33"/>
      <c r="Z37" s="33"/>
      <c r="AA37" s="33"/>
      <c r="AJ37" s="33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</row>
    <row r="38" spans="1:90" s="5" customFormat="1" ht="14.25" customHeight="1">
      <c r="A38" s="33"/>
      <c r="B38" s="33"/>
      <c r="C38" s="33"/>
      <c r="D38" s="43"/>
      <c r="E38" s="41"/>
      <c r="F38" s="42"/>
      <c r="G38" s="105"/>
      <c r="H38" s="33"/>
      <c r="I38" s="33"/>
      <c r="J38" s="39"/>
      <c r="K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J38" s="33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</row>
    <row r="39" spans="1:90" s="5" customFormat="1" ht="14.25" customHeight="1">
      <c r="A39" s="16" t="s">
        <v>13</v>
      </c>
      <c r="B39" s="17" t="s">
        <v>14</v>
      </c>
      <c r="C39" s="33"/>
      <c r="D39" s="39"/>
      <c r="E39" s="41"/>
      <c r="F39" s="42"/>
      <c r="G39" s="105"/>
      <c r="H39" s="33"/>
      <c r="I39" s="33"/>
      <c r="J39" s="33"/>
      <c r="K39" s="92" t="s">
        <v>109</v>
      </c>
      <c r="L39" s="63" t="s">
        <v>87</v>
      </c>
      <c r="M39" s="33"/>
      <c r="N39" s="39"/>
      <c r="O39" s="92" t="s">
        <v>110</v>
      </c>
      <c r="P39" s="63" t="s">
        <v>89</v>
      </c>
      <c r="Q39" s="33"/>
      <c r="R39" s="33"/>
      <c r="S39" s="19" t="s">
        <v>39</v>
      </c>
      <c r="T39" s="18" t="s">
        <v>57</v>
      </c>
      <c r="U39" s="56"/>
      <c r="V39" s="33"/>
      <c r="W39" s="33"/>
      <c r="X39" s="33"/>
      <c r="Y39" s="33"/>
      <c r="Z39" s="33"/>
      <c r="AA39" s="33"/>
      <c r="AJ39" s="33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</row>
    <row r="40" spans="1:90" s="5" customFormat="1" ht="14.25" customHeight="1">
      <c r="A40" s="6"/>
      <c r="B40" s="29"/>
      <c r="C40" s="33"/>
      <c r="D40" s="33"/>
      <c r="E40" s="33"/>
      <c r="F40" s="33"/>
      <c r="G40" s="105"/>
      <c r="H40" s="33"/>
      <c r="I40" s="33"/>
      <c r="J40" s="31"/>
      <c r="K40" s="35"/>
      <c r="L40" s="33"/>
      <c r="M40" s="33"/>
      <c r="N40" s="39"/>
      <c r="O40" s="39"/>
      <c r="P40" s="60"/>
      <c r="Q40" s="64"/>
      <c r="R40" s="64"/>
      <c r="S40" s="33"/>
      <c r="T40" s="33"/>
      <c r="U40" s="33"/>
      <c r="V40" s="33"/>
      <c r="W40" s="33"/>
      <c r="X40" s="33"/>
      <c r="Y40" s="33"/>
      <c r="Z40" s="33"/>
      <c r="AA40" s="33"/>
      <c r="AJ40" s="33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</row>
    <row r="41" spans="1:90" s="5" customFormat="1" ht="14.25" customHeight="1">
      <c r="A41" s="31" t="s">
        <v>25</v>
      </c>
      <c r="B41" s="32" t="s">
        <v>26</v>
      </c>
      <c r="C41" s="44"/>
      <c r="D41" s="33"/>
      <c r="E41" s="34"/>
      <c r="F41" s="45"/>
      <c r="G41" s="63"/>
      <c r="H41" s="33"/>
      <c r="I41" s="33"/>
      <c r="J41" s="33"/>
      <c r="K41" s="90" t="s">
        <v>88</v>
      </c>
      <c r="L41" s="33"/>
      <c r="M41" s="33"/>
      <c r="N41" s="39"/>
      <c r="O41" s="39"/>
      <c r="P41" s="61"/>
      <c r="Q41" s="33"/>
      <c r="R41" s="64"/>
      <c r="S41" s="33"/>
      <c r="T41" s="107" t="s">
        <v>18</v>
      </c>
      <c r="U41" s="110" t="str">
        <f>TEXT(U20,"0.00")&amp;"-1.0*"&amp;TEXT(C46,"0.00")</f>
        <v>299.06-1.0*2.54</v>
      </c>
      <c r="V41" s="110"/>
      <c r="W41" s="111" t="s">
        <v>21</v>
      </c>
      <c r="X41" s="109">
        <f>(U20-C46)/$O$22</f>
        <v>33.695041703821239</v>
      </c>
      <c r="Y41" s="33"/>
      <c r="Z41" s="33"/>
      <c r="AA41" s="33"/>
      <c r="AJ41" s="33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</row>
    <row r="42" spans="1:90" s="5" customFormat="1" ht="14.25" customHeight="1">
      <c r="A42" s="36"/>
      <c r="B42" s="35"/>
      <c r="C42" s="47"/>
      <c r="D42" s="33"/>
      <c r="E42" s="33"/>
      <c r="F42" s="33"/>
      <c r="G42" s="63"/>
      <c r="H42" s="33"/>
      <c r="I42" s="33"/>
      <c r="J42" s="39"/>
      <c r="O42" s="50"/>
      <c r="P42" s="35"/>
      <c r="Q42" s="58"/>
      <c r="R42" s="35"/>
      <c r="S42" s="33"/>
      <c r="T42" s="107"/>
      <c r="U42" s="108" t="str">
        <f>"1*"&amp;TEXT(O22,"0.00")&amp;"*(1+0)"</f>
        <v>1*8.80*(1+0)</v>
      </c>
      <c r="V42" s="108"/>
      <c r="W42" s="111"/>
      <c r="X42" s="109"/>
      <c r="Y42" s="33"/>
      <c r="Z42" s="33"/>
      <c r="AA42" s="33"/>
      <c r="AJ42" s="33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</row>
    <row r="43" spans="1:90" s="5" customFormat="1" ht="17.25">
      <c r="A43" s="36"/>
      <c r="B43" s="35" t="s">
        <v>68</v>
      </c>
      <c r="C43" s="84">
        <f>('[1]Fascia Stringer FS1'!$L$11*'[1]Fascia Stringer FS1'!$C$10)/2</f>
        <v>2.0101220703125002</v>
      </c>
      <c r="D43" s="43" t="s">
        <v>38</v>
      </c>
      <c r="E43" s="33"/>
      <c r="F43" s="48"/>
      <c r="G43" s="63" t="s">
        <v>71</v>
      </c>
      <c r="H43" s="39"/>
      <c r="I43" s="39"/>
      <c r="J43" s="19"/>
      <c r="K43" s="34" t="s">
        <v>94</v>
      </c>
      <c r="L43" s="34" t="s">
        <v>95</v>
      </c>
      <c r="M43" s="76">
        <f>HLOOKUP(G6,[2]Members!$B$7:$N$37,15,FALSE)*HLOOKUP(G6,[2]Members!$B$7:$N$37,16,FALSE)</f>
        <v>13.291599999999999</v>
      </c>
      <c r="N43" s="33" t="s">
        <v>41</v>
      </c>
      <c r="O43" s="33"/>
      <c r="P43" s="35"/>
      <c r="Q43" s="58"/>
      <c r="R43" s="35"/>
      <c r="S43" s="33"/>
      <c r="T43" s="33"/>
      <c r="U43" s="33"/>
      <c r="V43" s="33"/>
      <c r="W43" s="33"/>
      <c r="X43" s="33"/>
      <c r="Y43" s="33"/>
      <c r="Z43" s="33"/>
      <c r="AA43" s="33"/>
      <c r="AJ43" s="33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</row>
    <row r="44" spans="1:90" s="5" customFormat="1" ht="17.25">
      <c r="A44" s="36"/>
      <c r="B44" s="34" t="s">
        <v>77</v>
      </c>
      <c r="C44" s="86">
        <f>C37*C35</f>
        <v>5.8406249999999995E-4</v>
      </c>
      <c r="D44" s="43" t="s">
        <v>38</v>
      </c>
      <c r="G44" s="63" t="s">
        <v>78</v>
      </c>
      <c r="H44" s="39"/>
      <c r="I44" s="39"/>
      <c r="J44" s="33"/>
      <c r="K44" s="34" t="s">
        <v>91</v>
      </c>
      <c r="L44" s="34" t="s">
        <v>31</v>
      </c>
      <c r="M44" s="76">
        <f>HLOOKUP(G6,[2]Members!$B$7:$N$37,11,FALSE)</f>
        <v>26.3</v>
      </c>
      <c r="N44" s="33" t="s">
        <v>41</v>
      </c>
      <c r="O44" s="33"/>
      <c r="P44" s="35"/>
      <c r="Q44" s="58"/>
      <c r="R44" s="35"/>
      <c r="Y44" s="33"/>
      <c r="Z44" s="33"/>
      <c r="AA44" s="33"/>
      <c r="AJ44" s="33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</row>
    <row r="45" spans="1:90" s="5" customFormat="1" ht="14.25" customHeight="1">
      <c r="B45" s="34" t="s">
        <v>69</v>
      </c>
      <c r="C45" s="85">
        <f>C49*C50</f>
        <v>0.53392687356051394</v>
      </c>
      <c r="D45" s="43" t="s">
        <v>38</v>
      </c>
      <c r="E45" s="33"/>
      <c r="F45" s="33"/>
      <c r="G45" s="63" t="s">
        <v>72</v>
      </c>
      <c r="I45" s="33"/>
      <c r="J45" s="39"/>
      <c r="K45" s="34" t="s">
        <v>92</v>
      </c>
      <c r="L45" s="34" t="s">
        <v>19</v>
      </c>
      <c r="M45" s="91">
        <f>HLOOKUP(G6,[2]Members!$B$7:$N$37,17,FALSE)</f>
        <v>3610</v>
      </c>
      <c r="N45" s="33" t="s">
        <v>42</v>
      </c>
      <c r="O45" s="39"/>
      <c r="P45" s="39"/>
      <c r="Q45" s="39"/>
      <c r="R45" s="35"/>
      <c r="Y45" s="33"/>
      <c r="Z45" s="33"/>
      <c r="AA45" s="33"/>
      <c r="AJ45" s="33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</row>
    <row r="46" spans="1:90" s="5" customFormat="1" ht="14.25" customHeight="1">
      <c r="B46" s="34" t="s">
        <v>44</v>
      </c>
      <c r="C46" s="82">
        <f>SUM(C43:C45)</f>
        <v>2.5446330063730143</v>
      </c>
      <c r="D46" s="43" t="s">
        <v>38</v>
      </c>
      <c r="G46" s="106"/>
      <c r="H46" s="33"/>
      <c r="I46" s="33"/>
      <c r="J46" s="39"/>
      <c r="K46" s="34" t="s">
        <v>93</v>
      </c>
      <c r="L46" s="34" t="s">
        <v>36</v>
      </c>
      <c r="M46" s="86">
        <f>HLOOKUP(G6,[2]Members!$B$7:$N$37,18,FALSE)</f>
        <v>245</v>
      </c>
      <c r="N46" s="33" t="s">
        <v>43</v>
      </c>
      <c r="O46" s="39"/>
      <c r="P46" s="39"/>
      <c r="Q46" s="39"/>
      <c r="R46" s="35"/>
      <c r="Y46" s="33"/>
      <c r="Z46" s="33"/>
      <c r="AA46" s="33"/>
      <c r="AJ46" s="33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</row>
    <row r="47" spans="1:90" s="5" customFormat="1" ht="14.25" customHeight="1">
      <c r="A47" s="36"/>
      <c r="B47" s="34" t="s">
        <v>40</v>
      </c>
      <c r="C47" s="82">
        <f>C43*(3+2/12)+C44*(3.25)+C45*(6.5)</f>
        <v>9.8378094372579241</v>
      </c>
      <c r="D47" s="39" t="s">
        <v>28</v>
      </c>
      <c r="G47" s="106"/>
      <c r="H47" s="33"/>
      <c r="I47" s="33"/>
      <c r="J47" s="33"/>
      <c r="K47" s="34"/>
      <c r="L47" s="51"/>
      <c r="M47" s="52"/>
      <c r="N47" s="39"/>
      <c r="O47" s="39"/>
      <c r="P47" s="60"/>
      <c r="Q47" s="64"/>
      <c r="R47" s="39"/>
      <c r="Y47" s="33"/>
      <c r="Z47" s="33"/>
      <c r="AA47" s="33"/>
      <c r="AJ47" s="33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</row>
    <row r="48" spans="1:90" s="5" customFormat="1">
      <c r="A48" s="33"/>
      <c r="B48" s="33"/>
      <c r="C48" s="33"/>
      <c r="D48" s="33"/>
      <c r="E48" s="33"/>
      <c r="F48" s="33"/>
      <c r="G48" s="63"/>
      <c r="H48" s="33"/>
      <c r="I48" s="33"/>
      <c r="J48" s="33"/>
      <c r="K48" s="59"/>
      <c r="L48" s="49"/>
      <c r="M48" s="36"/>
      <c r="N48" s="33"/>
      <c r="O48" s="33"/>
      <c r="P48" s="33"/>
      <c r="Q48" s="33"/>
      <c r="R48" s="35"/>
      <c r="S48" s="33"/>
      <c r="T48" s="33"/>
      <c r="U48" s="33"/>
      <c r="V48" s="33"/>
      <c r="W48" s="33"/>
      <c r="X48" s="33"/>
      <c r="Y48" s="33"/>
      <c r="Z48" s="33"/>
      <c r="AA48" s="33"/>
      <c r="AJ48" s="33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</row>
    <row r="49" spans="1:90" s="5" customFormat="1">
      <c r="A49" s="89" t="s">
        <v>74</v>
      </c>
      <c r="B49" s="34" t="s">
        <v>75</v>
      </c>
      <c r="C49" s="83">
        <f>HLOOKUP(A49,[2]Members!$B$7:$N$37,10,FALSE)</f>
        <v>7.5499131944444436E-2</v>
      </c>
      <c r="D49" s="43" t="s">
        <v>24</v>
      </c>
      <c r="E49" s="39"/>
      <c r="F49" s="39"/>
      <c r="G49" s="63" t="s">
        <v>76</v>
      </c>
      <c r="H49" s="6"/>
      <c r="I49" s="6"/>
      <c r="J49" s="6"/>
      <c r="K49" s="6"/>
      <c r="L49" s="6"/>
      <c r="M49" s="6"/>
      <c r="N49" s="6"/>
      <c r="O49" s="6"/>
      <c r="P49" s="6"/>
      <c r="Q49" s="6"/>
      <c r="R49" s="10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</row>
    <row r="50" spans="1:90" s="5" customFormat="1">
      <c r="B50" s="34" t="s">
        <v>73</v>
      </c>
      <c r="C50" s="84">
        <f>SQRT((13.75^2+(3+(3+(7/9))/12)^2))/2</f>
        <v>7.0719604293384553</v>
      </c>
      <c r="D50" t="s">
        <v>7</v>
      </c>
      <c r="E50" s="39"/>
      <c r="F50" s="39"/>
      <c r="G50" s="39"/>
      <c r="O50" s="6"/>
      <c r="P50" s="6"/>
      <c r="Q50" s="6"/>
      <c r="R50" s="10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</row>
    <row r="51" spans="1:90" s="5" customFormat="1" ht="14.25">
      <c r="O51" s="21"/>
      <c r="P51" s="21"/>
      <c r="Q51" s="21"/>
      <c r="R51" s="22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</row>
    <row r="52" spans="1:90" s="5" customFormat="1" ht="14.25" customHeight="1">
      <c r="O52" s="30"/>
      <c r="P52" s="30"/>
      <c r="Q52" s="30"/>
      <c r="R52" s="30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</row>
    <row r="53" spans="1:90" s="5" customFormat="1" ht="14.25">
      <c r="O53" s="24"/>
      <c r="P53" s="24"/>
      <c r="Q53" s="24"/>
      <c r="R53" s="23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</row>
    <row r="54" spans="1:90" s="5" customFormat="1" ht="14.25">
      <c r="O54" s="25"/>
      <c r="P54" s="25"/>
      <c r="Q54" s="25"/>
      <c r="R54" s="23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</row>
    <row r="55" spans="1:90" s="5" customFormat="1">
      <c r="A55" s="101"/>
      <c r="B55" s="101"/>
      <c r="C55" s="101"/>
      <c r="D55" s="101"/>
      <c r="E55" s="102">
        <f>'[1]Stringer S1'!$AF$51+1</f>
        <v>86</v>
      </c>
      <c r="F55" s="101"/>
      <c r="G55" s="101"/>
      <c r="H55" s="101"/>
      <c r="I55" s="101"/>
      <c r="J55" s="101"/>
      <c r="K55" s="101"/>
      <c r="L55" s="101"/>
      <c r="M55" s="101"/>
      <c r="N55" s="102">
        <f>E55+1</f>
        <v>87</v>
      </c>
      <c r="O55" s="101"/>
      <c r="P55" s="101"/>
      <c r="Q55" s="101"/>
      <c r="R55" s="101"/>
      <c r="S55" s="101"/>
      <c r="T55" s="101"/>
      <c r="U55" s="101"/>
      <c r="V55" s="101"/>
      <c r="W55" s="102">
        <f>N55+1</f>
        <v>88</v>
      </c>
      <c r="X55" s="101"/>
      <c r="Y55" s="101"/>
      <c r="Z55" s="101"/>
      <c r="AA55" s="101"/>
      <c r="AB55" s="101"/>
      <c r="AC55" s="101"/>
      <c r="AD55" s="101"/>
      <c r="AE55" s="101"/>
      <c r="AF55" s="102">
        <f>W55+1</f>
        <v>89</v>
      </c>
      <c r="AG55" s="101"/>
      <c r="AH55" s="101"/>
      <c r="AI55" s="101"/>
      <c r="AJ55" s="101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  <c r="CH55" s="6"/>
      <c r="CI55" s="6"/>
      <c r="CJ55" s="6"/>
      <c r="CK55" s="6"/>
      <c r="CL55" s="6"/>
    </row>
    <row r="56" spans="1:90" s="5" customFormat="1" ht="14.25">
      <c r="O56" s="26"/>
      <c r="P56" s="26"/>
      <c r="Q56" s="27"/>
      <c r="R56" s="21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D56" s="6"/>
      <c r="CE56" s="6"/>
      <c r="CF56" s="6"/>
      <c r="CG56" s="6"/>
      <c r="CH56" s="6"/>
      <c r="CI56" s="6"/>
      <c r="CJ56" s="6"/>
      <c r="CK56" s="6"/>
      <c r="CL56" s="6"/>
    </row>
    <row r="57" spans="1:90" s="5" customFormat="1" ht="14.25">
      <c r="O57" s="26"/>
      <c r="P57" s="26"/>
      <c r="Q57" s="27"/>
      <c r="R57" s="21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/>
      <c r="CH57" s="6"/>
      <c r="CI57" s="6"/>
      <c r="CJ57" s="6"/>
      <c r="CK57" s="6"/>
      <c r="CL57" s="6"/>
    </row>
    <row r="58" spans="1:90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  <c r="Q58" s="103"/>
      <c r="R58" s="21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6"/>
      <c r="CD58" s="6"/>
      <c r="CE58" s="6"/>
      <c r="CF58" s="6"/>
      <c r="CG58" s="6"/>
      <c r="CH58" s="6"/>
      <c r="CI58" s="6"/>
      <c r="CJ58" s="6"/>
      <c r="CK58" s="6"/>
      <c r="CL58" s="6"/>
    </row>
    <row r="59" spans="1:90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  <c r="Q59" s="103"/>
      <c r="R59" s="21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6"/>
      <c r="CG59" s="6"/>
      <c r="CH59" s="6"/>
      <c r="CI59" s="6"/>
      <c r="CJ59" s="6"/>
      <c r="CK59" s="6"/>
      <c r="CL59" s="6"/>
    </row>
    <row r="60" spans="1:90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  <c r="P60" s="103"/>
      <c r="Q60" s="103"/>
      <c r="R60" s="21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  <c r="CA60" s="6"/>
      <c r="CB60" s="6"/>
      <c r="CC60" s="6"/>
      <c r="CD60" s="6"/>
      <c r="CE60" s="6"/>
      <c r="CF60" s="6"/>
      <c r="CG60" s="6"/>
      <c r="CH60" s="6"/>
      <c r="CI60" s="6"/>
      <c r="CJ60" s="6"/>
      <c r="CK60" s="6"/>
      <c r="CL60" s="6"/>
    </row>
    <row r="61" spans="1:90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  <c r="P61" s="103"/>
      <c r="Q61" s="103"/>
      <c r="R61" s="21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6"/>
      <c r="CC61" s="6"/>
      <c r="CD61" s="6"/>
      <c r="CE61" s="6"/>
      <c r="CF61" s="6"/>
      <c r="CG61" s="6"/>
      <c r="CH61" s="6"/>
      <c r="CI61" s="6"/>
      <c r="CJ61" s="6"/>
      <c r="CK61" s="6"/>
      <c r="CL61" s="6"/>
    </row>
    <row r="62" spans="1:90" ht="18.75" customHeight="1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  <c r="P62" s="103"/>
      <c r="Q62" s="103"/>
      <c r="R62" s="21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  <c r="CA62" s="6"/>
      <c r="CB62" s="6"/>
      <c r="CC62" s="6"/>
      <c r="CD62" s="6"/>
      <c r="CE62" s="6"/>
      <c r="CF62" s="6"/>
      <c r="CG62" s="6"/>
      <c r="CH62" s="6"/>
      <c r="CI62" s="6"/>
      <c r="CJ62" s="6"/>
      <c r="CK62" s="6"/>
      <c r="CL62" s="6"/>
    </row>
    <row r="63" spans="1:90" ht="15.75" customHeight="1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  <c r="P63" s="103"/>
      <c r="Q63" s="103"/>
      <c r="R63" s="21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  <c r="CA63" s="6"/>
      <c r="CB63" s="6"/>
      <c r="CC63" s="6"/>
      <c r="CD63" s="6"/>
      <c r="CE63" s="6"/>
      <c r="CF63" s="6"/>
      <c r="CG63" s="6"/>
      <c r="CH63" s="6"/>
      <c r="CI63" s="6"/>
      <c r="CJ63" s="6"/>
      <c r="CK63" s="6"/>
      <c r="CL63" s="6"/>
    </row>
    <row r="64" spans="1:90" ht="15.75" customHeight="1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  <c r="P64" s="103"/>
      <c r="Q64" s="103"/>
      <c r="R64" s="21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  <c r="BY64" s="6"/>
      <c r="BZ64" s="6"/>
      <c r="CA64" s="6"/>
      <c r="CB64" s="6"/>
      <c r="CC64" s="6"/>
      <c r="CD64" s="6"/>
      <c r="CE64" s="6"/>
      <c r="CF64" s="6"/>
      <c r="CG64" s="6"/>
      <c r="CH64" s="6"/>
      <c r="CI64" s="6"/>
      <c r="CJ64" s="6"/>
      <c r="CK64" s="6"/>
      <c r="CL64" s="6"/>
    </row>
    <row r="65" spans="1:90" ht="15.75" customHeight="1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  <c r="P65" s="103"/>
      <c r="Q65" s="103"/>
      <c r="R65" s="21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  <c r="BY65" s="6"/>
      <c r="BZ65" s="6"/>
      <c r="CA65" s="6"/>
      <c r="CB65" s="6"/>
      <c r="CC65" s="6"/>
      <c r="CD65" s="6"/>
      <c r="CE65" s="6"/>
      <c r="CF65" s="6"/>
      <c r="CG65" s="6"/>
      <c r="CH65" s="6"/>
      <c r="CI65" s="6"/>
      <c r="CJ65" s="6"/>
      <c r="CK65" s="6"/>
      <c r="CL65" s="6"/>
    </row>
    <row r="66" spans="1:90" ht="15.75" customHeight="1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  <c r="P66" s="103"/>
      <c r="Q66" s="103"/>
      <c r="R66" s="21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  <c r="BY66" s="6"/>
      <c r="BZ66" s="6"/>
      <c r="CA66" s="6"/>
      <c r="CB66" s="6"/>
      <c r="CC66" s="6"/>
      <c r="CD66" s="6"/>
      <c r="CE66" s="6"/>
      <c r="CF66" s="6"/>
      <c r="CG66" s="6"/>
      <c r="CH66" s="6"/>
      <c r="CI66" s="6"/>
      <c r="CJ66" s="6"/>
      <c r="CK66" s="6"/>
      <c r="CL66" s="6"/>
    </row>
    <row r="67" spans="1:90" ht="15.75" customHeight="1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  <c r="P67" s="103"/>
      <c r="Q67" s="103"/>
      <c r="R67" s="22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  <c r="BY67" s="6"/>
      <c r="BZ67" s="6"/>
      <c r="CA67" s="6"/>
      <c r="CB67" s="6"/>
      <c r="CC67" s="6"/>
      <c r="CD67" s="6"/>
      <c r="CE67" s="6"/>
      <c r="CF67" s="6"/>
      <c r="CG67" s="6"/>
      <c r="CH67" s="6"/>
      <c r="CI67" s="6"/>
      <c r="CJ67" s="6"/>
      <c r="CK67" s="6"/>
      <c r="CL67" s="6"/>
    </row>
    <row r="68" spans="1:90" ht="15.75" customHeight="1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  <c r="P68" s="103"/>
      <c r="Q68" s="103"/>
      <c r="R68" s="22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  <c r="BY68" s="6"/>
      <c r="BZ68" s="6"/>
      <c r="CA68" s="6"/>
      <c r="CB68" s="6"/>
      <c r="CC68" s="6"/>
      <c r="CD68" s="6"/>
      <c r="CE68" s="6"/>
      <c r="CF68" s="6"/>
      <c r="CG68" s="6"/>
      <c r="CH68" s="6"/>
      <c r="CI68" s="6"/>
      <c r="CJ68" s="6"/>
      <c r="CK68" s="6"/>
      <c r="CL68" s="6"/>
    </row>
    <row r="69" spans="1:90" ht="15.75" customHeight="1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  <c r="P69" s="103"/>
      <c r="Q69" s="103"/>
      <c r="R69" s="22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  <c r="BY69" s="6"/>
      <c r="BZ69" s="6"/>
      <c r="CA69" s="6"/>
      <c r="CB69" s="6"/>
      <c r="CC69" s="6"/>
      <c r="CD69" s="6"/>
      <c r="CE69" s="6"/>
      <c r="CF69" s="6"/>
      <c r="CG69" s="6"/>
      <c r="CH69" s="6"/>
      <c r="CI69" s="6"/>
      <c r="CJ69" s="6"/>
      <c r="CK69" s="6"/>
      <c r="CL69" s="6"/>
    </row>
    <row r="70" spans="1:90" ht="15.75" customHeight="1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  <c r="P70" s="103"/>
      <c r="Q70" s="103"/>
      <c r="R70" s="22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6"/>
      <c r="BX70" s="6"/>
      <c r="BY70" s="6"/>
      <c r="BZ70" s="6"/>
      <c r="CA70" s="6"/>
      <c r="CB70" s="6"/>
      <c r="CC70" s="6"/>
      <c r="CD70" s="6"/>
      <c r="CE70" s="6"/>
      <c r="CF70" s="6"/>
      <c r="CG70" s="6"/>
      <c r="CH70" s="6"/>
      <c r="CI70" s="6"/>
      <c r="CJ70" s="6"/>
      <c r="CK70" s="6"/>
      <c r="CL70" s="6"/>
    </row>
    <row r="71" spans="1:90" ht="15.75" customHeight="1">
      <c r="A71" s="21"/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  <c r="P71" s="103"/>
      <c r="Q71" s="103"/>
      <c r="R71" s="22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6"/>
      <c r="BX71" s="6"/>
      <c r="BY71" s="6"/>
      <c r="BZ71" s="6"/>
      <c r="CA71" s="6"/>
      <c r="CB71" s="6"/>
      <c r="CC71" s="6"/>
      <c r="CD71" s="6"/>
      <c r="CE71" s="6"/>
      <c r="CF71" s="6"/>
      <c r="CG71" s="6"/>
      <c r="CH71" s="6"/>
      <c r="CI71" s="6"/>
      <c r="CJ71" s="6"/>
      <c r="CK71" s="6"/>
      <c r="CL71" s="6"/>
    </row>
    <row r="72" spans="1:90" ht="15.75" customHeight="1">
      <c r="A72" s="21"/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  <c r="P72" s="103"/>
      <c r="Q72" s="103"/>
      <c r="R72" s="22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  <c r="BU72" s="6"/>
      <c r="BV72" s="6"/>
      <c r="BW72" s="6"/>
      <c r="BX72" s="6"/>
      <c r="BY72" s="6"/>
      <c r="BZ72" s="6"/>
      <c r="CA72" s="6"/>
      <c r="CB72" s="6"/>
      <c r="CC72" s="6"/>
      <c r="CD72" s="6"/>
      <c r="CE72" s="6"/>
      <c r="CF72" s="6"/>
      <c r="CG72" s="6"/>
      <c r="CH72" s="6"/>
      <c r="CI72" s="6"/>
      <c r="CJ72" s="6"/>
      <c r="CK72" s="6"/>
      <c r="CL72" s="6"/>
    </row>
    <row r="73" spans="1:90" ht="15.75" customHeight="1">
      <c r="A73" s="21"/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  <c r="Q73" s="103"/>
      <c r="R73" s="22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  <c r="BU73" s="6"/>
      <c r="BV73" s="6"/>
      <c r="BW73" s="6"/>
      <c r="BX73" s="6"/>
      <c r="BY73" s="6"/>
      <c r="BZ73" s="6"/>
      <c r="CA73" s="6"/>
      <c r="CB73" s="6"/>
      <c r="CC73" s="6"/>
      <c r="CD73" s="6"/>
      <c r="CE73" s="6"/>
      <c r="CF73" s="6"/>
      <c r="CG73" s="6"/>
      <c r="CH73" s="6"/>
      <c r="CI73" s="6"/>
      <c r="CJ73" s="6"/>
      <c r="CK73" s="6"/>
      <c r="CL73" s="6"/>
    </row>
    <row r="74" spans="1:90" ht="15.75" customHeight="1">
      <c r="A74" s="21"/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  <c r="P74" s="103"/>
      <c r="Q74" s="103"/>
      <c r="R74" s="22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6"/>
      <c r="BT74" s="6"/>
      <c r="BU74" s="6"/>
      <c r="BV74" s="6"/>
      <c r="BW74" s="6"/>
      <c r="BX74" s="6"/>
      <c r="BY74" s="6"/>
      <c r="BZ74" s="6"/>
      <c r="CA74" s="6"/>
      <c r="CB74" s="6"/>
      <c r="CC74" s="6"/>
      <c r="CD74" s="6"/>
      <c r="CE74" s="6"/>
      <c r="CF74" s="6"/>
      <c r="CG74" s="6"/>
      <c r="CH74" s="6"/>
      <c r="CI74" s="6"/>
      <c r="CJ74" s="6"/>
      <c r="CK74" s="6"/>
      <c r="CL74" s="6"/>
    </row>
    <row r="75" spans="1:90" ht="15.75" customHeight="1">
      <c r="A75" s="21"/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  <c r="P75" s="103"/>
      <c r="Q75" s="103"/>
      <c r="R75" s="21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6"/>
      <c r="BT75" s="6"/>
      <c r="BU75" s="6"/>
      <c r="BV75" s="6"/>
      <c r="BW75" s="6"/>
      <c r="BX75" s="6"/>
      <c r="BY75" s="6"/>
      <c r="BZ75" s="6"/>
      <c r="CA75" s="6"/>
      <c r="CB75" s="6"/>
      <c r="CC75" s="6"/>
      <c r="CD75" s="6"/>
      <c r="CE75" s="6"/>
      <c r="CF75" s="6"/>
      <c r="CG75" s="6"/>
      <c r="CH75" s="6"/>
      <c r="CI75" s="6"/>
      <c r="CJ75" s="6"/>
      <c r="CK75" s="6"/>
      <c r="CL75" s="6"/>
    </row>
    <row r="76" spans="1:90" ht="15.75" customHeight="1">
      <c r="A76" s="21"/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  <c r="P76" s="103"/>
      <c r="Q76" s="103"/>
      <c r="R76" s="21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  <c r="BI76" s="6"/>
      <c r="BJ76" s="6"/>
      <c r="BK76" s="6"/>
      <c r="BL76" s="6"/>
      <c r="BM76" s="6"/>
      <c r="BN76" s="6"/>
      <c r="BO76" s="6"/>
      <c r="BP76" s="6"/>
      <c r="BQ76" s="6"/>
      <c r="BR76" s="6"/>
      <c r="BS76" s="6"/>
      <c r="BT76" s="6"/>
      <c r="BU76" s="6"/>
      <c r="BV76" s="6"/>
      <c r="BW76" s="6"/>
      <c r="BX76" s="6"/>
      <c r="BY76" s="6"/>
      <c r="BZ76" s="6"/>
      <c r="CA76" s="6"/>
      <c r="CB76" s="6"/>
      <c r="CC76" s="6"/>
      <c r="CD76" s="6"/>
      <c r="CE76" s="6"/>
      <c r="CF76" s="6"/>
      <c r="CG76" s="6"/>
      <c r="CH76" s="6"/>
      <c r="CI76" s="6"/>
      <c r="CJ76" s="6"/>
      <c r="CK76" s="6"/>
      <c r="CL76" s="6"/>
    </row>
    <row r="77" spans="1:90" ht="15.75" customHeight="1">
      <c r="A77" s="21"/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  <c r="P77" s="103"/>
      <c r="Q77" s="103"/>
      <c r="R77" s="21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  <c r="BI77" s="6"/>
      <c r="BJ77" s="6"/>
      <c r="BK77" s="6"/>
      <c r="BL77" s="6"/>
      <c r="BM77" s="6"/>
      <c r="BN77" s="6"/>
      <c r="BO77" s="6"/>
      <c r="BP77" s="6"/>
      <c r="BQ77" s="6"/>
      <c r="BR77" s="6"/>
      <c r="BS77" s="6"/>
      <c r="BT77" s="6"/>
      <c r="BU77" s="6"/>
      <c r="BV77" s="6"/>
      <c r="BW77" s="6"/>
      <c r="BX77" s="6"/>
      <c r="BY77" s="6"/>
      <c r="BZ77" s="6"/>
      <c r="CA77" s="6"/>
      <c r="CB77" s="6"/>
      <c r="CC77" s="6"/>
      <c r="CD77" s="6"/>
      <c r="CE77" s="6"/>
      <c r="CF77" s="6"/>
      <c r="CG77" s="6"/>
      <c r="CH77" s="6"/>
      <c r="CI77" s="6"/>
      <c r="CJ77" s="6"/>
      <c r="CK77" s="6"/>
      <c r="CL77" s="6"/>
    </row>
    <row r="78" spans="1:90" ht="15.75" customHeight="1">
      <c r="A78" s="21"/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  <c r="P78" s="103"/>
      <c r="Q78" s="103"/>
      <c r="R78" s="21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  <c r="BP78" s="6"/>
      <c r="BQ78" s="6"/>
      <c r="BR78" s="6"/>
      <c r="BS78" s="6"/>
      <c r="BT78" s="6"/>
      <c r="BU78" s="6"/>
      <c r="BV78" s="6"/>
      <c r="BW78" s="6"/>
      <c r="BX78" s="6"/>
      <c r="BY78" s="6"/>
      <c r="BZ78" s="6"/>
      <c r="CA78" s="6"/>
      <c r="CB78" s="6"/>
      <c r="CC78" s="6"/>
      <c r="CD78" s="6"/>
      <c r="CE78" s="6"/>
      <c r="CF78" s="6"/>
      <c r="CG78" s="6"/>
      <c r="CH78" s="6"/>
      <c r="CI78" s="6"/>
      <c r="CJ78" s="6"/>
      <c r="CK78" s="6"/>
      <c r="CL78" s="6"/>
    </row>
    <row r="79" spans="1:90" ht="15.75" customHeight="1">
      <c r="A79" s="21"/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  <c r="P79" s="103"/>
      <c r="Q79" s="103"/>
      <c r="R79" s="22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  <c r="BI79" s="6"/>
      <c r="BJ79" s="6"/>
      <c r="BK79" s="6"/>
      <c r="BL79" s="6"/>
      <c r="BM79" s="6"/>
      <c r="BN79" s="6"/>
      <c r="BO79" s="6"/>
      <c r="BP79" s="6"/>
      <c r="BQ79" s="6"/>
      <c r="BR79" s="6"/>
      <c r="BS79" s="6"/>
      <c r="BT79" s="6"/>
      <c r="BU79" s="6"/>
      <c r="BV79" s="6"/>
      <c r="BW79" s="6"/>
      <c r="BX79" s="6"/>
      <c r="BY79" s="6"/>
      <c r="BZ79" s="6"/>
      <c r="CA79" s="6"/>
      <c r="CB79" s="6"/>
      <c r="CC79" s="6"/>
      <c r="CD79" s="6"/>
      <c r="CE79" s="6"/>
      <c r="CF79" s="6"/>
      <c r="CG79" s="6"/>
      <c r="CH79" s="6"/>
      <c r="CI79" s="6"/>
      <c r="CJ79" s="6"/>
      <c r="CK79" s="6"/>
      <c r="CL79" s="6"/>
    </row>
    <row r="80" spans="1:90" ht="15.75" customHeight="1">
      <c r="A80" s="21"/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  <c r="P80" s="103"/>
      <c r="Q80" s="103"/>
      <c r="R80" s="22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6"/>
      <c r="BP80" s="6"/>
      <c r="BQ80" s="6"/>
      <c r="BR80" s="6"/>
      <c r="BS80" s="6"/>
      <c r="BT80" s="6"/>
      <c r="BU80" s="6"/>
      <c r="BV80" s="6"/>
      <c r="BW80" s="6"/>
      <c r="BX80" s="6"/>
      <c r="BY80" s="6"/>
      <c r="BZ80" s="6"/>
      <c r="CA80" s="6"/>
      <c r="CB80" s="6"/>
      <c r="CC80" s="6"/>
      <c r="CD80" s="6"/>
      <c r="CE80" s="6"/>
      <c r="CF80" s="6"/>
      <c r="CG80" s="6"/>
      <c r="CH80" s="6"/>
      <c r="CI80" s="6"/>
      <c r="CJ80" s="6"/>
      <c r="CK80" s="6"/>
      <c r="CL80" s="6"/>
    </row>
    <row r="81" spans="1:90">
      <c r="A81" s="21"/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  <c r="P81" s="103"/>
      <c r="Q81" s="103"/>
      <c r="R81" s="22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  <c r="BI81" s="6"/>
      <c r="BJ81" s="6"/>
      <c r="BK81" s="6"/>
      <c r="BL81" s="6"/>
      <c r="BM81" s="6"/>
      <c r="BN81" s="6"/>
      <c r="BO81" s="6"/>
      <c r="BP81" s="6"/>
      <c r="BQ81" s="6"/>
      <c r="BR81" s="6"/>
      <c r="BS81" s="6"/>
      <c r="BT81" s="6"/>
      <c r="BU81" s="6"/>
      <c r="BV81" s="6"/>
      <c r="BW81" s="6"/>
      <c r="BX81" s="6"/>
      <c r="BY81" s="6"/>
      <c r="BZ81" s="6"/>
      <c r="CA81" s="6"/>
      <c r="CB81" s="6"/>
      <c r="CC81" s="6"/>
      <c r="CD81" s="6"/>
      <c r="CE81" s="6"/>
      <c r="CF81" s="6"/>
      <c r="CG81" s="6"/>
      <c r="CH81" s="6"/>
      <c r="CI81" s="6"/>
      <c r="CJ81" s="6"/>
      <c r="CK81" s="6"/>
      <c r="CL81" s="6"/>
    </row>
    <row r="82" spans="1:90">
      <c r="A82" s="21"/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  <c r="P82" s="103"/>
      <c r="Q82" s="103"/>
      <c r="R82" s="22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  <c r="BI82" s="6"/>
      <c r="BJ82" s="6"/>
      <c r="BK82" s="6"/>
      <c r="BL82" s="6"/>
      <c r="BM82" s="6"/>
      <c r="BN82" s="6"/>
      <c r="BO82" s="6"/>
      <c r="BP82" s="6"/>
      <c r="BQ82" s="6"/>
      <c r="BR82" s="6"/>
      <c r="BS82" s="6"/>
      <c r="BT82" s="6"/>
      <c r="BU82" s="6"/>
      <c r="BV82" s="6"/>
      <c r="BW82" s="6"/>
      <c r="BX82" s="6"/>
      <c r="BY82" s="6"/>
      <c r="BZ82" s="6"/>
      <c r="CA82" s="6"/>
      <c r="CB82" s="6"/>
      <c r="CC82" s="6"/>
      <c r="CD82" s="6"/>
      <c r="CE82" s="6"/>
      <c r="CF82" s="6"/>
      <c r="CG82" s="6"/>
      <c r="CH82" s="6"/>
      <c r="CI82" s="6"/>
      <c r="CJ82" s="6"/>
      <c r="CK82" s="6"/>
      <c r="CL82" s="6"/>
    </row>
    <row r="83" spans="1:90">
      <c r="A83" s="6"/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  <c r="P83" s="103"/>
      <c r="Q83" s="103"/>
      <c r="R83" s="10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  <c r="BI83" s="6"/>
      <c r="BJ83" s="6"/>
      <c r="BK83" s="6"/>
      <c r="BL83" s="6"/>
      <c r="BM83" s="6"/>
      <c r="BN83" s="6"/>
      <c r="BO83" s="6"/>
      <c r="BP83" s="6"/>
      <c r="BQ83" s="6"/>
      <c r="BR83" s="6"/>
      <c r="BS83" s="6"/>
      <c r="BT83" s="6"/>
      <c r="BU83" s="6"/>
      <c r="BV83" s="6"/>
      <c r="BW83" s="6"/>
      <c r="BX83" s="6"/>
      <c r="BY83" s="6"/>
      <c r="BZ83" s="6"/>
      <c r="CA83" s="6"/>
      <c r="CB83" s="6"/>
      <c r="CC83" s="6"/>
      <c r="CD83" s="6"/>
      <c r="CE83" s="6"/>
      <c r="CF83" s="6"/>
      <c r="CG83" s="6"/>
      <c r="CH83" s="6"/>
      <c r="CI83" s="6"/>
      <c r="CJ83" s="6"/>
      <c r="CK83" s="6"/>
      <c r="CL83" s="6"/>
    </row>
    <row r="84" spans="1:90">
      <c r="A84" s="6"/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  <c r="P84" s="103"/>
      <c r="Q84" s="103"/>
      <c r="R84" s="10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  <c r="BI84" s="6"/>
      <c r="BJ84" s="6"/>
      <c r="BK84" s="6"/>
      <c r="BL84" s="6"/>
      <c r="BM84" s="6"/>
      <c r="BN84" s="6"/>
      <c r="BO84" s="6"/>
      <c r="BP84" s="6"/>
      <c r="BQ84" s="6"/>
      <c r="BR84" s="6"/>
      <c r="BS84" s="6"/>
      <c r="BT84" s="6"/>
      <c r="BU84" s="6"/>
      <c r="BV84" s="6"/>
      <c r="BW84" s="6"/>
      <c r="BX84" s="6"/>
      <c r="BY84" s="6"/>
      <c r="BZ84" s="6"/>
      <c r="CA84" s="6"/>
      <c r="CB84" s="6"/>
      <c r="CC84" s="6"/>
      <c r="CD84" s="6"/>
      <c r="CE84" s="6"/>
      <c r="CF84" s="6"/>
      <c r="CG84" s="6"/>
      <c r="CH84" s="6"/>
      <c r="CI84" s="6"/>
      <c r="CJ84" s="6"/>
      <c r="CK84" s="6"/>
      <c r="CL84" s="6"/>
    </row>
    <row r="85" spans="1:90">
      <c r="A85" s="6"/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  <c r="P85" s="103"/>
      <c r="Q85" s="103"/>
      <c r="R85" s="10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  <c r="BI85" s="6"/>
      <c r="BJ85" s="6"/>
      <c r="BK85" s="6"/>
      <c r="BL85" s="6"/>
      <c r="BM85" s="6"/>
      <c r="BN85" s="6"/>
      <c r="BO85" s="6"/>
      <c r="BP85" s="6"/>
      <c r="BQ85" s="6"/>
      <c r="BR85" s="6"/>
      <c r="BS85" s="6"/>
      <c r="BT85" s="6"/>
      <c r="BU85" s="6"/>
      <c r="BV85" s="6"/>
      <c r="BW85" s="6"/>
      <c r="BX85" s="6"/>
      <c r="BY85" s="6"/>
      <c r="BZ85" s="6"/>
      <c r="CA85" s="6"/>
      <c r="CB85" s="6"/>
      <c r="CC85" s="6"/>
      <c r="CD85" s="6"/>
      <c r="CE85" s="6"/>
      <c r="CF85" s="6"/>
      <c r="CG85" s="6"/>
      <c r="CH85" s="6"/>
      <c r="CI85" s="6"/>
      <c r="CJ85" s="6"/>
      <c r="CK85" s="6"/>
      <c r="CL85" s="6"/>
    </row>
    <row r="86" spans="1:90">
      <c r="A86" s="6"/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  <c r="P86" s="103"/>
      <c r="Q86" s="103"/>
      <c r="R86" s="10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  <c r="BI86" s="6"/>
      <c r="BJ86" s="6"/>
      <c r="BK86" s="6"/>
      <c r="BL86" s="6"/>
      <c r="BM86" s="6"/>
      <c r="BN86" s="6"/>
      <c r="BO86" s="6"/>
      <c r="BP86" s="6"/>
      <c r="BQ86" s="6"/>
      <c r="BR86" s="6"/>
      <c r="BS86" s="6"/>
      <c r="BT86" s="6"/>
      <c r="BU86" s="6"/>
      <c r="BV86" s="6"/>
      <c r="BW86" s="6"/>
      <c r="BX86" s="6"/>
      <c r="BY86" s="6"/>
      <c r="BZ86" s="6"/>
      <c r="CA86" s="6"/>
      <c r="CB86" s="6"/>
      <c r="CC86" s="6"/>
      <c r="CD86" s="6"/>
      <c r="CE86" s="6"/>
      <c r="CF86" s="6"/>
      <c r="CG86" s="6"/>
      <c r="CH86" s="6"/>
      <c r="CI86" s="6"/>
      <c r="CJ86" s="6"/>
      <c r="CK86" s="6"/>
      <c r="CL86" s="6"/>
    </row>
    <row r="87" spans="1:90">
      <c r="A87" s="6"/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  <c r="P87" s="103"/>
      <c r="Q87" s="103"/>
      <c r="R87" s="10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  <c r="BI87" s="6"/>
      <c r="BJ87" s="6"/>
      <c r="BK87" s="6"/>
      <c r="BL87" s="6"/>
      <c r="BM87" s="6"/>
      <c r="BN87" s="6"/>
      <c r="BO87" s="6"/>
      <c r="BP87" s="6"/>
      <c r="BQ87" s="6"/>
      <c r="BR87" s="6"/>
      <c r="BS87" s="6"/>
      <c r="BT87" s="6"/>
      <c r="BU87" s="6"/>
      <c r="BV87" s="6"/>
      <c r="BW87" s="6"/>
      <c r="BX87" s="6"/>
      <c r="BY87" s="6"/>
      <c r="BZ87" s="6"/>
      <c r="CA87" s="6"/>
      <c r="CB87" s="6"/>
      <c r="CC87" s="6"/>
      <c r="CD87" s="6"/>
      <c r="CE87" s="6"/>
      <c r="CF87" s="6"/>
      <c r="CG87" s="6"/>
      <c r="CH87" s="6"/>
      <c r="CI87" s="6"/>
      <c r="CJ87" s="6"/>
      <c r="CK87" s="6"/>
      <c r="CL87" s="6"/>
    </row>
    <row r="88" spans="1:90">
      <c r="A88" s="6"/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103"/>
      <c r="Q88" s="103"/>
      <c r="R88" s="10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  <c r="BI88" s="6"/>
      <c r="BJ88" s="6"/>
      <c r="BK88" s="6"/>
      <c r="BL88" s="6"/>
      <c r="BM88" s="6"/>
      <c r="BN88" s="6"/>
      <c r="BO88" s="6"/>
      <c r="BP88" s="6"/>
      <c r="BQ88" s="6"/>
      <c r="BR88" s="6"/>
      <c r="BS88" s="6"/>
      <c r="BT88" s="6"/>
      <c r="BU88" s="6"/>
      <c r="BV88" s="6"/>
      <c r="BW88" s="6"/>
      <c r="BX88" s="6"/>
      <c r="BY88" s="6"/>
      <c r="BZ88" s="6"/>
      <c r="CA88" s="6"/>
      <c r="CB88" s="6"/>
      <c r="CC88" s="6"/>
      <c r="CD88" s="6"/>
      <c r="CE88" s="6"/>
      <c r="CF88" s="6"/>
      <c r="CG88" s="6"/>
      <c r="CH88" s="6"/>
      <c r="CI88" s="6"/>
      <c r="CJ88" s="6"/>
      <c r="CK88" s="6"/>
      <c r="CL88" s="6"/>
    </row>
    <row r="89" spans="1:90">
      <c r="A89" s="6"/>
      <c r="B89" s="8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10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  <c r="BI89" s="6"/>
      <c r="BJ89" s="6"/>
      <c r="BK89" s="6"/>
      <c r="BL89" s="6"/>
      <c r="BM89" s="6"/>
      <c r="BN89" s="6"/>
      <c r="BO89" s="6"/>
      <c r="BP89" s="6"/>
      <c r="BQ89" s="6"/>
      <c r="BR89" s="6"/>
      <c r="BS89" s="6"/>
      <c r="BT89" s="6"/>
      <c r="BU89" s="6"/>
      <c r="BV89" s="6"/>
      <c r="BW89" s="6"/>
      <c r="BX89" s="6"/>
      <c r="BY89" s="6"/>
      <c r="BZ89" s="6"/>
      <c r="CA89" s="6"/>
      <c r="CB89" s="6"/>
      <c r="CC89" s="6"/>
      <c r="CD89" s="6"/>
      <c r="CE89" s="6"/>
      <c r="CF89" s="6"/>
      <c r="CG89" s="6"/>
      <c r="CH89" s="6"/>
      <c r="CI89" s="6"/>
      <c r="CJ89" s="6"/>
      <c r="CK89" s="6"/>
      <c r="CL89" s="6"/>
    </row>
    <row r="90" spans="1:90">
      <c r="A90" s="6"/>
      <c r="B90" s="8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10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  <c r="BI90" s="6"/>
      <c r="BJ90" s="6"/>
      <c r="BK90" s="6"/>
      <c r="BL90" s="6"/>
      <c r="BM90" s="6"/>
      <c r="BN90" s="6"/>
      <c r="BO90" s="6"/>
      <c r="BP90" s="6"/>
      <c r="BQ90" s="6"/>
      <c r="BR90" s="6"/>
      <c r="BS90" s="6"/>
      <c r="BT90" s="6"/>
      <c r="BU90" s="6"/>
      <c r="BV90" s="6"/>
      <c r="BW90" s="6"/>
      <c r="BX90" s="6"/>
      <c r="BY90" s="6"/>
      <c r="BZ90" s="6"/>
      <c r="CA90" s="6"/>
      <c r="CB90" s="6"/>
      <c r="CC90" s="6"/>
      <c r="CD90" s="6"/>
      <c r="CE90" s="6"/>
      <c r="CF90" s="6"/>
      <c r="CG90" s="6"/>
      <c r="CH90" s="6"/>
      <c r="CI90" s="6"/>
      <c r="CJ90" s="6"/>
      <c r="CK90" s="6"/>
      <c r="CL90" s="6"/>
    </row>
    <row r="91" spans="1:90">
      <c r="A91" s="6"/>
      <c r="B91" s="8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10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  <c r="BI91" s="6"/>
      <c r="BJ91" s="6"/>
      <c r="BK91" s="6"/>
      <c r="BL91" s="6"/>
      <c r="BM91" s="6"/>
      <c r="BN91" s="6"/>
      <c r="BO91" s="6"/>
      <c r="BP91" s="6"/>
      <c r="BQ91" s="6"/>
      <c r="BR91" s="6"/>
      <c r="BS91" s="6"/>
      <c r="BT91" s="6"/>
      <c r="BU91" s="6"/>
      <c r="BV91" s="6"/>
      <c r="BW91" s="6"/>
      <c r="BX91" s="6"/>
      <c r="BY91" s="6"/>
      <c r="BZ91" s="6"/>
      <c r="CA91" s="6"/>
      <c r="CB91" s="6"/>
      <c r="CC91" s="6"/>
      <c r="CD91" s="6"/>
      <c r="CE91" s="6"/>
      <c r="CF91" s="6"/>
      <c r="CG91" s="6"/>
      <c r="CH91" s="6"/>
      <c r="CI91" s="6"/>
      <c r="CJ91" s="6"/>
      <c r="CK91" s="6"/>
      <c r="CL91" s="6"/>
    </row>
  </sheetData>
  <mergeCells count="34">
    <mergeCell ref="AG16:AG17"/>
    <mergeCell ref="AD21:AE21"/>
    <mergeCell ref="AG21:AG22"/>
    <mergeCell ref="U36:V36"/>
    <mergeCell ref="U37:V37"/>
    <mergeCell ref="X36:X37"/>
    <mergeCell ref="M21:N21"/>
    <mergeCell ref="AD16:AE16"/>
    <mergeCell ref="AD17:AE17"/>
    <mergeCell ref="A10:I10"/>
    <mergeCell ref="AC1:AF1"/>
    <mergeCell ref="AC2:AF2"/>
    <mergeCell ref="AC3:AF3"/>
    <mergeCell ref="AC4:AF4"/>
    <mergeCell ref="A8:I9"/>
    <mergeCell ref="B1:E1"/>
    <mergeCell ref="K1:N1"/>
    <mergeCell ref="T1:W1"/>
    <mergeCell ref="T2:W2"/>
    <mergeCell ref="T3:W3"/>
    <mergeCell ref="T4:W4"/>
    <mergeCell ref="B2:E2"/>
    <mergeCell ref="B3:E3"/>
    <mergeCell ref="B4:E4"/>
    <mergeCell ref="K2:N2"/>
    <mergeCell ref="K3:N3"/>
    <mergeCell ref="K4:N4"/>
    <mergeCell ref="T26:T27"/>
    <mergeCell ref="AD22:AE22"/>
    <mergeCell ref="X41:X42"/>
    <mergeCell ref="T41:T42"/>
    <mergeCell ref="U41:V41"/>
    <mergeCell ref="W41:W42"/>
    <mergeCell ref="U42:V42"/>
  </mergeCells>
  <pageMargins left="0.7" right="0.7" top="0.75" bottom="0.75" header="0.3" footer="0.3"/>
  <pageSetup scale="88" orientation="portrait" r:id="rId1"/>
  <colBreaks count="3" manualBreakCount="3">
    <brk id="9" max="1048575" man="1"/>
    <brk id="18" max="1048575" man="1"/>
    <brk id="27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Sidewalk Bracket Rating</vt:lpstr>
    </vt:vector>
  </TitlesOfParts>
  <Company>STV Incorporated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Gouveia</dc:creator>
  <cp:lastModifiedBy>Ana R. Gouveia</cp:lastModifiedBy>
  <cp:lastPrinted>2015-10-29T14:07:09Z</cp:lastPrinted>
  <dcterms:created xsi:type="dcterms:W3CDTF">2010-08-04T14:43:55Z</dcterms:created>
  <dcterms:modified xsi:type="dcterms:W3CDTF">2016-05-10T20:21:11Z</dcterms:modified>
</cp:coreProperties>
</file>