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00" windowWidth="18735" windowHeight="11700" tabRatio="576"/>
  </bookViews>
  <sheets>
    <sheet name="Pedestrian Load" sheetId="1" r:id="rId1"/>
    <sheet name="Summary Sheet" sheetId="9" r:id="rId2"/>
  </sheets>
  <externalReferences>
    <externalReference r:id="rId3"/>
  </externalReferences>
  <definedNames>
    <definedName name="bfc_end">#REF!</definedName>
    <definedName name="bft_end">#REF!</definedName>
    <definedName name="D">#REF!</definedName>
    <definedName name="D0">#REF!</definedName>
    <definedName name="d0_end">#REF!</definedName>
    <definedName name="Ec">'Pedestrian Load'!#REF!</definedName>
    <definedName name="Es">'Pedestrian Load'!#REF!</definedName>
    <definedName name="fc">'Pedestrian Load'!#REF!</definedName>
    <definedName name="fy">'Pedestrian Load'!#REF!</definedName>
    <definedName name="fyb">'Pedestrian Load'!#REF!</definedName>
    <definedName name="L">'Pedestrian Load'!#REF!</definedName>
    <definedName name="LL">'Pedestrian Load'!#REF!</definedName>
    <definedName name="n">'Pedestrian Load'!#REF!</definedName>
    <definedName name="_xlnm.Print_Area" localSheetId="0">'Pedestrian Load'!$A$1:$R$43</definedName>
    <definedName name="S">'Pedestrian Load'!#REF!</definedName>
    <definedName name="SSS">'Pedestrian Load'!#REF!</definedName>
    <definedName name="temp">#REF!</definedName>
    <definedName name="tfc">#REF!</definedName>
    <definedName name="tfc_end">#REF!</definedName>
    <definedName name="tft">#REF!</definedName>
    <definedName name="tft_end">#REF!</definedName>
    <definedName name="ts">'Pedestrian Load'!#REF!</definedName>
    <definedName name="tw">#REF!</definedName>
  </definedNames>
  <calcPr calcId="125725"/>
</workbook>
</file>

<file path=xl/calcChain.xml><?xml version="1.0" encoding="utf-8"?>
<calcChain xmlns="http://schemas.openxmlformats.org/spreadsheetml/2006/main">
  <c r="D36" i="1"/>
  <c r="E36" s="1"/>
  <c r="D37"/>
  <c r="E37" s="1"/>
  <c r="D38"/>
  <c r="E38" s="1"/>
  <c r="D39"/>
  <c r="E39" s="1"/>
  <c r="O3"/>
  <c r="K3"/>
  <c r="K2"/>
  <c r="K1"/>
  <c r="D28"/>
  <c r="D29"/>
  <c r="D30"/>
  <c r="D31"/>
  <c r="D32"/>
  <c r="D33"/>
  <c r="D34"/>
  <c r="D35"/>
  <c r="D27"/>
  <c r="E27" s="1"/>
  <c r="C21"/>
  <c r="F27" s="1"/>
  <c r="F3"/>
  <c r="B3"/>
  <c r="B2"/>
  <c r="B1"/>
  <c r="G27" l="1"/>
  <c r="F37"/>
  <c r="G37" s="1"/>
  <c r="F39"/>
  <c r="G39" s="1"/>
  <c r="F38"/>
  <c r="G38" s="1"/>
  <c r="F36"/>
  <c r="G36" s="1"/>
  <c r="F4" l="1"/>
  <c r="O4" s="1"/>
  <c r="R3" l="1"/>
  <c r="F28" l="1"/>
  <c r="E35"/>
  <c r="E34"/>
  <c r="E33"/>
  <c r="E32"/>
  <c r="E31"/>
  <c r="E30"/>
  <c r="E29"/>
  <c r="E28"/>
  <c r="J7" i="9"/>
  <c r="J8"/>
  <c r="J9"/>
  <c r="J10"/>
  <c r="J11"/>
  <c r="J12"/>
  <c r="J13"/>
  <c r="J14"/>
  <c r="J15"/>
  <c r="J16"/>
  <c r="J17"/>
  <c r="J18"/>
  <c r="J19"/>
  <c r="J20"/>
  <c r="J21"/>
  <c r="J22"/>
  <c r="J6"/>
  <c r="F35" i="1" l="1"/>
  <c r="G35" s="1"/>
  <c r="G28"/>
  <c r="F33"/>
  <c r="G33" s="1"/>
  <c r="F31"/>
  <c r="G31" s="1"/>
  <c r="F29"/>
  <c r="G29" s="1"/>
  <c r="F34"/>
  <c r="G34" s="1"/>
  <c r="F32"/>
  <c r="G32" s="1"/>
  <c r="F30"/>
  <c r="G30" s="1"/>
</calcChain>
</file>

<file path=xl/sharedStrings.xml><?xml version="1.0" encoding="utf-8"?>
<sst xmlns="http://schemas.openxmlformats.org/spreadsheetml/2006/main" count="143" uniqueCount="93">
  <si>
    <t>CLIENT</t>
  </si>
  <si>
    <t>STV Incorporated</t>
  </si>
  <si>
    <t>PROJECT</t>
  </si>
  <si>
    <t xml:space="preserve">MADE </t>
  </si>
  <si>
    <t xml:space="preserve">CHK. </t>
  </si>
  <si>
    <t>REV.</t>
  </si>
  <si>
    <t>SUBJECT</t>
  </si>
  <si>
    <t>ft</t>
  </si>
  <si>
    <t>L=</t>
  </si>
  <si>
    <t>kips</t>
  </si>
  <si>
    <t>L1</t>
  </si>
  <si>
    <t>Gusset Plates</t>
  </si>
  <si>
    <t>L2</t>
  </si>
  <si>
    <t>L3</t>
  </si>
  <si>
    <t>L4</t>
  </si>
  <si>
    <t>L5</t>
  </si>
  <si>
    <t>L6</t>
  </si>
  <si>
    <t>L7</t>
  </si>
  <si>
    <t>L8</t>
  </si>
  <si>
    <t>L0</t>
  </si>
  <si>
    <t>U1</t>
  </si>
  <si>
    <t>U2</t>
  </si>
  <si>
    <t>U3</t>
  </si>
  <si>
    <t>U4</t>
  </si>
  <si>
    <t>U5</t>
  </si>
  <si>
    <t>U6</t>
  </si>
  <si>
    <t>U7</t>
  </si>
  <si>
    <t>U8</t>
  </si>
  <si>
    <t>truss joint</t>
  </si>
  <si>
    <t>Truss DL</t>
  </si>
  <si>
    <t>Top Chord Brace</t>
  </si>
  <si>
    <t>Bottom Chord Crace</t>
  </si>
  <si>
    <t>Floor Beam</t>
  </si>
  <si>
    <t>Sidewalk Bracket</t>
  </si>
  <si>
    <t>Sidewalk connection</t>
  </si>
  <si>
    <t>Σ DL</t>
  </si>
  <si>
    <t>OLD CALCS</t>
  </si>
  <si>
    <t>W</t>
  </si>
  <si>
    <t>A</t>
  </si>
  <si>
    <t>Bracing</t>
  </si>
  <si>
    <t>Floor Beams</t>
  </si>
  <si>
    <t>Wearing Surface</t>
  </si>
  <si>
    <t>distance between panel points</t>
  </si>
  <si>
    <t>tributary area of sidewalk per panel point</t>
  </si>
  <si>
    <t>P=</t>
  </si>
  <si>
    <t>P=(30+3,000/L)*((55-W)/50)</t>
  </si>
  <si>
    <t>W=</t>
  </si>
  <si>
    <t>sidewalk width</t>
  </si>
  <si>
    <t>truss length</t>
  </si>
  <si>
    <t>B</t>
  </si>
  <si>
    <t>Member</t>
  </si>
  <si>
    <t>average sidewalk span</t>
  </si>
  <si>
    <t>L9</t>
  </si>
  <si>
    <t>L10</t>
  </si>
  <si>
    <t>L11</t>
  </si>
  <si>
    <t>L12</t>
  </si>
  <si>
    <t>AASHTO</t>
  </si>
  <si>
    <t>Ref.</t>
  </si>
  <si>
    <t>XXX</t>
  </si>
  <si>
    <t>Figure X.</t>
  </si>
  <si>
    <t>Sidewalk Cross-Section</t>
  </si>
  <si>
    <t>Pedestrian Loading</t>
  </si>
  <si>
    <t>Pedestrian load on truss panel points</t>
  </si>
  <si>
    <r>
      <t>lb/ft</t>
    </r>
    <r>
      <rPr>
        <i/>
        <vertAlign val="superscript"/>
        <sz val="10"/>
        <rFont val="Calibri"/>
        <family val="2"/>
        <scheme val="minor"/>
      </rPr>
      <t>2</t>
    </r>
  </si>
  <si>
    <r>
      <t>w</t>
    </r>
    <r>
      <rPr>
        <b/>
        <vertAlign val="subscript"/>
        <sz val="11"/>
        <color indexed="8"/>
        <rFont val="Calibri"/>
        <family val="2"/>
      </rPr>
      <t>pedestrian</t>
    </r>
  </si>
  <si>
    <r>
      <t>W</t>
    </r>
    <r>
      <rPr>
        <b/>
        <vertAlign val="subscript"/>
        <sz val="11"/>
        <color indexed="8"/>
        <rFont val="Calibri"/>
        <family val="2"/>
      </rPr>
      <t>pedestrian</t>
    </r>
  </si>
  <si>
    <r>
      <t>ft</t>
    </r>
    <r>
      <rPr>
        <b/>
        <vertAlign val="superscript"/>
        <sz val="11"/>
        <color indexed="8"/>
        <rFont val="Calibri"/>
        <family val="2"/>
      </rPr>
      <t>2</t>
    </r>
  </si>
  <si>
    <r>
      <t>kip/ft</t>
    </r>
    <r>
      <rPr>
        <b/>
        <vertAlign val="superscript"/>
        <sz val="11"/>
        <color indexed="8"/>
        <rFont val="Calibri"/>
        <family val="2"/>
      </rPr>
      <t>2</t>
    </r>
  </si>
  <si>
    <t>L8L10</t>
  </si>
  <si>
    <t>L10L12</t>
  </si>
  <si>
    <t>U7U9</t>
  </si>
  <si>
    <t>U9U11</t>
  </si>
  <si>
    <t>U1L0</t>
  </si>
  <si>
    <t>U1L2</t>
  </si>
  <si>
    <t>L2U3</t>
  </si>
  <si>
    <t>U3L4</t>
  </si>
  <si>
    <t>L4U5</t>
  </si>
  <si>
    <t>U5L6</t>
  </si>
  <si>
    <t>L6U7</t>
  </si>
  <si>
    <t>U7L8</t>
  </si>
  <si>
    <t>L8U9</t>
  </si>
  <si>
    <t>U9L10</t>
  </si>
  <si>
    <t>L10U11</t>
  </si>
  <si>
    <t>U11L12</t>
  </si>
  <si>
    <t>L2L4</t>
  </si>
  <si>
    <t>L4L6</t>
  </si>
  <si>
    <t>L6L8</t>
  </si>
  <si>
    <t>U1U3</t>
  </si>
  <si>
    <t>U3U5</t>
  </si>
  <si>
    <t>U5U7</t>
  </si>
  <si>
    <t>U7U8</t>
  </si>
  <si>
    <t>L0L2</t>
  </si>
  <si>
    <t>Load (k)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</si>
</sst>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SHT #&quot;\ 0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0"/>
      <name val="MS Sans Serif"/>
      <family val="2"/>
    </font>
    <font>
      <b/>
      <sz val="12"/>
      <color indexed="12"/>
      <name val="Times New Roman"/>
      <family val="1"/>
    </font>
    <font>
      <sz val="11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Verdana"/>
      <family val="2"/>
    </font>
    <font>
      <i/>
      <sz val="10"/>
      <name val="Calibri"/>
      <family val="2"/>
      <scheme val="minor"/>
    </font>
    <font>
      <i/>
      <vertAlign val="superscript"/>
      <sz val="10"/>
      <name val="Calibri"/>
      <family val="2"/>
      <scheme val="minor"/>
    </font>
    <font>
      <b/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gray06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3" borderId="0">
      <protection locked="0"/>
    </xf>
    <xf numFmtId="0" fontId="3" fillId="0" borderId="0"/>
  </cellStyleXfs>
  <cellXfs count="70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0" fontId="0" fillId="0" borderId="0" xfId="0" applyAlignment="1">
      <alignment textRotation="90"/>
    </xf>
    <xf numFmtId="0" fontId="0" fillId="0" borderId="0" xfId="0" applyAlignment="1"/>
    <xf numFmtId="0" fontId="0" fillId="0" borderId="12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textRotation="90"/>
    </xf>
    <xf numFmtId="0" fontId="7" fillId="0" borderId="14" xfId="0" applyFont="1" applyBorder="1" applyAlignment="1">
      <alignment horizontal="center" textRotation="9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0" xfId="0" applyFont="1"/>
    <xf numFmtId="0" fontId="9" fillId="0" borderId="0" xfId="0" applyFont="1" applyFill="1" applyBorder="1"/>
    <xf numFmtId="0" fontId="9" fillId="0" borderId="0" xfId="0" applyFont="1" applyFill="1" applyBorder="1" applyAlignment="1"/>
    <xf numFmtId="2" fontId="9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0" borderId="0" xfId="0" applyFont="1" applyBorder="1" applyAlignme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2" fillId="5" borderId="4" xfId="0" applyFont="1" applyFill="1" applyBorder="1" applyAlignment="1"/>
  </cellXfs>
  <cellStyles count="4">
    <cellStyle name="Input (Shaded)" xfId="2"/>
    <cellStyle name="Normal" xfId="0" builtinId="0"/>
    <cellStyle name="Normal 2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6</xdr:row>
      <xdr:rowOff>110448</xdr:rowOff>
    </xdr:from>
    <xdr:to>
      <xdr:col>5</xdr:col>
      <xdr:colOff>285750</xdr:colOff>
      <xdr:row>15</xdr:row>
      <xdr:rowOff>126999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499" y="1295781"/>
          <a:ext cx="3048001" cy="1635801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\OneDrive\Documents\2.%20Professional\STV%20inc\STV\4014312%20Lowell\L-15-095%20Bridge%20Rating\Appendix%20C%20-%20Computations\6-Dead%20Load%20on%20Trus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ds Bottom Chord"/>
      <sheetName val="Load Rating"/>
    </sheetNames>
    <sheetDataSet>
      <sheetData sheetId="0"/>
      <sheetData sheetId="1">
        <row r="1">
          <cell r="B1" t="str">
            <v>City of Lowell</v>
          </cell>
        </row>
        <row r="2">
          <cell r="B2" t="str">
            <v>University Ave, Lowell, Bridge</v>
          </cell>
        </row>
        <row r="3">
          <cell r="B3" t="str">
            <v>Bridge Load Rating</v>
          </cell>
          <cell r="F3" t="str">
            <v>ARG</v>
          </cell>
        </row>
        <row r="4">
          <cell r="F4">
            <v>42295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92"/>
  <sheetViews>
    <sheetView tabSelected="1" view="pageBreakPreview" zoomScale="90" zoomScaleSheetLayoutView="90" workbookViewId="0">
      <selection activeCell="I15" sqref="I15"/>
    </sheetView>
  </sheetViews>
  <sheetFormatPr defaultRowHeight="15"/>
  <cols>
    <col min="1" max="1" width="10" customWidth="1"/>
    <col min="2" max="2" width="10" style="1" customWidth="1"/>
    <col min="3" max="3" width="10.5703125" customWidth="1"/>
    <col min="4" max="4" width="9.5703125" customWidth="1"/>
    <col min="5" max="5" width="11.7109375" customWidth="1"/>
    <col min="6" max="6" width="11.28515625" customWidth="1"/>
    <col min="7" max="8" width="10" customWidth="1"/>
    <col min="9" max="9" width="10.42578125" customWidth="1"/>
    <col min="10" max="10" width="10.7109375" customWidth="1"/>
    <col min="14" max="14" width="11.28515625" customWidth="1"/>
    <col min="15" max="15" width="11.28515625" bestFit="1" customWidth="1"/>
    <col min="18" max="18" width="11.28515625" customWidth="1"/>
  </cols>
  <sheetData>
    <row r="1" spans="1:18" ht="20.25">
      <c r="A1" s="2" t="s">
        <v>0</v>
      </c>
      <c r="B1" s="45" t="str">
        <f>'[1]Load Rating'!$B$1:$E$1</f>
        <v>City of Lowell</v>
      </c>
      <c r="C1" s="46"/>
      <c r="D1" s="46"/>
      <c r="E1" s="47"/>
      <c r="F1" s="67" t="s">
        <v>1</v>
      </c>
      <c r="G1" s="68"/>
      <c r="H1" s="68"/>
      <c r="I1" s="69"/>
      <c r="J1" s="2" t="s">
        <v>0</v>
      </c>
      <c r="K1" s="45" t="str">
        <f>B1</f>
        <v>City of Lowell</v>
      </c>
      <c r="L1" s="46"/>
      <c r="M1" s="46"/>
      <c r="N1" s="47"/>
      <c r="O1" s="3" t="s">
        <v>1</v>
      </c>
      <c r="P1" s="4"/>
      <c r="Q1" s="4"/>
      <c r="R1" s="5"/>
    </row>
    <row r="2" spans="1:18">
      <c r="A2" s="2" t="s">
        <v>2</v>
      </c>
      <c r="B2" s="45" t="str">
        <f>'[1]Load Rating'!$B$2:$E$2</f>
        <v>University Ave, Lowell, Bridge</v>
      </c>
      <c r="C2" s="46"/>
      <c r="D2" s="46"/>
      <c r="E2" s="47"/>
      <c r="F2" s="42" t="s">
        <v>3</v>
      </c>
      <c r="G2" s="42" t="s">
        <v>4</v>
      </c>
      <c r="H2" s="42" t="s">
        <v>5</v>
      </c>
      <c r="I2" s="42">
        <v>4014943</v>
      </c>
      <c r="J2" s="2" t="s">
        <v>2</v>
      </c>
      <c r="K2" s="45" t="str">
        <f>B2</f>
        <v>University Ave, Lowell, Bridge</v>
      </c>
      <c r="L2" s="46"/>
      <c r="M2" s="46"/>
      <c r="N2" s="47"/>
      <c r="O2" s="42" t="s">
        <v>3</v>
      </c>
      <c r="P2" s="42" t="s">
        <v>4</v>
      </c>
      <c r="Q2" s="42" t="s">
        <v>5</v>
      </c>
      <c r="R2" s="42">
        <v>4014943</v>
      </c>
    </row>
    <row r="3" spans="1:18" ht="15" customHeight="1">
      <c r="A3" s="2" t="s">
        <v>6</v>
      </c>
      <c r="B3" s="48" t="str">
        <f>'[1]Load Rating'!$B$3:$E$3</f>
        <v>Bridge Load Rating</v>
      </c>
      <c r="C3" s="49"/>
      <c r="D3" s="49"/>
      <c r="E3" s="50"/>
      <c r="F3" s="42" t="str">
        <f>'[1]Load Rating'!$F$3</f>
        <v>ARG</v>
      </c>
      <c r="G3" s="42"/>
      <c r="H3" s="42"/>
      <c r="I3" s="43">
        <v>1</v>
      </c>
      <c r="J3" s="2" t="s">
        <v>6</v>
      </c>
      <c r="K3" s="48" t="str">
        <f>B3</f>
        <v>Bridge Load Rating</v>
      </c>
      <c r="L3" s="49"/>
      <c r="M3" s="49"/>
      <c r="N3" s="50"/>
      <c r="O3" s="42" t="str">
        <f>F3</f>
        <v>ARG</v>
      </c>
      <c r="P3" s="42"/>
      <c r="Q3" s="42"/>
      <c r="R3" s="43">
        <f>I3+1</f>
        <v>2</v>
      </c>
    </row>
    <row r="4" spans="1:18" ht="15" customHeight="1">
      <c r="A4" s="2"/>
      <c r="B4" s="51" t="s">
        <v>61</v>
      </c>
      <c r="C4" s="52"/>
      <c r="D4" s="52"/>
      <c r="E4" s="53"/>
      <c r="F4" s="44">
        <f>'[1]Load Rating'!$F$4</f>
        <v>42295</v>
      </c>
      <c r="G4" s="42"/>
      <c r="H4" s="42"/>
      <c r="I4" s="42"/>
      <c r="J4" s="2"/>
      <c r="K4" s="51"/>
      <c r="L4" s="52"/>
      <c r="M4" s="52"/>
      <c r="N4" s="53"/>
      <c r="O4" s="44">
        <f>F4</f>
        <v>42295</v>
      </c>
      <c r="P4" s="42"/>
      <c r="Q4" s="42"/>
      <c r="R4" s="42"/>
    </row>
    <row r="5" spans="1:18" s="6" customFormat="1" ht="14.2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s="6" customFormat="1" ht="14.25" customHeight="1">
      <c r="A6" s="24"/>
      <c r="B6" s="29" t="s">
        <v>62</v>
      </c>
      <c r="C6" s="23"/>
      <c r="D6" s="23"/>
      <c r="E6" s="23"/>
      <c r="F6" s="23"/>
      <c r="G6" s="24" t="s">
        <v>57</v>
      </c>
      <c r="H6" s="24"/>
      <c r="I6" s="24"/>
      <c r="Q6" s="24"/>
      <c r="R6" s="24"/>
    </row>
    <row r="7" spans="1:18" s="6" customFormat="1" ht="14.25" customHeight="1">
      <c r="A7" s="23"/>
      <c r="H7" s="24"/>
      <c r="I7" s="24"/>
      <c r="Q7" s="24"/>
      <c r="R7" s="24"/>
    </row>
    <row r="8" spans="1:18" s="6" customFormat="1" ht="14.25" customHeight="1">
      <c r="A8" s="23"/>
      <c r="B8" s="23"/>
      <c r="C8" s="23"/>
      <c r="D8" s="23"/>
      <c r="E8" s="23"/>
      <c r="F8" s="23"/>
      <c r="G8" s="23"/>
      <c r="H8" s="25"/>
      <c r="I8" s="25"/>
      <c r="Q8" s="33"/>
      <c r="R8" s="25"/>
    </row>
    <row r="9" spans="1:18" s="6" customFormat="1" ht="14.25" customHeight="1">
      <c r="A9" s="23"/>
      <c r="Q9" s="25"/>
    </row>
    <row r="10" spans="1:18" s="6" customFormat="1" ht="14.25" customHeight="1">
      <c r="A10" s="23"/>
    </row>
    <row r="11" spans="1:18" s="6" customFormat="1" ht="14.25" customHeight="1">
      <c r="A11" s="23"/>
    </row>
    <row r="12" spans="1:18" s="6" customFormat="1" ht="14.25" customHeight="1">
      <c r="A12" s="23"/>
    </row>
    <row r="13" spans="1:18" s="6" customFormat="1" ht="14.25" customHeight="1">
      <c r="A13" s="23"/>
    </row>
    <row r="14" spans="1:18" s="6" customFormat="1" ht="14.25" customHeight="1">
      <c r="A14" s="23"/>
    </row>
    <row r="15" spans="1:18" s="6" customFormat="1" ht="14.25" customHeight="1"/>
    <row r="16" spans="1:18" s="6" customFormat="1" ht="14.25" customHeight="1"/>
    <row r="17" spans="1:16" s="6" customFormat="1" ht="14.25" customHeight="1">
      <c r="A17" s="23"/>
      <c r="B17" s="41" t="s">
        <v>59</v>
      </c>
      <c r="C17" s="40" t="s">
        <v>60</v>
      </c>
    </row>
    <row r="18" spans="1:16" s="6" customFormat="1" ht="14.25" customHeight="1">
      <c r="A18" s="23"/>
      <c r="D18" s="57"/>
    </row>
    <row r="19" spans="1:16" s="6" customFormat="1" ht="14.25" customHeight="1">
      <c r="A19" s="23"/>
      <c r="B19" s="25" t="s">
        <v>46</v>
      </c>
      <c r="C19" s="27">
        <v>10</v>
      </c>
      <c r="D19" s="58" t="s">
        <v>7</v>
      </c>
      <c r="E19" s="31" t="s">
        <v>47</v>
      </c>
      <c r="F19" s="28"/>
      <c r="H19" s="39" t="s">
        <v>58</v>
      </c>
    </row>
    <row r="20" spans="1:16" s="6" customFormat="1" ht="14.25" customHeight="1">
      <c r="A20" s="23"/>
      <c r="B20" s="25" t="s">
        <v>8</v>
      </c>
      <c r="C20" s="27">
        <v>260</v>
      </c>
      <c r="D20" s="58" t="s">
        <v>7</v>
      </c>
      <c r="E20" s="31" t="s">
        <v>48</v>
      </c>
      <c r="F20" s="28"/>
      <c r="G20" s="27" t="s">
        <v>56</v>
      </c>
    </row>
    <row r="21" spans="1:16" s="6" customFormat="1" ht="14.25" customHeight="1">
      <c r="A21" s="25"/>
      <c r="B21" s="24" t="s">
        <v>44</v>
      </c>
      <c r="C21" s="28">
        <f>(30+3000/C20)*((55-C19)/50)</f>
        <v>37.384615384615387</v>
      </c>
      <c r="D21" s="58" t="s">
        <v>63</v>
      </c>
      <c r="E21" s="24"/>
      <c r="G21" s="32" t="s">
        <v>45</v>
      </c>
    </row>
    <row r="22" spans="1:16" s="6" customFormat="1" ht="14.25" customHeight="1">
      <c r="A22" s="25"/>
      <c r="B22" s="23"/>
      <c r="C22" s="23"/>
      <c r="D22" s="23"/>
      <c r="E22" s="23"/>
      <c r="F22" s="23"/>
      <c r="G22" s="23"/>
      <c r="H22" s="23"/>
      <c r="I22" s="23"/>
    </row>
    <row r="23" spans="1:16" s="6" customFormat="1" ht="14.25" customHeight="1">
      <c r="A23" s="38"/>
      <c r="B23" s="38"/>
      <c r="C23" s="38"/>
      <c r="D23" s="38"/>
      <c r="E23" s="38"/>
      <c r="F23" s="38"/>
      <c r="G23" s="38"/>
      <c r="H23" s="38"/>
      <c r="I23" s="38"/>
    </row>
    <row r="24" spans="1:16" s="6" customFormat="1" ht="14.25" customHeight="1">
      <c r="A24" s="25"/>
      <c r="B24" s="23"/>
      <c r="C24" s="23"/>
      <c r="D24" s="23"/>
      <c r="E24" s="23"/>
      <c r="F24" s="23"/>
      <c r="G24" s="23"/>
      <c r="H24" s="23"/>
      <c r="I24" s="23"/>
    </row>
    <row r="25" spans="1:16" s="6" customFormat="1" ht="14.25" customHeight="1">
      <c r="A25" s="25"/>
      <c r="B25" s="65"/>
      <c r="C25" s="61" t="s">
        <v>37</v>
      </c>
      <c r="D25" s="61" t="s">
        <v>49</v>
      </c>
      <c r="E25" s="61" t="s">
        <v>38</v>
      </c>
      <c r="F25" s="61" t="s">
        <v>64</v>
      </c>
      <c r="G25" s="61" t="s">
        <v>65</v>
      </c>
      <c r="H25" s="25"/>
      <c r="I25" s="25"/>
    </row>
    <row r="26" spans="1:16" s="6" customFormat="1" ht="14.25" customHeight="1">
      <c r="A26" s="25"/>
      <c r="B26" s="66"/>
      <c r="C26" s="61" t="s">
        <v>7</v>
      </c>
      <c r="D26" s="61" t="s">
        <v>7</v>
      </c>
      <c r="E26" s="61" t="s">
        <v>66</v>
      </c>
      <c r="F26" s="61" t="s">
        <v>67</v>
      </c>
      <c r="G26" s="61" t="s">
        <v>9</v>
      </c>
      <c r="H26" s="24"/>
      <c r="I26" s="24"/>
    </row>
    <row r="27" spans="1:16" s="6" customFormat="1" ht="14.25" customHeight="1">
      <c r="A27" s="25"/>
      <c r="B27" s="61" t="s">
        <v>19</v>
      </c>
      <c r="C27" s="34">
        <v>8</v>
      </c>
      <c r="D27" s="35">
        <f>$C$20/12</f>
        <v>21.666666666666668</v>
      </c>
      <c r="E27" s="35">
        <f>C27*D27</f>
        <v>173.33333333333334</v>
      </c>
      <c r="F27" s="35">
        <f>$C$21/1000</f>
        <v>3.7384615384615384E-2</v>
      </c>
      <c r="G27" s="59">
        <f>F27*E27</f>
        <v>6.48</v>
      </c>
      <c r="H27" s="24"/>
      <c r="I27" s="24"/>
    </row>
    <row r="28" spans="1:16" s="6" customFormat="1" ht="14.25" customHeight="1">
      <c r="A28" s="25"/>
      <c r="B28" s="61" t="s">
        <v>10</v>
      </c>
      <c r="C28" s="34">
        <v>8</v>
      </c>
      <c r="D28" s="35">
        <f>$C$20/12</f>
        <v>21.666666666666668</v>
      </c>
      <c r="E28" s="35">
        <f t="shared" ref="E28:E35" si="0">C28*D28</f>
        <v>173.33333333333334</v>
      </c>
      <c r="F28" s="35">
        <f>$C$21/1000</f>
        <v>3.7384615384615384E-2</v>
      </c>
      <c r="G28" s="59">
        <f t="shared" ref="G28:G34" si="1">F28*E28</f>
        <v>6.48</v>
      </c>
      <c r="H28" s="24"/>
      <c r="I28" s="24"/>
      <c r="K28" s="63" t="s">
        <v>50</v>
      </c>
      <c r="L28" s="63" t="s">
        <v>92</v>
      </c>
      <c r="M28" s="37"/>
      <c r="O28" s="63" t="s">
        <v>50</v>
      </c>
      <c r="P28" s="63" t="s">
        <v>92</v>
      </c>
    </row>
    <row r="29" spans="1:16" s="6" customFormat="1" ht="14.25" customHeight="1">
      <c r="A29" s="25"/>
      <c r="B29" s="61" t="s">
        <v>12</v>
      </c>
      <c r="C29" s="34">
        <v>8</v>
      </c>
      <c r="D29" s="35">
        <f>$C$20/12</f>
        <v>21.666666666666668</v>
      </c>
      <c r="E29" s="35">
        <f t="shared" si="0"/>
        <v>173.33333333333334</v>
      </c>
      <c r="F29" s="35">
        <f>$C$21/1000</f>
        <v>3.7384615384615384E-2</v>
      </c>
      <c r="G29" s="59">
        <f t="shared" si="1"/>
        <v>6.48</v>
      </c>
      <c r="H29" s="24"/>
      <c r="I29" s="24"/>
      <c r="K29" s="63" t="s">
        <v>91</v>
      </c>
      <c r="L29" s="64"/>
      <c r="M29" s="37"/>
      <c r="O29" s="63" t="s">
        <v>72</v>
      </c>
      <c r="P29" s="64"/>
    </row>
    <row r="30" spans="1:16" s="6" customFormat="1" ht="14.25" customHeight="1">
      <c r="A30" s="25"/>
      <c r="B30" s="61" t="s">
        <v>13</v>
      </c>
      <c r="C30" s="34">
        <v>8</v>
      </c>
      <c r="D30" s="35">
        <f>$C$20/12</f>
        <v>21.666666666666668</v>
      </c>
      <c r="E30" s="35">
        <f t="shared" si="0"/>
        <v>173.33333333333334</v>
      </c>
      <c r="F30" s="35">
        <f>$C$21/1000</f>
        <v>3.7384615384615384E-2</v>
      </c>
      <c r="G30" s="59">
        <f t="shared" si="1"/>
        <v>6.48</v>
      </c>
      <c r="H30" s="24"/>
      <c r="I30" s="24"/>
      <c r="K30" s="63" t="s">
        <v>84</v>
      </c>
      <c r="L30" s="64"/>
      <c r="M30" s="37"/>
      <c r="O30" s="63" t="s">
        <v>73</v>
      </c>
      <c r="P30" s="64"/>
    </row>
    <row r="31" spans="1:16" s="6" customFormat="1" ht="14.25" customHeight="1">
      <c r="A31" s="25"/>
      <c r="B31" s="61" t="s">
        <v>14</v>
      </c>
      <c r="C31" s="34">
        <v>8</v>
      </c>
      <c r="D31" s="35">
        <f>$C$20/12</f>
        <v>21.666666666666668</v>
      </c>
      <c r="E31" s="35">
        <f t="shared" si="0"/>
        <v>173.33333333333334</v>
      </c>
      <c r="F31" s="35">
        <f>$C$21/1000</f>
        <v>3.7384615384615384E-2</v>
      </c>
      <c r="G31" s="59">
        <f t="shared" si="1"/>
        <v>6.48</v>
      </c>
      <c r="H31" s="24"/>
      <c r="I31" s="24"/>
      <c r="K31" s="63" t="s">
        <v>85</v>
      </c>
      <c r="L31" s="64"/>
      <c r="M31" s="37"/>
      <c r="O31" s="63" t="s">
        <v>74</v>
      </c>
      <c r="P31" s="64"/>
    </row>
    <row r="32" spans="1:16" s="6" customFormat="1" ht="14.25" customHeight="1">
      <c r="A32" s="25"/>
      <c r="B32" s="61" t="s">
        <v>15</v>
      </c>
      <c r="C32" s="34">
        <v>8</v>
      </c>
      <c r="D32" s="35">
        <f>$C$20/12</f>
        <v>21.666666666666668</v>
      </c>
      <c r="E32" s="35">
        <f>C32*D32</f>
        <v>173.33333333333334</v>
      </c>
      <c r="F32" s="35">
        <f>$C$21/1000</f>
        <v>3.7384615384615384E-2</v>
      </c>
      <c r="G32" s="59">
        <f t="shared" si="1"/>
        <v>6.48</v>
      </c>
      <c r="H32" s="24"/>
      <c r="I32" s="24"/>
      <c r="K32" s="63" t="s">
        <v>86</v>
      </c>
      <c r="L32" s="64"/>
      <c r="M32" s="37"/>
      <c r="O32" s="63" t="s">
        <v>75</v>
      </c>
      <c r="P32" s="64"/>
    </row>
    <row r="33" spans="1:16" s="6" customFormat="1" ht="14.25" customHeight="1">
      <c r="A33" s="24"/>
      <c r="B33" s="61" t="s">
        <v>16</v>
      </c>
      <c r="C33" s="34">
        <v>8</v>
      </c>
      <c r="D33" s="35">
        <f>$C$20/12</f>
        <v>21.666666666666668</v>
      </c>
      <c r="E33" s="35">
        <f t="shared" si="0"/>
        <v>173.33333333333334</v>
      </c>
      <c r="F33" s="35">
        <f>$C$21/1000</f>
        <v>3.7384615384615384E-2</v>
      </c>
      <c r="G33" s="59">
        <f t="shared" si="1"/>
        <v>6.48</v>
      </c>
      <c r="H33" s="24"/>
      <c r="I33" s="24"/>
      <c r="K33" s="63" t="s">
        <v>68</v>
      </c>
      <c r="L33" s="64"/>
      <c r="M33" s="37"/>
      <c r="O33" s="63" t="s">
        <v>76</v>
      </c>
      <c r="P33" s="64"/>
    </row>
    <row r="34" spans="1:16" s="6" customFormat="1" ht="14.25" customHeight="1">
      <c r="A34" s="24"/>
      <c r="B34" s="61" t="s">
        <v>17</v>
      </c>
      <c r="C34" s="34">
        <v>8</v>
      </c>
      <c r="D34" s="35">
        <f>$C$20/12</f>
        <v>21.666666666666668</v>
      </c>
      <c r="E34" s="35">
        <f t="shared" si="0"/>
        <v>173.33333333333334</v>
      </c>
      <c r="F34" s="35">
        <f>$C$21/1000</f>
        <v>3.7384615384615384E-2</v>
      </c>
      <c r="G34" s="59">
        <f t="shared" si="1"/>
        <v>6.48</v>
      </c>
      <c r="H34" s="24"/>
      <c r="I34" s="24"/>
      <c r="K34" s="63" t="s">
        <v>69</v>
      </c>
      <c r="L34" s="64"/>
      <c r="M34" s="37"/>
      <c r="O34" s="63" t="s">
        <v>77</v>
      </c>
      <c r="P34" s="64"/>
    </row>
    <row r="35" spans="1:16" s="6" customFormat="1" ht="14.25" customHeight="1">
      <c r="A35" s="24"/>
      <c r="B35" s="62" t="s">
        <v>18</v>
      </c>
      <c r="C35" s="34">
        <v>8</v>
      </c>
      <c r="D35" s="35">
        <f>$C$20/12</f>
        <v>21.666666666666668</v>
      </c>
      <c r="E35" s="36">
        <f t="shared" si="0"/>
        <v>173.33333333333334</v>
      </c>
      <c r="F35" s="36">
        <f>$C$21/1000</f>
        <v>3.7384615384615384E-2</v>
      </c>
      <c r="G35" s="60">
        <f>F35*E35</f>
        <v>6.48</v>
      </c>
      <c r="H35" s="24"/>
      <c r="I35" s="24"/>
      <c r="K35" s="63" t="s">
        <v>87</v>
      </c>
      <c r="L35" s="64"/>
      <c r="M35" s="37"/>
      <c r="O35" s="63" t="s">
        <v>78</v>
      </c>
      <c r="P35" s="64"/>
    </row>
    <row r="36" spans="1:16" s="6" customFormat="1" ht="14.25" customHeight="1">
      <c r="A36" s="24"/>
      <c r="B36" s="61" t="s">
        <v>52</v>
      </c>
      <c r="C36" s="34">
        <v>8</v>
      </c>
      <c r="D36" s="35">
        <f>$C$20/12</f>
        <v>21.666666666666668</v>
      </c>
      <c r="E36" s="36">
        <f t="shared" ref="E36:E39" si="2">C36*D36</f>
        <v>173.33333333333334</v>
      </c>
      <c r="F36" s="36">
        <f>$C$21/1000</f>
        <v>3.7384615384615384E-2</v>
      </c>
      <c r="G36" s="60">
        <f t="shared" ref="G36:G39" si="3">F36*E36</f>
        <v>6.48</v>
      </c>
      <c r="H36" s="24"/>
      <c r="I36" s="24"/>
      <c r="K36" s="63" t="s">
        <v>88</v>
      </c>
      <c r="L36" s="64"/>
      <c r="M36" s="37"/>
      <c r="O36" s="63" t="s">
        <v>79</v>
      </c>
      <c r="P36" s="64"/>
    </row>
    <row r="37" spans="1:16" s="6" customFormat="1" ht="14.25" customHeight="1">
      <c r="A37" s="24"/>
      <c r="B37" s="61" t="s">
        <v>53</v>
      </c>
      <c r="C37" s="34">
        <v>8</v>
      </c>
      <c r="D37" s="35">
        <f>$C$20/12</f>
        <v>21.666666666666668</v>
      </c>
      <c r="E37" s="36">
        <f t="shared" si="2"/>
        <v>173.33333333333334</v>
      </c>
      <c r="F37" s="36">
        <f>$C$21/1000</f>
        <v>3.7384615384615384E-2</v>
      </c>
      <c r="G37" s="60">
        <f t="shared" si="3"/>
        <v>6.48</v>
      </c>
      <c r="H37" s="24"/>
      <c r="I37" s="24"/>
      <c r="K37" s="63" t="s">
        <v>89</v>
      </c>
      <c r="L37" s="64"/>
      <c r="M37" s="37"/>
      <c r="O37" s="63" t="s">
        <v>80</v>
      </c>
      <c r="P37" s="64"/>
    </row>
    <row r="38" spans="1:16" s="6" customFormat="1" ht="14.25" customHeight="1">
      <c r="A38" s="24"/>
      <c r="B38" s="62" t="s">
        <v>54</v>
      </c>
      <c r="C38" s="34">
        <v>8</v>
      </c>
      <c r="D38" s="35">
        <f>$C$20/12</f>
        <v>21.666666666666668</v>
      </c>
      <c r="E38" s="36">
        <f t="shared" si="2"/>
        <v>173.33333333333334</v>
      </c>
      <c r="F38" s="36">
        <f>$C$21/1000</f>
        <v>3.7384615384615384E-2</v>
      </c>
      <c r="G38" s="60">
        <f t="shared" si="3"/>
        <v>6.48</v>
      </c>
      <c r="H38" s="24"/>
      <c r="I38" s="24"/>
      <c r="K38" s="63" t="s">
        <v>90</v>
      </c>
      <c r="L38" s="64"/>
      <c r="O38" s="63" t="s">
        <v>81</v>
      </c>
      <c r="P38" s="64"/>
    </row>
    <row r="39" spans="1:16" s="6" customFormat="1" ht="14.25" customHeight="1">
      <c r="A39" s="24"/>
      <c r="B39" s="61" t="s">
        <v>55</v>
      </c>
      <c r="C39" s="34">
        <v>8</v>
      </c>
      <c r="D39" s="35">
        <f>$C$20/12</f>
        <v>21.666666666666668</v>
      </c>
      <c r="E39" s="35">
        <f t="shared" si="2"/>
        <v>173.33333333333334</v>
      </c>
      <c r="F39" s="35">
        <f>$C$21/1000</f>
        <v>3.7384615384615384E-2</v>
      </c>
      <c r="G39" s="59">
        <f t="shared" si="3"/>
        <v>6.48</v>
      </c>
      <c r="H39" s="24"/>
      <c r="I39" s="24"/>
      <c r="K39" s="63" t="s">
        <v>70</v>
      </c>
      <c r="L39" s="64"/>
      <c r="M39" s="37"/>
      <c r="O39" s="63" t="s">
        <v>82</v>
      </c>
      <c r="P39" s="64"/>
    </row>
    <row r="40" spans="1:16" s="6" customFormat="1" ht="14.25" customHeight="1">
      <c r="A40" s="24"/>
      <c r="D40" s="27"/>
      <c r="E40" s="28"/>
      <c r="F40" s="28"/>
      <c r="G40" s="26"/>
      <c r="H40" s="24"/>
      <c r="I40" s="24"/>
      <c r="K40" s="63" t="s">
        <v>71</v>
      </c>
      <c r="L40" s="64"/>
      <c r="M40" s="37"/>
      <c r="O40" s="63" t="s">
        <v>83</v>
      </c>
      <c r="P40" s="64"/>
    </row>
    <row r="41" spans="1:16" s="6" customFormat="1" ht="14.25" customHeight="1">
      <c r="A41" s="24"/>
      <c r="B41" s="25" t="s">
        <v>37</v>
      </c>
      <c r="C41" s="30" t="s">
        <v>51</v>
      </c>
      <c r="D41" s="27"/>
      <c r="E41" s="27"/>
      <c r="F41" s="27"/>
      <c r="M41" s="37"/>
    </row>
    <row r="42" spans="1:16" s="6" customFormat="1" ht="14.25" customHeight="1">
      <c r="A42" s="25"/>
      <c r="B42" s="24" t="s">
        <v>49</v>
      </c>
      <c r="C42" s="30" t="s">
        <v>42</v>
      </c>
      <c r="D42" s="27"/>
      <c r="E42" s="28"/>
      <c r="F42" s="28"/>
      <c r="M42" s="37"/>
    </row>
    <row r="43" spans="1:16" s="6" customFormat="1" ht="14.25" customHeight="1">
      <c r="A43" s="25"/>
      <c r="B43" s="25" t="s">
        <v>38</v>
      </c>
      <c r="C43" s="30" t="s">
        <v>43</v>
      </c>
    </row>
    <row r="44" spans="1:16" s="6" customFormat="1" ht="14.25">
      <c r="A44" s="7"/>
      <c r="H44" s="7"/>
    </row>
    <row r="45" spans="1:16" s="6" customFormat="1" ht="14.25">
      <c r="A45" s="7"/>
      <c r="H45" s="7"/>
    </row>
    <row r="46" spans="1:16" s="6" customFormat="1" ht="14.25">
      <c r="A46" s="7"/>
      <c r="H46" s="7"/>
    </row>
    <row r="47" spans="1:16" s="6" customFormat="1" ht="14.25">
      <c r="A47" s="7"/>
      <c r="H47" s="7"/>
    </row>
    <row r="48" spans="1:16" s="6" customFormat="1" ht="14.25" customHeight="1">
      <c r="A48" s="7"/>
      <c r="H48" s="7"/>
    </row>
    <row r="49" spans="1:9" s="6" customFormat="1" ht="14.25">
      <c r="A49" s="7"/>
      <c r="H49" s="7"/>
    </row>
    <row r="50" spans="1:9" s="6" customFormat="1" ht="14.25">
      <c r="A50" s="7"/>
      <c r="H50" s="7"/>
    </row>
    <row r="51" spans="1:9" s="6" customFormat="1" ht="14.25">
      <c r="A51" s="7"/>
      <c r="H51" s="7"/>
    </row>
    <row r="52" spans="1:9" s="6" customFormat="1" ht="14.25">
      <c r="A52" s="7"/>
      <c r="B52" s="8"/>
      <c r="C52" s="7"/>
      <c r="D52" s="7"/>
      <c r="E52" s="7"/>
      <c r="F52" s="7"/>
      <c r="G52" s="7"/>
      <c r="H52" s="7"/>
    </row>
    <row r="53" spans="1:9" s="6" customFormat="1" ht="14.25" customHeight="1">
      <c r="A53" s="7"/>
      <c r="B53" s="8"/>
      <c r="C53" s="7"/>
      <c r="D53" s="7"/>
      <c r="E53" s="7"/>
      <c r="F53" s="7"/>
      <c r="G53" s="7"/>
      <c r="H53" s="7"/>
    </row>
    <row r="54" spans="1:9" s="6" customFormat="1" ht="14.25">
      <c r="A54" s="7"/>
      <c r="B54" s="8"/>
      <c r="C54" s="7"/>
      <c r="D54" s="7"/>
      <c r="E54" s="7"/>
      <c r="F54" s="7"/>
      <c r="G54" s="7"/>
      <c r="H54" s="7"/>
    </row>
    <row r="55" spans="1:9" s="6" customFormat="1" ht="14.25">
      <c r="A55" s="7"/>
      <c r="B55" s="8"/>
      <c r="C55" s="7"/>
      <c r="D55" s="7"/>
      <c r="E55" s="7"/>
      <c r="F55" s="7"/>
      <c r="G55" s="7"/>
      <c r="H55" s="7"/>
    </row>
    <row r="56" spans="1:9" s="6" customFormat="1" ht="14.25">
      <c r="A56" s="7"/>
      <c r="B56" s="8"/>
      <c r="C56" s="7"/>
      <c r="D56" s="7"/>
      <c r="E56" s="7"/>
      <c r="F56" s="7"/>
      <c r="G56" s="7"/>
      <c r="H56" s="7"/>
    </row>
    <row r="57" spans="1:9" s="6" customFormat="1" ht="14.25">
      <c r="A57" s="7"/>
      <c r="B57" s="8"/>
      <c r="C57" s="7"/>
      <c r="D57" s="7"/>
      <c r="E57" s="7"/>
      <c r="F57" s="7"/>
      <c r="G57" s="7"/>
      <c r="H57" s="7"/>
    </row>
    <row r="58" spans="1:9" s="6" customFormat="1" ht="14.25">
      <c r="A58" s="7"/>
      <c r="B58" s="8"/>
      <c r="C58" s="7"/>
      <c r="D58" s="7"/>
      <c r="E58" s="7"/>
      <c r="F58" s="7"/>
      <c r="G58" s="7"/>
      <c r="H58" s="7"/>
      <c r="I58" s="7"/>
    </row>
    <row r="81" spans="1:9">
      <c r="A81" s="7"/>
      <c r="B81" s="8"/>
      <c r="C81" s="7"/>
      <c r="D81" s="7"/>
      <c r="E81" s="7"/>
      <c r="F81" s="7"/>
      <c r="G81" s="7"/>
      <c r="H81" s="7"/>
      <c r="I81" s="7"/>
    </row>
    <row r="82" spans="1:9">
      <c r="A82" s="7"/>
      <c r="B82" s="8"/>
      <c r="C82" s="7"/>
      <c r="D82" s="7"/>
      <c r="E82" s="7"/>
      <c r="F82" s="7"/>
      <c r="G82" s="7"/>
      <c r="H82" s="7"/>
      <c r="I82" s="7"/>
    </row>
    <row r="83" spans="1:9">
      <c r="A83" s="7"/>
      <c r="B83" s="8"/>
      <c r="C83" s="7"/>
      <c r="D83" s="7"/>
      <c r="E83" s="7"/>
      <c r="F83" s="7"/>
      <c r="G83" s="7"/>
      <c r="H83" s="7"/>
      <c r="I83" s="7"/>
    </row>
    <row r="84" spans="1:9">
      <c r="A84" s="7"/>
      <c r="B84" s="8"/>
      <c r="C84" s="7"/>
      <c r="D84" s="7"/>
      <c r="E84" s="7"/>
      <c r="F84" s="7"/>
      <c r="G84" s="7"/>
      <c r="H84" s="7"/>
      <c r="I84" s="7"/>
    </row>
    <row r="85" spans="1:9">
      <c r="A85" s="7"/>
      <c r="B85" s="8"/>
      <c r="C85" s="7"/>
      <c r="D85" s="7"/>
      <c r="E85" s="7"/>
      <c r="F85" s="7"/>
      <c r="G85" s="7"/>
      <c r="H85" s="7"/>
      <c r="I85" s="7"/>
    </row>
    <row r="86" spans="1:9">
      <c r="A86" s="7"/>
      <c r="B86" s="8"/>
      <c r="C86" s="7"/>
      <c r="D86" s="7"/>
      <c r="E86" s="7"/>
      <c r="F86" s="7"/>
      <c r="G86" s="7"/>
      <c r="H86" s="7"/>
      <c r="I86" s="7"/>
    </row>
    <row r="87" spans="1:9">
      <c r="A87" s="7"/>
      <c r="B87" s="8"/>
      <c r="C87" s="7"/>
      <c r="D87" s="7"/>
      <c r="E87" s="7"/>
      <c r="F87" s="7"/>
      <c r="G87" s="7"/>
      <c r="H87" s="7"/>
      <c r="I87" s="7"/>
    </row>
    <row r="88" spans="1:9">
      <c r="A88" s="7"/>
      <c r="B88" s="8"/>
      <c r="C88" s="7"/>
      <c r="D88" s="7"/>
      <c r="E88" s="7"/>
      <c r="F88" s="7"/>
      <c r="G88" s="7"/>
      <c r="H88" s="7"/>
      <c r="I88" s="7"/>
    </row>
    <row r="89" spans="1:9">
      <c r="A89" s="7"/>
      <c r="B89" s="8"/>
      <c r="C89" s="7"/>
      <c r="D89" s="7"/>
      <c r="E89" s="7"/>
      <c r="F89" s="7"/>
      <c r="G89" s="7"/>
      <c r="H89" s="7"/>
      <c r="I89" s="7"/>
    </row>
    <row r="90" spans="1:9">
      <c r="A90" s="7"/>
      <c r="B90" s="8"/>
      <c r="C90" s="7"/>
      <c r="D90" s="7"/>
      <c r="E90" s="7"/>
      <c r="F90" s="7"/>
      <c r="G90" s="7"/>
      <c r="H90" s="7"/>
      <c r="I90" s="7"/>
    </row>
    <row r="91" spans="1:9">
      <c r="A91" s="7"/>
      <c r="B91" s="8"/>
      <c r="C91" s="7"/>
      <c r="D91" s="7"/>
      <c r="E91" s="7"/>
      <c r="F91" s="7"/>
      <c r="G91" s="7"/>
      <c r="H91" s="7"/>
      <c r="I91" s="7"/>
    </row>
    <row r="92" spans="1:9">
      <c r="A92" s="7"/>
      <c r="B92" s="8"/>
      <c r="C92" s="7"/>
      <c r="D92" s="7"/>
      <c r="E92" s="7"/>
      <c r="F92" s="7"/>
      <c r="G92" s="7"/>
      <c r="H92" s="7"/>
      <c r="I92" s="7"/>
    </row>
  </sheetData>
  <mergeCells count="8">
    <mergeCell ref="K1:N1"/>
    <mergeCell ref="K2:N2"/>
    <mergeCell ref="K3:N3"/>
    <mergeCell ref="K4:N4"/>
    <mergeCell ref="B2:E2"/>
    <mergeCell ref="B1:E1"/>
    <mergeCell ref="B3:E3"/>
    <mergeCell ref="B4:E4"/>
  </mergeCells>
  <pageMargins left="0.7" right="0.7" top="0.75" bottom="0.75" header="0.3" footer="0.3"/>
  <pageSetup scale="96" orientation="portrait" r:id="rId1"/>
  <colBreaks count="1" manualBreakCount="1">
    <brk id="9" max="4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Q23"/>
  <sheetViews>
    <sheetView workbookViewId="0">
      <selection activeCell="H20" sqref="H20"/>
    </sheetView>
  </sheetViews>
  <sheetFormatPr defaultRowHeight="15"/>
  <sheetData>
    <row r="1" spans="3:17" s="10" customFormat="1"/>
    <row r="2" spans="3:17" ht="15.75" thickBot="1">
      <c r="I2" s="9"/>
    </row>
    <row r="3" spans="3:17" ht="16.5" thickTop="1" thickBot="1">
      <c r="C3" s="54" t="s">
        <v>36</v>
      </c>
      <c r="D3" s="55"/>
      <c r="E3" s="55"/>
      <c r="F3" s="55"/>
      <c r="G3" s="55"/>
      <c r="H3" s="55"/>
      <c r="I3" s="55"/>
      <c r="J3" s="56"/>
    </row>
    <row r="4" spans="3:17" ht="102.75">
      <c r="C4" s="14" t="s">
        <v>28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5" t="s">
        <v>35</v>
      </c>
      <c r="N4" t="s">
        <v>11</v>
      </c>
      <c r="O4" t="s">
        <v>39</v>
      </c>
    </row>
    <row r="5" spans="3:17">
      <c r="C5" s="16"/>
      <c r="D5" s="12" t="s">
        <v>9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17" t="s">
        <v>9</v>
      </c>
    </row>
    <row r="6" spans="3:17">
      <c r="C6" s="16" t="s">
        <v>20</v>
      </c>
      <c r="D6" s="13">
        <v>10.199999999999999</v>
      </c>
      <c r="E6" s="12">
        <v>8.6</v>
      </c>
      <c r="F6" s="12">
        <v>0</v>
      </c>
      <c r="G6" s="12">
        <v>0</v>
      </c>
      <c r="H6" s="12">
        <v>0</v>
      </c>
      <c r="I6" s="12">
        <v>0</v>
      </c>
      <c r="J6" s="18">
        <f>SUM(D6:I6)</f>
        <v>18.799999999999997</v>
      </c>
      <c r="M6" t="s">
        <v>20</v>
      </c>
      <c r="N6">
        <v>21.968333333333334</v>
      </c>
      <c r="O6">
        <v>9.2324973958333327</v>
      </c>
    </row>
    <row r="7" spans="3:17">
      <c r="C7" s="16" t="s">
        <v>21</v>
      </c>
      <c r="D7" s="13">
        <v>5.0999999999999996</v>
      </c>
      <c r="E7" s="12">
        <v>4.2</v>
      </c>
      <c r="F7" s="12">
        <v>0</v>
      </c>
      <c r="G7" s="12">
        <v>0</v>
      </c>
      <c r="H7" s="12">
        <v>0</v>
      </c>
      <c r="I7" s="12">
        <v>0</v>
      </c>
      <c r="J7" s="18">
        <f t="shared" ref="J7:J22" si="0">SUM(D7:I7)</f>
        <v>9.3000000000000007</v>
      </c>
      <c r="M7" t="s">
        <v>21</v>
      </c>
      <c r="N7">
        <v>7.8604166666666675</v>
      </c>
      <c r="O7">
        <v>2.2433749999999999</v>
      </c>
    </row>
    <row r="8" spans="3:17">
      <c r="C8" s="16" t="s">
        <v>22</v>
      </c>
      <c r="D8" s="13">
        <v>10</v>
      </c>
      <c r="E8" s="12">
        <v>2.5</v>
      </c>
      <c r="F8" s="12">
        <v>0</v>
      </c>
      <c r="G8" s="12">
        <v>0</v>
      </c>
      <c r="H8" s="12">
        <v>0</v>
      </c>
      <c r="I8" s="12">
        <v>0</v>
      </c>
      <c r="J8" s="18">
        <f t="shared" si="0"/>
        <v>12.5</v>
      </c>
      <c r="M8" t="s">
        <v>22</v>
      </c>
      <c r="N8">
        <v>22.560416666666665</v>
      </c>
      <c r="O8">
        <v>3.9506250000000001</v>
      </c>
    </row>
    <row r="9" spans="3:17">
      <c r="C9" s="16" t="s">
        <v>23</v>
      </c>
      <c r="D9" s="13">
        <v>5.4</v>
      </c>
      <c r="E9" s="12">
        <v>4.2</v>
      </c>
      <c r="F9" s="12">
        <v>0</v>
      </c>
      <c r="G9" s="12">
        <v>0</v>
      </c>
      <c r="H9" s="12">
        <v>0</v>
      </c>
      <c r="I9" s="12">
        <v>0</v>
      </c>
      <c r="J9" s="18">
        <f t="shared" si="0"/>
        <v>9.6000000000000014</v>
      </c>
      <c r="M9" t="s">
        <v>23</v>
      </c>
      <c r="N9">
        <v>7.8127777777777778</v>
      </c>
      <c r="O9">
        <v>2.2433749999999999</v>
      </c>
    </row>
    <row r="10" spans="3:17">
      <c r="C10" s="16" t="s">
        <v>24</v>
      </c>
      <c r="D10" s="13">
        <v>11.1</v>
      </c>
      <c r="E10" s="12">
        <v>2.5</v>
      </c>
      <c r="F10" s="12">
        <v>0</v>
      </c>
      <c r="G10" s="12">
        <v>0</v>
      </c>
      <c r="H10" s="12">
        <v>0</v>
      </c>
      <c r="I10" s="12">
        <v>0</v>
      </c>
      <c r="J10" s="18">
        <f t="shared" si="0"/>
        <v>13.6</v>
      </c>
      <c r="M10" t="s">
        <v>24</v>
      </c>
      <c r="N10">
        <v>21.961527777777775</v>
      </c>
      <c r="O10">
        <v>3.9506250000000001</v>
      </c>
    </row>
    <row r="11" spans="3:17">
      <c r="C11" s="16" t="s">
        <v>25</v>
      </c>
      <c r="D11" s="13">
        <v>5.0999999999999996</v>
      </c>
      <c r="E11" s="12">
        <v>4.5</v>
      </c>
      <c r="F11" s="12">
        <v>0</v>
      </c>
      <c r="G11" s="12">
        <v>0</v>
      </c>
      <c r="H11" s="12">
        <v>0</v>
      </c>
      <c r="I11" s="12">
        <v>0</v>
      </c>
      <c r="J11" s="18">
        <f t="shared" si="0"/>
        <v>9.6</v>
      </c>
      <c r="M11" t="s">
        <v>25</v>
      </c>
      <c r="N11">
        <v>7.7855555555555558</v>
      </c>
      <c r="O11">
        <v>2.2433749999999999</v>
      </c>
    </row>
    <row r="12" spans="3:17">
      <c r="C12" s="16" t="s">
        <v>26</v>
      </c>
      <c r="D12" s="13">
        <v>18.5</v>
      </c>
      <c r="E12" s="12">
        <v>11</v>
      </c>
      <c r="F12" s="12">
        <v>0</v>
      </c>
      <c r="G12" s="12">
        <v>0</v>
      </c>
      <c r="H12" s="12">
        <v>0</v>
      </c>
      <c r="I12" s="12">
        <v>0</v>
      </c>
      <c r="J12" s="18">
        <f t="shared" si="0"/>
        <v>29.5</v>
      </c>
      <c r="M12" t="s">
        <v>26</v>
      </c>
      <c r="N12">
        <v>34.551805555555553</v>
      </c>
      <c r="O12">
        <v>10.863256944444444</v>
      </c>
    </row>
    <row r="13" spans="3:17">
      <c r="C13" s="16" t="s">
        <v>27</v>
      </c>
      <c r="D13" s="13">
        <v>6.4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8">
        <f t="shared" si="0"/>
        <v>6.4</v>
      </c>
      <c r="M13" t="s">
        <v>27</v>
      </c>
      <c r="N13">
        <v>5.5465277777777775</v>
      </c>
      <c r="O13">
        <v>1.7072500000000002</v>
      </c>
    </row>
    <row r="14" spans="3:17">
      <c r="C14" s="16" t="s">
        <v>19</v>
      </c>
      <c r="D14" s="13">
        <v>7.5</v>
      </c>
      <c r="E14" s="12">
        <v>0</v>
      </c>
      <c r="F14" s="12">
        <v>1.3</v>
      </c>
      <c r="G14" s="12">
        <v>71.3</v>
      </c>
      <c r="H14" s="12">
        <v>25</v>
      </c>
      <c r="I14" s="12">
        <v>2.2999999999999998</v>
      </c>
      <c r="J14" s="18">
        <f t="shared" si="0"/>
        <v>107.39999999999999</v>
      </c>
      <c r="M14" t="s">
        <v>19</v>
      </c>
      <c r="N14">
        <v>31.400833333333299</v>
      </c>
      <c r="O14">
        <v>44.118703125000003</v>
      </c>
      <c r="P14">
        <v>18.997892361111113</v>
      </c>
      <c r="Q14">
        <v>9.9187499999999993</v>
      </c>
    </row>
    <row r="15" spans="3:17">
      <c r="C15" s="16" t="s">
        <v>10</v>
      </c>
      <c r="D15" s="13">
        <v>5.3</v>
      </c>
      <c r="E15" s="12">
        <v>0</v>
      </c>
      <c r="F15" s="12">
        <v>2.6</v>
      </c>
      <c r="G15" s="12">
        <v>100.7</v>
      </c>
      <c r="H15" s="12">
        <v>35.700000000000003</v>
      </c>
      <c r="I15" s="12">
        <v>2.2999999999999998</v>
      </c>
      <c r="J15" s="18">
        <f t="shared" si="0"/>
        <v>146.60000000000002</v>
      </c>
      <c r="M15" t="s">
        <v>10</v>
      </c>
      <c r="N15">
        <v>12.392916666666666</v>
      </c>
      <c r="O15">
        <v>88.237406250000006</v>
      </c>
      <c r="P15">
        <v>36.225319444444452</v>
      </c>
      <c r="Q15">
        <v>19.837499999999999</v>
      </c>
    </row>
    <row r="16" spans="3:17">
      <c r="C16" s="16" t="s">
        <v>12</v>
      </c>
      <c r="D16" s="13">
        <v>10.3</v>
      </c>
      <c r="E16" s="12">
        <v>0</v>
      </c>
      <c r="F16" s="12">
        <v>2.6</v>
      </c>
      <c r="G16" s="12">
        <v>100.7</v>
      </c>
      <c r="H16" s="12">
        <v>35.700000000000003</v>
      </c>
      <c r="I16" s="12">
        <v>2.2999999999999998</v>
      </c>
      <c r="J16" s="18">
        <f t="shared" si="0"/>
        <v>151.60000000000002</v>
      </c>
      <c r="M16" t="s">
        <v>12</v>
      </c>
      <c r="N16">
        <v>30.318749999999998</v>
      </c>
      <c r="O16">
        <v>88.237406250000006</v>
      </c>
      <c r="P16">
        <v>35.887319444444451</v>
      </c>
      <c r="Q16">
        <v>19.837499999999999</v>
      </c>
    </row>
    <row r="17" spans="3:17">
      <c r="C17" s="16" t="s">
        <v>13</v>
      </c>
      <c r="D17" s="13">
        <v>5.7</v>
      </c>
      <c r="E17" s="12">
        <v>0</v>
      </c>
      <c r="F17" s="12">
        <v>2.7</v>
      </c>
      <c r="G17" s="12">
        <v>100.7</v>
      </c>
      <c r="H17" s="12">
        <v>40.5</v>
      </c>
      <c r="I17" s="12">
        <v>2.2999999999999998</v>
      </c>
      <c r="J17" s="18">
        <f t="shared" si="0"/>
        <v>151.90000000000003</v>
      </c>
      <c r="M17" t="s">
        <v>13</v>
      </c>
      <c r="N17">
        <v>12.345277777777778</v>
      </c>
      <c r="O17">
        <v>88.237406250000006</v>
      </c>
      <c r="P17">
        <v>48.818262152777791</v>
      </c>
      <c r="Q17">
        <v>19.837499999999999</v>
      </c>
    </row>
    <row r="18" spans="3:17">
      <c r="C18" s="16" t="s">
        <v>14</v>
      </c>
      <c r="D18" s="13">
        <v>11</v>
      </c>
      <c r="E18" s="12">
        <v>0</v>
      </c>
      <c r="F18" s="12">
        <v>2.7</v>
      </c>
      <c r="G18" s="12">
        <v>100.7</v>
      </c>
      <c r="H18" s="12">
        <v>45.3</v>
      </c>
      <c r="I18" s="12">
        <v>2.2999999999999998</v>
      </c>
      <c r="J18" s="18">
        <f t="shared" si="0"/>
        <v>162</v>
      </c>
      <c r="M18" t="s">
        <v>14</v>
      </c>
      <c r="N18">
        <v>29.971666666666664</v>
      </c>
      <c r="O18">
        <v>88.237406250000006</v>
      </c>
      <c r="P18">
        <v>49.747413194444462</v>
      </c>
      <c r="Q18">
        <v>19.837499999999999</v>
      </c>
    </row>
    <row r="19" spans="3:17">
      <c r="C19" s="16" t="s">
        <v>15</v>
      </c>
      <c r="D19" s="13">
        <v>5.9</v>
      </c>
      <c r="E19" s="12">
        <v>0</v>
      </c>
      <c r="F19" s="12">
        <v>2.7</v>
      </c>
      <c r="G19" s="12">
        <v>100.7</v>
      </c>
      <c r="H19" s="12">
        <v>40.5</v>
      </c>
      <c r="I19" s="12">
        <v>2.2999999999999998</v>
      </c>
      <c r="J19" s="18">
        <f t="shared" si="0"/>
        <v>152.10000000000002</v>
      </c>
      <c r="M19" t="s">
        <v>15</v>
      </c>
      <c r="N19">
        <v>12.3725</v>
      </c>
      <c r="O19">
        <v>88.237406250000006</v>
      </c>
      <c r="P19">
        <v>48.818262152777791</v>
      </c>
      <c r="Q19">
        <v>19.837499999999999</v>
      </c>
    </row>
    <row r="20" spans="3:17">
      <c r="C20" s="16" t="s">
        <v>16</v>
      </c>
      <c r="D20" s="13">
        <v>13</v>
      </c>
      <c r="E20" s="12">
        <v>0</v>
      </c>
      <c r="F20" s="12">
        <v>2.6</v>
      </c>
      <c r="G20" s="12">
        <v>100.7</v>
      </c>
      <c r="H20" s="12">
        <v>35.700000000000003</v>
      </c>
      <c r="I20" s="12">
        <v>2.2999999999999998</v>
      </c>
      <c r="J20" s="18">
        <f t="shared" si="0"/>
        <v>154.30000000000001</v>
      </c>
      <c r="M20" t="s">
        <v>16</v>
      </c>
      <c r="N20">
        <v>34.735555555555557</v>
      </c>
      <c r="O20">
        <v>88.237406250000006</v>
      </c>
      <c r="P20">
        <v>35.54931944444445</v>
      </c>
      <c r="Q20">
        <v>19.837499999999999</v>
      </c>
    </row>
    <row r="21" spans="3:17">
      <c r="C21" s="16" t="s">
        <v>17</v>
      </c>
      <c r="D21" s="13">
        <v>6</v>
      </c>
      <c r="E21" s="12">
        <v>0</v>
      </c>
      <c r="F21" s="12">
        <v>2.6</v>
      </c>
      <c r="G21" s="12">
        <v>100.7</v>
      </c>
      <c r="H21" s="12">
        <v>35.700000000000003</v>
      </c>
      <c r="I21" s="12">
        <v>2.2999999999999998</v>
      </c>
      <c r="J21" s="18">
        <f t="shared" si="0"/>
        <v>147.30000000000001</v>
      </c>
      <c r="M21" t="s">
        <v>17</v>
      </c>
      <c r="N21">
        <v>12.494999999999999</v>
      </c>
      <c r="O21">
        <v>88.237406250000006</v>
      </c>
      <c r="P21">
        <v>35.54931944444445</v>
      </c>
      <c r="Q21">
        <v>19.837499999999999</v>
      </c>
    </row>
    <row r="22" spans="3:17" ht="15.75" thickBot="1">
      <c r="C22" s="19" t="s">
        <v>18</v>
      </c>
      <c r="D22" s="20">
        <v>24.4</v>
      </c>
      <c r="E22" s="21">
        <v>0</v>
      </c>
      <c r="F22" s="21">
        <v>2.6</v>
      </c>
      <c r="G22" s="21">
        <v>100.7</v>
      </c>
      <c r="H22" s="21">
        <v>35.700000000000003</v>
      </c>
      <c r="I22" s="21">
        <v>2.2999999999999998</v>
      </c>
      <c r="J22" s="22">
        <f t="shared" si="0"/>
        <v>165.70000000000002</v>
      </c>
      <c r="M22" t="s">
        <v>18</v>
      </c>
      <c r="N22">
        <v>56.765138888888892</v>
      </c>
      <c r="O22">
        <v>88.237406250000006</v>
      </c>
      <c r="P22">
        <v>35.54931944444445</v>
      </c>
      <c r="Q22">
        <v>19.837499999999999</v>
      </c>
    </row>
    <row r="23" spans="3:17" ht="15.75" thickTop="1">
      <c r="N23" t="s">
        <v>11</v>
      </c>
      <c r="O23" t="s">
        <v>40</v>
      </c>
      <c r="P23" t="s">
        <v>33</v>
      </c>
      <c r="Q23" t="s">
        <v>41</v>
      </c>
    </row>
  </sheetData>
  <mergeCells count="1"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Pedestrian Load</vt:lpstr>
      <vt:lpstr>Summary Sheet</vt:lpstr>
      <vt:lpstr>'Pedestrian Load'!Print_Area</vt:lpstr>
    </vt:vector>
  </TitlesOfParts>
  <Company>STV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Nikolo</dc:creator>
  <cp:lastModifiedBy>AnaClara Gouveia</cp:lastModifiedBy>
  <cp:lastPrinted>2012-03-15T12:18:26Z</cp:lastPrinted>
  <dcterms:created xsi:type="dcterms:W3CDTF">2010-08-04T14:43:55Z</dcterms:created>
  <dcterms:modified xsi:type="dcterms:W3CDTF">2015-10-26T14:14:02Z</dcterms:modified>
</cp:coreProperties>
</file>