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ve\Documents\Calculations\"/>
    </mc:Choice>
  </mc:AlternateContent>
  <bookViews>
    <workbookView xWindow="0" yWindow="0" windowWidth="22500" windowHeight="12015" firstSheet="1" activeTab="2" xr2:uid="{00000000-000D-0000-FFFF-FFFF00000000}"/>
  </bookViews>
  <sheets>
    <sheet name="Sheet1" sheetId="1" r:id="rId1"/>
    <sheet name="Bridges" sheetId="2" r:id="rId2"/>
    <sheet name="ProjectNo" sheetId="3" r:id="rId3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3" l="1"/>
  <c r="A21" i="3"/>
  <c r="A24" i="3"/>
  <c r="A22" i="3"/>
  <c r="L25" i="3"/>
  <c r="L17" i="3"/>
  <c r="L26" i="3"/>
  <c r="L18" i="3"/>
  <c r="L24" i="3"/>
  <c r="I24" i="3"/>
  <c r="G24" i="3"/>
  <c r="D24" i="3"/>
  <c r="D21" i="3"/>
  <c r="D22" i="3"/>
  <c r="A18" i="3"/>
  <c r="A20" i="3"/>
  <c r="L21" i="3"/>
  <c r="L20" i="3"/>
  <c r="L22" i="3"/>
  <c r="G26" i="3"/>
  <c r="D26" i="3"/>
  <c r="L23" i="3"/>
  <c r="D10" i="3"/>
  <c r="G5" i="3"/>
  <c r="G7" i="3"/>
  <c r="A7" i="3"/>
  <c r="AM1" i="2"/>
  <c r="AN1" i="2"/>
  <c r="G1" i="2" l="1"/>
  <c r="H1" i="2"/>
  <c r="L19" i="3"/>
  <c r="I23" i="3"/>
  <c r="G23" i="3"/>
  <c r="D23" i="3"/>
  <c r="G25" i="3"/>
  <c r="D25" i="3"/>
  <c r="A19" i="3"/>
  <c r="A17" i="3"/>
  <c r="D17" i="3"/>
  <c r="A25" i="3"/>
  <c r="I25" i="3"/>
  <c r="A10" i="3"/>
  <c r="L10" i="3"/>
  <c r="L7" i="3"/>
  <c r="L5" i="3"/>
  <c r="L3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N35" i="3"/>
  <c r="O35" i="3"/>
  <c r="P35" i="3"/>
  <c r="Q35" i="3"/>
  <c r="R35" i="3"/>
  <c r="S35" i="3"/>
  <c r="T35" i="3"/>
  <c r="U35" i="3"/>
  <c r="G3" i="3"/>
  <c r="K1" i="3"/>
  <c r="D1" i="3"/>
  <c r="A5" i="3"/>
  <c r="D33" i="3"/>
  <c r="E33" i="3" s="1"/>
  <c r="F33" i="3" s="1"/>
  <c r="G33" i="3" s="1"/>
  <c r="H33" i="3" s="1"/>
  <c r="I33" i="3" s="1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AD33" i="3" s="1"/>
  <c r="AE33" i="3" s="1"/>
  <c r="AF33" i="3" s="1"/>
  <c r="AG33" i="3" s="1"/>
  <c r="AH33" i="3" s="1"/>
  <c r="AI33" i="3" s="1"/>
  <c r="D35" i="3"/>
  <c r="E35" i="3"/>
  <c r="F35" i="3"/>
  <c r="G35" i="3"/>
  <c r="H35" i="3"/>
  <c r="I35" i="3"/>
  <c r="L35" i="3"/>
  <c r="M35" i="3"/>
  <c r="C35" i="3"/>
  <c r="B36" i="3"/>
  <c r="B37" i="3" s="1"/>
  <c r="B38" i="3" s="1"/>
  <c r="B39" i="3" s="1"/>
  <c r="B40" i="3" s="1"/>
  <c r="B41" i="3" s="1"/>
  <c r="B42" i="3" s="1"/>
  <c r="B43" i="3" s="1"/>
  <c r="B44" i="3" s="1"/>
  <c r="A3" i="3"/>
  <c r="T5" i="2"/>
  <c r="V5" i="2"/>
  <c r="T6" i="2"/>
  <c r="V6" i="2"/>
  <c r="T7" i="2"/>
  <c r="V7" i="2"/>
  <c r="T8" i="2"/>
  <c r="V8" i="2"/>
  <c r="T9" i="2"/>
  <c r="V9" i="2"/>
  <c r="T10" i="2"/>
  <c r="V10" i="2"/>
  <c r="T11" i="2"/>
  <c r="V11" i="2"/>
  <c r="T12" i="2"/>
  <c r="V12" i="2"/>
  <c r="T4" i="2"/>
  <c r="V4" i="2"/>
  <c r="D1" i="2"/>
  <c r="E1" i="2" s="1"/>
  <c r="F1" i="2" s="1"/>
  <c r="C3" i="2"/>
  <c r="A1" i="3"/>
  <c r="B34" i="3"/>
  <c r="D5" i="3"/>
  <c r="D7" i="3"/>
  <c r="D3" i="3"/>
  <c r="I1" i="2" l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T3" i="2"/>
  <c r="V3" i="2"/>
  <c r="B1" i="3"/>
  <c r="A4" i="2"/>
  <c r="A5" i="2" s="1"/>
  <c r="A6" i="2" s="1"/>
  <c r="A7" i="2" s="1"/>
  <c r="A8" i="2" s="1"/>
  <c r="A9" i="2" s="1"/>
  <c r="A10" i="2" s="1"/>
  <c r="A11" i="2" s="1"/>
  <c r="A12" i="2" s="1"/>
  <c r="B4" i="2"/>
  <c r="D18" i="3" l="1"/>
  <c r="I26" i="3"/>
  <c r="A11" i="3"/>
  <c r="A26" i="3"/>
  <c r="L11" i="3"/>
  <c r="L8" i="3"/>
  <c r="L6" i="3"/>
  <c r="G8" i="3"/>
  <c r="L4" i="3"/>
  <c r="G6" i="3"/>
  <c r="D6" i="3"/>
  <c r="E1" i="3"/>
  <c r="D11" i="3"/>
  <c r="D4" i="3"/>
  <c r="G4" i="3"/>
  <c r="D8" i="3"/>
  <c r="AE1" i="2"/>
  <c r="AF1" i="2" s="1"/>
  <c r="AG1" i="2" s="1"/>
  <c r="AH1" i="2" s="1"/>
  <c r="AI1" i="2" s="1"/>
  <c r="AJ1" i="2" s="1"/>
  <c r="AK1" i="2" s="1"/>
  <c r="AL1" i="2" s="1"/>
  <c r="AO1" i="2" s="1"/>
  <c r="AP1" i="2" s="1"/>
  <c r="AQ1" i="2" s="1"/>
  <c r="L1" i="3"/>
  <c r="A6" i="3"/>
  <c r="A4" i="3"/>
  <c r="A8" i="3"/>
  <c r="C4" i="2"/>
  <c r="B5" i="2"/>
  <c r="C5" i="2" l="1"/>
  <c r="B6" i="2"/>
  <c r="B7" i="2" l="1"/>
  <c r="C6" i="2"/>
  <c r="C7" i="2" l="1"/>
  <c r="B8" i="2"/>
  <c r="B9" i="2" l="1"/>
  <c r="C8" i="2"/>
  <c r="C9" i="2" l="1"/>
  <c r="B10" i="2"/>
  <c r="B11" i="2" l="1"/>
  <c r="C10" i="2"/>
  <c r="C11" i="2" l="1"/>
  <c r="B12" i="2"/>
  <c r="C12" i="2" s="1"/>
</calcChain>
</file>

<file path=xl/sharedStrings.xml><?xml version="1.0" encoding="utf-8"?>
<sst xmlns="http://schemas.openxmlformats.org/spreadsheetml/2006/main" count="428" uniqueCount="174">
  <si>
    <t>Categories</t>
  </si>
  <si>
    <t>Subcategories</t>
  </si>
  <si>
    <t>Bridges</t>
  </si>
  <si>
    <t>Highlights</t>
  </si>
  <si>
    <t>Trusses</t>
  </si>
  <si>
    <t>Moveable</t>
  </si>
  <si>
    <t>Massachusetts</t>
  </si>
  <si>
    <t>Items 1</t>
  </si>
  <si>
    <t>Items 2</t>
  </si>
  <si>
    <t>Items 3</t>
  </si>
  <si>
    <t>Items 4</t>
  </si>
  <si>
    <t>Atrium</t>
  </si>
  <si>
    <t>Buildings</t>
  </si>
  <si>
    <t>StructureSize</t>
  </si>
  <si>
    <t>Market</t>
  </si>
  <si>
    <t>Courtyard</t>
  </si>
  <si>
    <t>Westin</t>
  </si>
  <si>
    <t>Commercial</t>
  </si>
  <si>
    <t>Malls</t>
  </si>
  <si>
    <t>Hotels</t>
  </si>
  <si>
    <t>Hospitals</t>
  </si>
  <si>
    <t>Infrastructure</t>
  </si>
  <si>
    <t>Parking Garages</t>
  </si>
  <si>
    <t>Tunnels</t>
  </si>
  <si>
    <t>Mid-Size</t>
  </si>
  <si>
    <t>Towers</t>
  </si>
  <si>
    <t>Pipe</t>
  </si>
  <si>
    <t>Forefront</t>
  </si>
  <si>
    <t>Fitness</t>
  </si>
  <si>
    <t>Loui Monitoring</t>
  </si>
  <si>
    <t>MIT</t>
  </si>
  <si>
    <t>Software</t>
  </si>
  <si>
    <t>Gainsborough</t>
  </si>
  <si>
    <t>Academic</t>
  </si>
  <si>
    <t>Expo China</t>
  </si>
  <si>
    <t>Project Overview:</t>
  </si>
  <si>
    <t>74 Grand Street</t>
  </si>
  <si>
    <t>Engineering</t>
  </si>
  <si>
    <t>ENG</t>
  </si>
  <si>
    <t>BRG</t>
  </si>
  <si>
    <t>BLD</t>
  </si>
  <si>
    <t>SWR</t>
  </si>
  <si>
    <t>ACD</t>
  </si>
  <si>
    <t>GlobalNo</t>
  </si>
  <si>
    <t>ProjectCategory</t>
  </si>
  <si>
    <t>RefNo</t>
  </si>
  <si>
    <t>Project Subcategory</t>
  </si>
  <si>
    <t>ProjectName</t>
  </si>
  <si>
    <t>ProjectTag</t>
  </si>
  <si>
    <t>ProjectCity</t>
  </si>
  <si>
    <t>ProjectState</t>
  </si>
  <si>
    <t>ProjectCountry</t>
  </si>
  <si>
    <t>StructureDescription</t>
  </si>
  <si>
    <t>StructureType</t>
  </si>
  <si>
    <t>ProjectType</t>
  </si>
  <si>
    <t>ProjectNoTasks</t>
  </si>
  <si>
    <t>ProjectTasks</t>
  </si>
  <si>
    <t>ProjectDownloads</t>
  </si>
  <si>
    <t>ProjectDWLPath</t>
  </si>
  <si>
    <t>ProjectPhotos</t>
  </si>
  <si>
    <t>ProjectPhotoIPath</t>
  </si>
  <si>
    <t>ProjectCost</t>
  </si>
  <si>
    <t>ProjectContactName</t>
  </si>
  <si>
    <t>ProjectContactNo</t>
  </si>
  <si>
    <t>ProjectContactEmail</t>
  </si>
  <si>
    <t>CompanyName</t>
  </si>
  <si>
    <t>CompanyManager</t>
  </si>
  <si>
    <t>CompanyCity</t>
  </si>
  <si>
    <t>CompanyState</t>
  </si>
  <si>
    <t>CompanyCountry</t>
  </si>
  <si>
    <t>Longfellow Bridge</t>
  </si>
  <si>
    <t>longfellow</t>
  </si>
  <si>
    <t>Boston</t>
  </si>
  <si>
    <t>MA</t>
  </si>
  <si>
    <t>USA</t>
  </si>
  <si>
    <t>Consisted of 11-spans for a total skycraping length of nearly 1,800 ft. Each span consists of 12-Steel Arch Ribs Frame, supporting floorbeams, offering a connection to MBTA Red-Line trains, along with roadways &amp; public crossing in between Boston &amp; Cambridge, MA.</t>
  </si>
  <si>
    <t>Concrete Arch w/ Steel Framing</t>
  </si>
  <si>
    <t>Structural Historic Rehab</t>
  </si>
  <si>
    <t>5+</t>
  </si>
  <si>
    <t>Y</t>
  </si>
  <si>
    <t>William Goulet</t>
  </si>
  <si>
    <t>STV Incorporated</t>
  </si>
  <si>
    <t>Mark Ennis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</si>
  <si>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</si>
  <si>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</si>
  <si>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</si>
  <si>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</si>
  <si>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</si>
  <si>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</si>
  <si>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</si>
  <si>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</si>
  <si>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</si>
  <si>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</si>
  <si>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</si>
  <si>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</si>
  <si>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LocalNo</t>
  </si>
  <si>
    <t>ProjectDates</t>
  </si>
  <si>
    <t>08/15-05/17</t>
  </si>
  <si>
    <t>ProjectLegalSpecs</t>
  </si>
  <si>
    <t>ProjectClient</t>
  </si>
  <si>
    <t>ProjectPartners</t>
  </si>
  <si>
    <t>WSC</t>
  </si>
  <si>
    <t>MBTA</t>
  </si>
  <si>
    <t>Design &amp; Construction Administration</t>
  </si>
  <si>
    <t>08/15-05/18</t>
  </si>
  <si>
    <t>08/15-05/19</t>
  </si>
  <si>
    <t>08/15-05/20</t>
  </si>
  <si>
    <t>08/15-05/21</t>
  </si>
  <si>
    <t>08/15-05/22</t>
  </si>
  <si>
    <t>08/15-05/23</t>
  </si>
  <si>
    <t>08/15-05/24</t>
  </si>
  <si>
    <t>08/15-05/25</t>
  </si>
  <si>
    <t>08/15-05/26</t>
  </si>
  <si>
    <t>Project#s</t>
  </si>
  <si>
    <t>Westfield Great River Sister Bridges</t>
  </si>
  <si>
    <t>Westfield</t>
  </si>
  <si>
    <t xml:space="preserve">The 1936 through truss was rehabilitated and the newly built sister bridge made to match the original very closely. Structurally (2) 180 ft spans make up to a total length of 360 ft. Each span consists of a framing system made up of floorbeams and stringers, held by two-trusses that also host on its side sidewalk cantilever brackets. </t>
  </si>
  <si>
    <t>Steel Through Trusses</t>
  </si>
  <si>
    <t>Structural Historic Rehab, New Design &amp; Bridge Rating (w/ Gusset Plate Rating Update).</t>
  </si>
  <si>
    <t>westfield</t>
  </si>
  <si>
    <t>lowell</t>
  </si>
  <si>
    <t>Lowell</t>
  </si>
  <si>
    <t xml:space="preserve">Consisted of (2) 260 ft continuous, nearly symmetrical, spans for a total structure length of 520 ft. Each span consists of 4 deck trusses supporting three different types of built-up floorbeams, stiffened by typical interior stringers, carrying a non-mountable sidewalk. Sidewalk cantilever brackets designed as moment connections to allow for bridge lane addition as demanded. </t>
  </si>
  <si>
    <t>University Ave Bridge</t>
  </si>
  <si>
    <t>New Design, CA &amp; Bridge Rating (w/ Gusset Plate Rating Update).</t>
  </si>
  <si>
    <t>10+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</si>
  <si>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</si>
  <si>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</si>
  <si>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</si>
  <si>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</si>
  <si>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</si>
  <si>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</si>
  <si>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</si>
  <si>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</si>
  <si>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</si>
  <si>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</si>
  <si>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</si>
  <si>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</si>
  <si>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</si>
  <si>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CompanyAddress</t>
  </si>
  <si>
    <t>Request</t>
  </si>
  <si>
    <t>CompanyManagerContactInfo</t>
  </si>
  <si>
    <t>One Financial Center, 3rd Floor</t>
  </si>
  <si>
    <t>CompanyZip</t>
  </si>
  <si>
    <t>Steel Deck Trusses</t>
  </si>
  <si>
    <t>Andrew McArdle</t>
  </si>
  <si>
    <t>amcardle</t>
  </si>
  <si>
    <t>[##]</t>
  </si>
  <si>
    <t>Maintenance</t>
  </si>
  <si>
    <t>Steel Bascule</t>
  </si>
  <si>
    <t>{##]</t>
  </si>
  <si>
    <t>3+</t>
  </si>
  <si>
    <t>City of Boston</t>
  </si>
  <si>
    <t>MassDOT</t>
  </si>
  <si>
    <t>ProjectManager</t>
  </si>
  <si>
    <t>ProjectManagerInfo</t>
  </si>
  <si>
    <t>Jerry MacKenzie</t>
  </si>
  <si>
    <t>Ennio Eleuteri</t>
  </si>
  <si>
    <t>umlcostello</t>
  </si>
  <si>
    <t>Costello GYM</t>
  </si>
  <si>
    <t>Educational</t>
  </si>
  <si>
    <t>Reinforced Concrete Beams &amp; Slabs</t>
  </si>
  <si>
    <t>Data Analysis</t>
  </si>
  <si>
    <t>Red &amp; Orange Line Cars</t>
  </si>
  <si>
    <t>subwaycars</t>
  </si>
  <si>
    <t>Subway Vehicles</t>
  </si>
  <si>
    <t>Owners Representative Yrly Report</t>
  </si>
  <si>
    <t>ormetrics</t>
  </si>
  <si>
    <t>ProjectStartYR</t>
  </si>
  <si>
    <t>Transportation Warehouse</t>
  </si>
  <si>
    <t>Wellington Car House</t>
  </si>
  <si>
    <t>carhouse</t>
  </si>
  <si>
    <t>bridgeinspections</t>
  </si>
  <si>
    <t>State Bridge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</si>
</sst>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."/>
    <numFmt numFmtId="165" formatCode="#,##0\ \f\t"/>
    <numFmt numFmtId="166" formatCode="0\ \f\t"/>
    <numFmt numFmtId="167" formatCode="0#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2" fillId="0" borderId="20" xfId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6" xfId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0" fillId="0" borderId="0" xfId="0" applyNumberFormat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10</xdr:row>
      <xdr:rowOff>4763</xdr:rowOff>
    </xdr:from>
    <xdr:to>
      <xdr:col>4</xdr:col>
      <xdr:colOff>195264</xdr:colOff>
      <xdr:row>14</xdr:row>
      <xdr:rowOff>151865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AB5D36-7E98-457E-B8C4-B3F102E73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6" y="1814513"/>
          <a:ext cx="833438" cy="871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agouveia@engineer.com" TargetMode="External"/><Relationship Id="rId18" Type="http://schemas.openxmlformats.org/officeDocument/2006/relationships/hyperlink" Target="mailto:anagouveia@engineer.com" TargetMode="External"/><Relationship Id="rId26" Type="http://schemas.openxmlformats.org/officeDocument/2006/relationships/hyperlink" Target="mailto:anagouveia@engineer.com" TargetMode="External"/><Relationship Id="rId39" Type="http://schemas.openxmlformats.org/officeDocument/2006/relationships/hyperlink" Target="mailto:anagouveia@engineer.com" TargetMode="External"/><Relationship Id="rId3" Type="http://schemas.openxmlformats.org/officeDocument/2006/relationships/hyperlink" Target="mailto:anagouveia@engineer.com" TargetMode="External"/><Relationship Id="rId21" Type="http://schemas.openxmlformats.org/officeDocument/2006/relationships/hyperlink" Target="mailto:anagouveia@engineer.com" TargetMode="External"/><Relationship Id="rId34" Type="http://schemas.openxmlformats.org/officeDocument/2006/relationships/hyperlink" Target="mailto:anagouveia@engineer.com" TargetMode="External"/><Relationship Id="rId42" Type="http://schemas.openxmlformats.org/officeDocument/2006/relationships/hyperlink" Target="mailto:anagouveia@engineer.com" TargetMode="External"/><Relationship Id="rId47" Type="http://schemas.openxmlformats.org/officeDocument/2006/relationships/hyperlink" Target="mailto:anagouveia@engineer.com" TargetMode="External"/><Relationship Id="rId7" Type="http://schemas.openxmlformats.org/officeDocument/2006/relationships/hyperlink" Target="mailto:anagouveia@engineer.com" TargetMode="External"/><Relationship Id="rId12" Type="http://schemas.openxmlformats.org/officeDocument/2006/relationships/hyperlink" Target="mailto:anagouveia@engineer.com" TargetMode="External"/><Relationship Id="rId17" Type="http://schemas.openxmlformats.org/officeDocument/2006/relationships/hyperlink" Target="mailto:anagouveia@engineer.com" TargetMode="External"/><Relationship Id="rId25" Type="http://schemas.openxmlformats.org/officeDocument/2006/relationships/hyperlink" Target="mailto:anagouveia@engineer.com" TargetMode="External"/><Relationship Id="rId33" Type="http://schemas.openxmlformats.org/officeDocument/2006/relationships/hyperlink" Target="mailto:anagouveia@engineer.com" TargetMode="External"/><Relationship Id="rId38" Type="http://schemas.openxmlformats.org/officeDocument/2006/relationships/hyperlink" Target="mailto:anagouveia@engineer.com" TargetMode="External"/><Relationship Id="rId46" Type="http://schemas.openxmlformats.org/officeDocument/2006/relationships/hyperlink" Target="mailto:anagouveia@engineer.com" TargetMode="External"/><Relationship Id="rId2" Type="http://schemas.openxmlformats.org/officeDocument/2006/relationships/hyperlink" Target="mailto:anagouveia@engineer.com" TargetMode="External"/><Relationship Id="rId16" Type="http://schemas.openxmlformats.org/officeDocument/2006/relationships/hyperlink" Target="mailto:anagouveia@engineer.com" TargetMode="External"/><Relationship Id="rId20" Type="http://schemas.openxmlformats.org/officeDocument/2006/relationships/hyperlink" Target="mailto:anagouveia@engineer.com" TargetMode="External"/><Relationship Id="rId29" Type="http://schemas.openxmlformats.org/officeDocument/2006/relationships/hyperlink" Target="mailto:anagouveia@engineer.com" TargetMode="External"/><Relationship Id="rId41" Type="http://schemas.openxmlformats.org/officeDocument/2006/relationships/hyperlink" Target="mailto:anagouveia@engineer.com" TargetMode="External"/><Relationship Id="rId1" Type="http://schemas.openxmlformats.org/officeDocument/2006/relationships/hyperlink" Target="mailto:anagouveia@engineer.com" TargetMode="External"/><Relationship Id="rId6" Type="http://schemas.openxmlformats.org/officeDocument/2006/relationships/hyperlink" Target="mailto:anagouveia@engineer.com" TargetMode="External"/><Relationship Id="rId11" Type="http://schemas.openxmlformats.org/officeDocument/2006/relationships/hyperlink" Target="mailto:anagouveia@engineer.com" TargetMode="External"/><Relationship Id="rId24" Type="http://schemas.openxmlformats.org/officeDocument/2006/relationships/hyperlink" Target="mailto:anagouveia@engineer.com" TargetMode="External"/><Relationship Id="rId32" Type="http://schemas.openxmlformats.org/officeDocument/2006/relationships/hyperlink" Target="mailto:anagouveia@engineer.com" TargetMode="External"/><Relationship Id="rId37" Type="http://schemas.openxmlformats.org/officeDocument/2006/relationships/hyperlink" Target="mailto:anagouveia@engineer.com" TargetMode="External"/><Relationship Id="rId40" Type="http://schemas.openxmlformats.org/officeDocument/2006/relationships/hyperlink" Target="mailto:anagouveia@engineer.com" TargetMode="External"/><Relationship Id="rId45" Type="http://schemas.openxmlformats.org/officeDocument/2006/relationships/hyperlink" Target="mailto:anagouveia@engineer.com" TargetMode="External"/><Relationship Id="rId5" Type="http://schemas.openxmlformats.org/officeDocument/2006/relationships/hyperlink" Target="mailto:anagouveia@engineer.com" TargetMode="External"/><Relationship Id="rId15" Type="http://schemas.openxmlformats.org/officeDocument/2006/relationships/hyperlink" Target="mailto:anagouveia@engineer.com" TargetMode="External"/><Relationship Id="rId23" Type="http://schemas.openxmlformats.org/officeDocument/2006/relationships/hyperlink" Target="mailto:anagouveia@engineer.com" TargetMode="External"/><Relationship Id="rId28" Type="http://schemas.openxmlformats.org/officeDocument/2006/relationships/hyperlink" Target="mailto:anagouveia@engineer.com" TargetMode="External"/><Relationship Id="rId36" Type="http://schemas.openxmlformats.org/officeDocument/2006/relationships/hyperlink" Target="mailto:anagouveia@engineer.com" TargetMode="External"/><Relationship Id="rId49" Type="http://schemas.openxmlformats.org/officeDocument/2006/relationships/hyperlink" Target="mailto:anagouveia@engineer.com" TargetMode="External"/><Relationship Id="rId10" Type="http://schemas.openxmlformats.org/officeDocument/2006/relationships/hyperlink" Target="mailto:anagouveia@engineer.com" TargetMode="External"/><Relationship Id="rId19" Type="http://schemas.openxmlformats.org/officeDocument/2006/relationships/hyperlink" Target="mailto:anagouveia@engineer.com" TargetMode="External"/><Relationship Id="rId31" Type="http://schemas.openxmlformats.org/officeDocument/2006/relationships/hyperlink" Target="mailto:anagouveia@engineer.com" TargetMode="External"/><Relationship Id="rId44" Type="http://schemas.openxmlformats.org/officeDocument/2006/relationships/hyperlink" Target="mailto:anagouveia@engineer.com" TargetMode="External"/><Relationship Id="rId4" Type="http://schemas.openxmlformats.org/officeDocument/2006/relationships/hyperlink" Target="mailto:anagouveia@engineer.com" TargetMode="External"/><Relationship Id="rId9" Type="http://schemas.openxmlformats.org/officeDocument/2006/relationships/hyperlink" Target="mailto:anagouveia@engineer.com" TargetMode="External"/><Relationship Id="rId14" Type="http://schemas.openxmlformats.org/officeDocument/2006/relationships/hyperlink" Target="mailto:anagouveia@engineer.com" TargetMode="External"/><Relationship Id="rId22" Type="http://schemas.openxmlformats.org/officeDocument/2006/relationships/hyperlink" Target="mailto:anagouveia@engineer.com" TargetMode="External"/><Relationship Id="rId27" Type="http://schemas.openxmlformats.org/officeDocument/2006/relationships/hyperlink" Target="mailto:anagouveia@engineer.com" TargetMode="External"/><Relationship Id="rId30" Type="http://schemas.openxmlformats.org/officeDocument/2006/relationships/hyperlink" Target="mailto:anagouveia@engineer.com" TargetMode="External"/><Relationship Id="rId35" Type="http://schemas.openxmlformats.org/officeDocument/2006/relationships/hyperlink" Target="mailto:anagouveia@engineer.com" TargetMode="External"/><Relationship Id="rId43" Type="http://schemas.openxmlformats.org/officeDocument/2006/relationships/hyperlink" Target="mailto:anagouveia@engineer.com" TargetMode="External"/><Relationship Id="rId48" Type="http://schemas.openxmlformats.org/officeDocument/2006/relationships/hyperlink" Target="mailto:anagouveia@engineer.com" TargetMode="External"/><Relationship Id="rId8" Type="http://schemas.openxmlformats.org/officeDocument/2006/relationships/hyperlink" Target="mailto:anagouveia@engine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photos\longfello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3"/>
  <sheetViews>
    <sheetView topLeftCell="B1" workbookViewId="0">
      <selection activeCell="C19" sqref="C19"/>
    </sheetView>
  </sheetViews>
  <sheetFormatPr defaultRowHeight="14.25" x14ac:dyDescent="0.45"/>
  <cols>
    <col min="4" max="4" width="11.73046875" bestFit="1" customWidth="1"/>
    <col min="5" max="5" width="10.59765625" customWidth="1"/>
  </cols>
  <sheetData>
    <row r="1" spans="3:11" x14ac:dyDescent="0.45">
      <c r="C1" t="s">
        <v>0</v>
      </c>
      <c r="D1" t="s">
        <v>1</v>
      </c>
    </row>
    <row r="3" spans="3:11" x14ac:dyDescent="0.45"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3:11" x14ac:dyDescent="0.45">
      <c r="D4" t="s">
        <v>7</v>
      </c>
    </row>
    <row r="5" spans="3:11" x14ac:dyDescent="0.45">
      <c r="D5" t="s">
        <v>8</v>
      </c>
    </row>
    <row r="6" spans="3:11" x14ac:dyDescent="0.45">
      <c r="D6" t="s">
        <v>9</v>
      </c>
    </row>
    <row r="7" spans="3:11" x14ac:dyDescent="0.45">
      <c r="D7" t="s">
        <v>10</v>
      </c>
    </row>
    <row r="8" spans="3:11" x14ac:dyDescent="0.45">
      <c r="F8" t="s">
        <v>11</v>
      </c>
    </row>
    <row r="9" spans="3:11" x14ac:dyDescent="0.45">
      <c r="C9" t="s">
        <v>12</v>
      </c>
      <c r="D9" s="3" t="s">
        <v>13</v>
      </c>
      <c r="E9" s="3" t="s">
        <v>14</v>
      </c>
      <c r="F9" t="s">
        <v>15</v>
      </c>
      <c r="G9" t="s">
        <v>16</v>
      </c>
    </row>
    <row r="10" spans="3:11" x14ac:dyDescent="0.45">
      <c r="E10" t="s">
        <v>17</v>
      </c>
      <c r="F10" t="s">
        <v>18</v>
      </c>
      <c r="G10" t="s">
        <v>19</v>
      </c>
      <c r="H10" t="s">
        <v>20</v>
      </c>
    </row>
    <row r="11" spans="3:11" x14ac:dyDescent="0.45">
      <c r="E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17</v>
      </c>
    </row>
    <row r="12" spans="3:11" x14ac:dyDescent="0.45">
      <c r="F12" t="s">
        <v>26</v>
      </c>
      <c r="G12" t="s">
        <v>27</v>
      </c>
      <c r="K12" t="s">
        <v>28</v>
      </c>
    </row>
    <row r="13" spans="3:11" x14ac:dyDescent="0.45">
      <c r="F13" t="s">
        <v>29</v>
      </c>
      <c r="G13" t="s">
        <v>30</v>
      </c>
    </row>
    <row r="14" spans="3:11" x14ac:dyDescent="0.45">
      <c r="C14" t="s">
        <v>31</v>
      </c>
      <c r="G14" t="s">
        <v>32</v>
      </c>
    </row>
    <row r="15" spans="3:11" x14ac:dyDescent="0.45">
      <c r="C15" t="s">
        <v>33</v>
      </c>
      <c r="E15" t="s">
        <v>3</v>
      </c>
    </row>
    <row r="16" spans="3:11" x14ac:dyDescent="0.45">
      <c r="E16" t="s">
        <v>34</v>
      </c>
    </row>
    <row r="17" spans="3:5" x14ac:dyDescent="0.45">
      <c r="C17" t="s">
        <v>35</v>
      </c>
      <c r="E17" t="s">
        <v>36</v>
      </c>
    </row>
    <row r="19" spans="3:5" x14ac:dyDescent="0.45">
      <c r="C19" t="s">
        <v>37</v>
      </c>
      <c r="D19" t="s">
        <v>38</v>
      </c>
    </row>
    <row r="20" spans="3:5" x14ac:dyDescent="0.45">
      <c r="C20" t="s">
        <v>2</v>
      </c>
      <c r="D20" t="s">
        <v>39</v>
      </c>
    </row>
    <row r="21" spans="3:5" x14ac:dyDescent="0.45">
      <c r="C21" t="s">
        <v>12</v>
      </c>
      <c r="D21" t="s">
        <v>40</v>
      </c>
    </row>
    <row r="22" spans="3:5" x14ac:dyDescent="0.45">
      <c r="C22" t="s">
        <v>31</v>
      </c>
      <c r="D22" t="s">
        <v>41</v>
      </c>
    </row>
    <row r="23" spans="3:5" x14ac:dyDescent="0.45">
      <c r="C23" t="s">
        <v>33</v>
      </c>
      <c r="D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"/>
  <sheetViews>
    <sheetView zoomScale="85" zoomScaleNormal="85" workbookViewId="0">
      <pane xSplit="9" ySplit="2" topLeftCell="AF3" activePane="bottomRight" state="frozen"/>
      <selection pane="topRight" activeCell="I1" sqref="I1"/>
      <selection pane="bottomLeft" activeCell="A3" sqref="A3"/>
      <selection pane="bottomRight" activeCell="AL1" sqref="AK1:AN1"/>
    </sheetView>
  </sheetViews>
  <sheetFormatPr defaultColWidth="9" defaultRowHeight="14.25" x14ac:dyDescent="0.45"/>
  <cols>
    <col min="1" max="1" width="5.3984375" style="2" customWidth="1"/>
    <col min="2" max="2" width="9" style="1"/>
    <col min="3" max="3" width="6.1328125" style="1" customWidth="1"/>
    <col min="4" max="4" width="7.265625" style="1" customWidth="1"/>
    <col min="5" max="7" width="11" style="1" customWidth="1"/>
    <col min="8" max="8" width="18.53125" style="1" customWidth="1"/>
    <col min="9" max="9" width="10.46484375" style="1" customWidth="1"/>
    <col min="10" max="10" width="10.6640625" style="1" customWidth="1"/>
    <col min="11" max="11" width="6.86328125" style="1" customWidth="1"/>
    <col min="12" max="12" width="7.46484375" style="1" customWidth="1"/>
    <col min="13" max="13" width="7" style="1" customWidth="1"/>
    <col min="14" max="14" width="42.3984375" style="1" customWidth="1"/>
    <col min="15" max="15" width="8.59765625" style="1" customWidth="1"/>
    <col min="16" max="16" width="9" style="1"/>
    <col min="17" max="17" width="7.59765625" style="1" customWidth="1"/>
    <col min="18" max="18" width="21.265625" style="1" customWidth="1"/>
    <col min="19" max="19" width="6.59765625" style="1" customWidth="1"/>
    <col min="20" max="20" width="6.53125" style="1" customWidth="1"/>
    <col min="21" max="21" width="6.9296875" style="1" hidden="1" customWidth="1"/>
    <col min="22" max="22" width="11.265625" style="1" customWidth="1"/>
    <col min="23" max="23" width="6.33203125" style="1" customWidth="1"/>
    <col min="24" max="26" width="6.796875" style="1" customWidth="1"/>
    <col min="27" max="27" width="7" style="1" customWidth="1"/>
    <col min="28" max="28" width="13" style="1" customWidth="1"/>
    <col min="29" max="29" width="3" style="1" customWidth="1"/>
    <col min="30" max="30" width="5.59765625" style="1" customWidth="1"/>
    <col min="31" max="31" width="14.53125" style="1" customWidth="1"/>
    <col min="32" max="32" width="5.59765625" style="1" customWidth="1"/>
    <col min="33" max="33" width="11" style="2" customWidth="1"/>
    <col min="34" max="34" width="10.265625" style="2" customWidth="1"/>
    <col min="35" max="35" width="18.06640625" style="2" customWidth="1"/>
    <col min="36" max="37" width="8.3984375" style="2" customWidth="1"/>
    <col min="38" max="39" width="8.265625" style="2" customWidth="1"/>
    <col min="40" max="16384" width="9" style="2"/>
  </cols>
  <sheetData>
    <row r="1" spans="1:43" ht="14.65" thickBot="1" x14ac:dyDescent="0.5">
      <c r="A1" s="13"/>
      <c r="B1" s="14"/>
      <c r="C1" s="15">
        <v>1</v>
      </c>
      <c r="D1" s="15">
        <f>C1+1</f>
        <v>2</v>
      </c>
      <c r="E1" s="15">
        <f t="shared" ref="E1:AQ1" si="0">D1+1</f>
        <v>3</v>
      </c>
      <c r="F1" s="15">
        <f t="shared" si="0"/>
        <v>4</v>
      </c>
      <c r="G1" s="15">
        <f t="shared" si="0"/>
        <v>5</v>
      </c>
      <c r="H1" s="15">
        <f t="shared" si="0"/>
        <v>6</v>
      </c>
      <c r="I1" s="15">
        <f t="shared" si="0"/>
        <v>7</v>
      </c>
      <c r="J1" s="15">
        <f t="shared" si="0"/>
        <v>8</v>
      </c>
      <c r="K1" s="15">
        <f t="shared" si="0"/>
        <v>9</v>
      </c>
      <c r="L1" s="15">
        <f t="shared" si="0"/>
        <v>10</v>
      </c>
      <c r="M1" s="15">
        <f t="shared" si="0"/>
        <v>11</v>
      </c>
      <c r="N1" s="15">
        <f t="shared" si="0"/>
        <v>12</v>
      </c>
      <c r="O1" s="15">
        <f t="shared" si="0"/>
        <v>13</v>
      </c>
      <c r="P1" s="15">
        <f t="shared" si="0"/>
        <v>14</v>
      </c>
      <c r="Q1" s="15">
        <f t="shared" si="0"/>
        <v>15</v>
      </c>
      <c r="R1" s="15">
        <f t="shared" si="0"/>
        <v>16</v>
      </c>
      <c r="S1" s="15">
        <f t="shared" si="0"/>
        <v>17</v>
      </c>
      <c r="T1" s="15">
        <f t="shared" si="0"/>
        <v>18</v>
      </c>
      <c r="U1" s="15">
        <f t="shared" si="0"/>
        <v>19</v>
      </c>
      <c r="V1" s="15">
        <f t="shared" si="0"/>
        <v>20</v>
      </c>
      <c r="W1" s="15">
        <f t="shared" si="0"/>
        <v>21</v>
      </c>
      <c r="X1" s="15">
        <f t="shared" si="0"/>
        <v>22</v>
      </c>
      <c r="Y1" s="15">
        <f t="shared" si="0"/>
        <v>23</v>
      </c>
      <c r="Z1" s="15">
        <f t="shared" si="0"/>
        <v>24</v>
      </c>
      <c r="AA1" s="15">
        <f t="shared" si="0"/>
        <v>25</v>
      </c>
      <c r="AB1" s="15">
        <f>AA1+1</f>
        <v>26</v>
      </c>
      <c r="AC1" s="15">
        <f t="shared" si="0"/>
        <v>27</v>
      </c>
      <c r="AD1" s="15">
        <f t="shared" si="0"/>
        <v>28</v>
      </c>
      <c r="AE1" s="15">
        <f>AD1+1</f>
        <v>29</v>
      </c>
      <c r="AF1" s="15">
        <f t="shared" si="0"/>
        <v>30</v>
      </c>
      <c r="AG1" s="15">
        <f t="shared" si="0"/>
        <v>31</v>
      </c>
      <c r="AH1" s="15">
        <f t="shared" si="0"/>
        <v>32</v>
      </c>
      <c r="AI1" s="15">
        <f t="shared" si="0"/>
        <v>33</v>
      </c>
      <c r="AJ1" s="15">
        <f t="shared" si="0"/>
        <v>34</v>
      </c>
      <c r="AK1" s="15">
        <f t="shared" si="0"/>
        <v>35</v>
      </c>
      <c r="AL1" s="15">
        <f t="shared" si="0"/>
        <v>36</v>
      </c>
      <c r="AM1" s="15">
        <f t="shared" ref="AM1" si="1">AL1+1</f>
        <v>37</v>
      </c>
      <c r="AN1" s="15">
        <f t="shared" ref="AN1" si="2">AM1+1</f>
        <v>38</v>
      </c>
      <c r="AO1" s="8">
        <f t="shared" si="0"/>
        <v>39</v>
      </c>
      <c r="AP1" s="8">
        <f t="shared" si="0"/>
        <v>40</v>
      </c>
      <c r="AQ1" s="8">
        <f t="shared" si="0"/>
        <v>41</v>
      </c>
    </row>
    <row r="2" spans="1:43" ht="41.65" customHeight="1" thickBot="1" x14ac:dyDescent="0.5">
      <c r="A2" s="21" t="s">
        <v>43</v>
      </c>
      <c r="B2" s="22" t="s">
        <v>95</v>
      </c>
      <c r="C2" s="25" t="s">
        <v>45</v>
      </c>
      <c r="D2" s="29" t="s">
        <v>44</v>
      </c>
      <c r="E2" s="22" t="s">
        <v>46</v>
      </c>
      <c r="F2" s="23" t="s">
        <v>113</v>
      </c>
      <c r="G2" s="22" t="s">
        <v>168</v>
      </c>
      <c r="H2" s="22" t="s">
        <v>47</v>
      </c>
      <c r="I2" s="22" t="s">
        <v>48</v>
      </c>
      <c r="J2" s="22" t="s">
        <v>49</v>
      </c>
      <c r="K2" s="22" t="s">
        <v>50</v>
      </c>
      <c r="L2" s="22" t="s">
        <v>51</v>
      </c>
      <c r="M2" s="22" t="s">
        <v>13</v>
      </c>
      <c r="N2" s="22" t="s">
        <v>52</v>
      </c>
      <c r="O2" s="22" t="s">
        <v>53</v>
      </c>
      <c r="P2" s="22" t="s">
        <v>54</v>
      </c>
      <c r="Q2" s="22" t="s">
        <v>55</v>
      </c>
      <c r="R2" s="23" t="s">
        <v>56</v>
      </c>
      <c r="S2" s="22" t="s">
        <v>57</v>
      </c>
      <c r="T2" s="24" t="s">
        <v>58</v>
      </c>
      <c r="U2" s="22" t="s">
        <v>59</v>
      </c>
      <c r="V2" s="24" t="s">
        <v>60</v>
      </c>
      <c r="W2" s="22" t="s">
        <v>96</v>
      </c>
      <c r="X2" s="23" t="s">
        <v>61</v>
      </c>
      <c r="Y2" s="22" t="s">
        <v>98</v>
      </c>
      <c r="Z2" s="22" t="s">
        <v>99</v>
      </c>
      <c r="AA2" s="26" t="s">
        <v>100</v>
      </c>
      <c r="AB2" s="29" t="s">
        <v>62</v>
      </c>
      <c r="AC2" s="22" t="s">
        <v>63</v>
      </c>
      <c r="AD2" s="26" t="s">
        <v>64</v>
      </c>
      <c r="AE2" s="67" t="s">
        <v>154</v>
      </c>
      <c r="AF2" s="68" t="s">
        <v>155</v>
      </c>
      <c r="AG2" s="54" t="s">
        <v>65</v>
      </c>
      <c r="AH2" s="25" t="s">
        <v>66</v>
      </c>
      <c r="AI2" s="54" t="s">
        <v>141</v>
      </c>
      <c r="AJ2" s="22" t="s">
        <v>139</v>
      </c>
      <c r="AK2" s="22" t="s">
        <v>67</v>
      </c>
      <c r="AL2" s="22" t="s">
        <v>68</v>
      </c>
      <c r="AM2" s="26" t="s">
        <v>143</v>
      </c>
      <c r="AN2" s="25" t="s">
        <v>69</v>
      </c>
    </row>
    <row r="3" spans="1:43" ht="94.5" customHeight="1" x14ac:dyDescent="0.45">
      <c r="A3" s="39">
        <v>1</v>
      </c>
      <c r="B3" s="16">
        <v>1</v>
      </c>
      <c r="C3" s="40" t="str">
        <f>CONCATENATE(VLOOKUP($D3,Sheet1!$C$19:$D$23,2,FALSE),B3)</f>
        <v>BRG1</v>
      </c>
      <c r="D3" s="30" t="s">
        <v>2</v>
      </c>
      <c r="E3" s="17" t="s">
        <v>3</v>
      </c>
      <c r="F3" s="17"/>
      <c r="G3" s="17">
        <v>2015</v>
      </c>
      <c r="H3" s="17" t="s">
        <v>70</v>
      </c>
      <c r="I3" s="17" t="s">
        <v>71</v>
      </c>
      <c r="J3" s="17" t="s">
        <v>72</v>
      </c>
      <c r="K3" s="17" t="s">
        <v>73</v>
      </c>
      <c r="L3" s="17" t="s">
        <v>74</v>
      </c>
      <c r="M3" s="46">
        <v>1700</v>
      </c>
      <c r="N3" s="18" t="s">
        <v>75</v>
      </c>
      <c r="O3" s="18" t="s">
        <v>76</v>
      </c>
      <c r="P3" s="17" t="s">
        <v>77</v>
      </c>
      <c r="Q3" s="19" t="s">
        <v>78</v>
      </c>
      <c r="R3" s="19"/>
      <c r="S3" s="19" t="s">
        <v>79</v>
      </c>
      <c r="T3" s="17" t="str">
        <f t="shared" ref="T3:T12" si="3">IF(S3="Y",CONCATENATE("\Dowloads\",$I3),"\Dowloads\")</f>
        <v>\Dowloads\longfellow</v>
      </c>
      <c r="U3" s="19" t="s">
        <v>79</v>
      </c>
      <c r="V3" s="17" t="str">
        <f t="shared" ref="V3:V12" si="4">IF(U3="Y",CONCATENATE("\Photos\",$I3),"\Photos\")</f>
        <v>\Photos\longfellow</v>
      </c>
      <c r="W3" s="17" t="s">
        <v>97</v>
      </c>
      <c r="X3" s="17"/>
      <c r="Y3" s="17" t="s">
        <v>103</v>
      </c>
      <c r="Z3" s="17" t="s">
        <v>102</v>
      </c>
      <c r="AA3" s="27" t="s">
        <v>101</v>
      </c>
      <c r="AB3" s="30" t="s">
        <v>80</v>
      </c>
      <c r="AC3" s="47" t="s">
        <v>140</v>
      </c>
      <c r="AD3" s="50" t="s">
        <v>140</v>
      </c>
      <c r="AE3" s="61" t="s">
        <v>156</v>
      </c>
      <c r="AF3" s="62" t="s">
        <v>140</v>
      </c>
      <c r="AG3" s="55" t="s">
        <v>81</v>
      </c>
      <c r="AH3" s="31" t="s">
        <v>82</v>
      </c>
      <c r="AI3" s="58" t="s">
        <v>140</v>
      </c>
      <c r="AJ3" s="20" t="s">
        <v>142</v>
      </c>
      <c r="AK3" s="19" t="s">
        <v>72</v>
      </c>
      <c r="AL3" s="19" t="s">
        <v>73</v>
      </c>
      <c r="AM3" s="48">
        <v>2111</v>
      </c>
      <c r="AN3" s="31" t="s">
        <v>74</v>
      </c>
    </row>
    <row r="4" spans="1:43" ht="107.65" customHeight="1" x14ac:dyDescent="0.45">
      <c r="A4" s="41">
        <f>A3+1</f>
        <v>2</v>
      </c>
      <c r="B4" s="11">
        <f>B3+1</f>
        <v>2</v>
      </c>
      <c r="C4" s="42" t="str">
        <f>CONCATENATE(VLOOKUP($D4,Sheet1!$C$19:$D$23,2,FALSE),B4)</f>
        <v>BRG2</v>
      </c>
      <c r="D4" s="32" t="s">
        <v>2</v>
      </c>
      <c r="E4" s="10" t="s">
        <v>4</v>
      </c>
      <c r="F4" s="10"/>
      <c r="G4" s="10">
        <v>2015</v>
      </c>
      <c r="H4" s="10" t="s">
        <v>114</v>
      </c>
      <c r="I4" s="10" t="s">
        <v>119</v>
      </c>
      <c r="J4" s="10" t="s">
        <v>115</v>
      </c>
      <c r="K4" s="10" t="s">
        <v>73</v>
      </c>
      <c r="L4" s="10" t="s">
        <v>74</v>
      </c>
      <c r="M4" s="46">
        <v>360</v>
      </c>
      <c r="N4" s="12" t="s">
        <v>116</v>
      </c>
      <c r="O4" s="12" t="s">
        <v>117</v>
      </c>
      <c r="P4" s="10" t="s">
        <v>118</v>
      </c>
      <c r="Q4" s="9" t="s">
        <v>125</v>
      </c>
      <c r="R4" s="9"/>
      <c r="S4" s="9" t="s">
        <v>79</v>
      </c>
      <c r="T4" s="10" t="str">
        <f t="shared" si="3"/>
        <v>\Dowloads\westfield</v>
      </c>
      <c r="U4" s="9" t="s">
        <v>79</v>
      </c>
      <c r="V4" s="10" t="str">
        <f t="shared" si="4"/>
        <v>\Photos\westfield</v>
      </c>
      <c r="W4" s="10" t="s">
        <v>104</v>
      </c>
      <c r="X4" s="10"/>
      <c r="Y4" s="10" t="s">
        <v>103</v>
      </c>
      <c r="Z4" s="10" t="s">
        <v>153</v>
      </c>
      <c r="AA4" s="28" t="s">
        <v>101</v>
      </c>
      <c r="AB4" s="32" t="s">
        <v>80</v>
      </c>
      <c r="AC4" s="10" t="s">
        <v>140</v>
      </c>
      <c r="AD4" s="51" t="s">
        <v>140</v>
      </c>
      <c r="AE4" s="63" t="s">
        <v>82</v>
      </c>
      <c r="AF4" s="64" t="s">
        <v>140</v>
      </c>
      <c r="AG4" s="56" t="s">
        <v>81</v>
      </c>
      <c r="AH4" s="33" t="s">
        <v>82</v>
      </c>
      <c r="AI4" s="59" t="s">
        <v>140</v>
      </c>
      <c r="AJ4" s="9" t="s">
        <v>140</v>
      </c>
      <c r="AK4" s="9" t="s">
        <v>72</v>
      </c>
      <c r="AL4" s="9" t="s">
        <v>73</v>
      </c>
      <c r="AM4" s="48">
        <v>2111</v>
      </c>
      <c r="AN4" s="33" t="s">
        <v>74</v>
      </c>
    </row>
    <row r="5" spans="1:43" ht="131.65" customHeight="1" x14ac:dyDescent="0.45">
      <c r="A5" s="41">
        <f t="shared" ref="A5:A12" si="5">A4+1</f>
        <v>3</v>
      </c>
      <c r="B5" s="11">
        <f t="shared" ref="B5:B12" si="6">B4+1</f>
        <v>3</v>
      </c>
      <c r="C5" s="42" t="str">
        <f>CONCATENATE(VLOOKUP($D5,Sheet1!$C$19:$D$23,2,FALSE),B5)</f>
        <v>BRG3</v>
      </c>
      <c r="D5" s="32" t="s">
        <v>2</v>
      </c>
      <c r="E5" s="10" t="s">
        <v>4</v>
      </c>
      <c r="F5" s="10"/>
      <c r="G5" s="10">
        <v>2015</v>
      </c>
      <c r="H5" s="10" t="s">
        <v>123</v>
      </c>
      <c r="I5" s="10" t="s">
        <v>120</v>
      </c>
      <c r="J5" s="10" t="s">
        <v>121</v>
      </c>
      <c r="K5" s="10" t="s">
        <v>73</v>
      </c>
      <c r="L5" s="10" t="s">
        <v>74</v>
      </c>
      <c r="M5" s="46">
        <v>520</v>
      </c>
      <c r="N5" s="12" t="s">
        <v>122</v>
      </c>
      <c r="O5" s="12" t="s">
        <v>144</v>
      </c>
      <c r="P5" s="10" t="s">
        <v>124</v>
      </c>
      <c r="Q5" s="9" t="s">
        <v>125</v>
      </c>
      <c r="R5" s="9"/>
      <c r="S5" s="9" t="s">
        <v>79</v>
      </c>
      <c r="T5" s="10" t="str">
        <f t="shared" si="3"/>
        <v>\Dowloads\lowell</v>
      </c>
      <c r="U5" s="9" t="s">
        <v>79</v>
      </c>
      <c r="V5" s="10" t="str">
        <f t="shared" si="4"/>
        <v>\Photos\lowell</v>
      </c>
      <c r="W5" s="10" t="s">
        <v>105</v>
      </c>
      <c r="X5" s="10"/>
      <c r="Y5" s="10" t="s">
        <v>103</v>
      </c>
      <c r="Z5" s="10" t="s">
        <v>153</v>
      </c>
      <c r="AA5" s="28" t="s">
        <v>101</v>
      </c>
      <c r="AB5" s="32" t="s">
        <v>80</v>
      </c>
      <c r="AC5" s="10" t="s">
        <v>140</v>
      </c>
      <c r="AD5" s="51" t="s">
        <v>140</v>
      </c>
      <c r="AE5" s="63" t="s">
        <v>156</v>
      </c>
      <c r="AF5" s="64" t="s">
        <v>140</v>
      </c>
      <c r="AG5" s="56" t="s">
        <v>81</v>
      </c>
      <c r="AH5" s="33" t="s">
        <v>82</v>
      </c>
      <c r="AI5" s="59" t="s">
        <v>140</v>
      </c>
      <c r="AJ5" s="9" t="s">
        <v>140</v>
      </c>
      <c r="AK5" s="9" t="s">
        <v>72</v>
      </c>
      <c r="AL5" s="9" t="s">
        <v>73</v>
      </c>
      <c r="AM5" s="48">
        <v>2111</v>
      </c>
      <c r="AN5" s="33" t="s">
        <v>74</v>
      </c>
    </row>
    <row r="6" spans="1:43" ht="99.75" x14ac:dyDescent="0.45">
      <c r="A6" s="41">
        <f t="shared" si="5"/>
        <v>4</v>
      </c>
      <c r="B6" s="11">
        <f t="shared" si="6"/>
        <v>4</v>
      </c>
      <c r="C6" s="42" t="str">
        <f>CONCATENATE(VLOOKUP($D6,Sheet1!$C$19:$D$23,2,FALSE),B6)</f>
        <v>BRG4</v>
      </c>
      <c r="D6" s="32" t="s">
        <v>2</v>
      </c>
      <c r="E6" s="10" t="s">
        <v>5</v>
      </c>
      <c r="F6" s="10"/>
      <c r="G6" s="10">
        <v>2015</v>
      </c>
      <c r="H6" s="10" t="s">
        <v>145</v>
      </c>
      <c r="I6" s="10" t="s">
        <v>146</v>
      </c>
      <c r="J6" s="10" t="s">
        <v>72</v>
      </c>
      <c r="K6" s="10" t="s">
        <v>73</v>
      </c>
      <c r="L6" s="10" t="s">
        <v>74</v>
      </c>
      <c r="M6" s="46" t="s">
        <v>147</v>
      </c>
      <c r="N6" s="12" t="s">
        <v>150</v>
      </c>
      <c r="O6" s="12" t="s">
        <v>149</v>
      </c>
      <c r="P6" s="10" t="s">
        <v>148</v>
      </c>
      <c r="Q6" s="9" t="s">
        <v>151</v>
      </c>
      <c r="R6" s="9"/>
      <c r="S6" s="9" t="s">
        <v>79</v>
      </c>
      <c r="T6" s="10" t="str">
        <f t="shared" si="3"/>
        <v>\Dowloads\amcardle</v>
      </c>
      <c r="U6" s="9" t="s">
        <v>79</v>
      </c>
      <c r="V6" s="10" t="str">
        <f t="shared" si="4"/>
        <v>\Photos\amcardle</v>
      </c>
      <c r="W6" s="10" t="s">
        <v>106</v>
      </c>
      <c r="X6" s="10"/>
      <c r="Y6" s="10" t="s">
        <v>103</v>
      </c>
      <c r="Z6" s="10" t="s">
        <v>152</v>
      </c>
      <c r="AA6" s="28" t="s">
        <v>101</v>
      </c>
      <c r="AB6" s="32" t="s">
        <v>80</v>
      </c>
      <c r="AC6" s="10" t="s">
        <v>140</v>
      </c>
      <c r="AD6" s="51" t="s">
        <v>140</v>
      </c>
      <c r="AE6" s="63" t="s">
        <v>157</v>
      </c>
      <c r="AF6" s="64" t="s">
        <v>140</v>
      </c>
      <c r="AG6" s="56" t="s">
        <v>81</v>
      </c>
      <c r="AH6" s="33" t="s">
        <v>82</v>
      </c>
      <c r="AI6" s="59" t="s">
        <v>140</v>
      </c>
      <c r="AJ6" s="9" t="s">
        <v>140</v>
      </c>
      <c r="AK6" s="9" t="s">
        <v>72</v>
      </c>
      <c r="AL6" s="9" t="s">
        <v>73</v>
      </c>
      <c r="AM6" s="48">
        <v>2111</v>
      </c>
      <c r="AN6" s="33" t="s">
        <v>74</v>
      </c>
    </row>
    <row r="7" spans="1:43" ht="99.75" x14ac:dyDescent="0.45">
      <c r="A7" s="41">
        <f t="shared" si="5"/>
        <v>5</v>
      </c>
      <c r="B7" s="11">
        <f t="shared" si="6"/>
        <v>5</v>
      </c>
      <c r="C7" s="42" t="str">
        <f>CONCATENATE(VLOOKUP($D7,Sheet1!$C$19:$D$23,2,FALSE),B7)</f>
        <v>BLD5</v>
      </c>
      <c r="D7" s="32" t="s">
        <v>12</v>
      </c>
      <c r="E7" s="10" t="s">
        <v>160</v>
      </c>
      <c r="F7" s="10"/>
      <c r="G7" s="10">
        <v>2015</v>
      </c>
      <c r="H7" s="10" t="s">
        <v>159</v>
      </c>
      <c r="I7" s="10" t="s">
        <v>158</v>
      </c>
      <c r="J7" s="10" t="s">
        <v>121</v>
      </c>
      <c r="K7" s="10" t="s">
        <v>73</v>
      </c>
      <c r="L7" s="10" t="s">
        <v>74</v>
      </c>
      <c r="M7" s="46" t="s">
        <v>147</v>
      </c>
      <c r="N7" s="12" t="s">
        <v>150</v>
      </c>
      <c r="O7" s="12" t="s">
        <v>161</v>
      </c>
      <c r="P7" s="10" t="s">
        <v>148</v>
      </c>
      <c r="Q7" s="9">
        <v>1</v>
      </c>
      <c r="R7" s="9"/>
      <c r="S7" s="9" t="s">
        <v>79</v>
      </c>
      <c r="T7" s="10" t="str">
        <f t="shared" si="3"/>
        <v>\Dowloads\umlcostello</v>
      </c>
      <c r="U7" s="9" t="s">
        <v>79</v>
      </c>
      <c r="V7" s="10" t="str">
        <f t="shared" si="4"/>
        <v>\Photos\umlcostello</v>
      </c>
      <c r="W7" s="10" t="s">
        <v>107</v>
      </c>
      <c r="X7" s="10"/>
      <c r="Y7" s="10" t="s">
        <v>103</v>
      </c>
      <c r="Z7" s="10" t="s">
        <v>102</v>
      </c>
      <c r="AA7" s="28" t="s">
        <v>101</v>
      </c>
      <c r="AB7" s="32" t="s">
        <v>80</v>
      </c>
      <c r="AC7" s="10" t="s">
        <v>140</v>
      </c>
      <c r="AD7" s="51" t="s">
        <v>140</v>
      </c>
      <c r="AE7" s="63" t="s">
        <v>82</v>
      </c>
      <c r="AF7" s="64" t="s">
        <v>140</v>
      </c>
      <c r="AG7" s="56" t="s">
        <v>81</v>
      </c>
      <c r="AH7" s="33" t="s">
        <v>82</v>
      </c>
      <c r="AI7" s="59" t="s">
        <v>140</v>
      </c>
      <c r="AJ7" s="9" t="s">
        <v>140</v>
      </c>
      <c r="AK7" s="9" t="s">
        <v>72</v>
      </c>
      <c r="AL7" s="9" t="s">
        <v>73</v>
      </c>
      <c r="AM7" s="48">
        <v>2111</v>
      </c>
      <c r="AN7" s="33" t="s">
        <v>74</v>
      </c>
    </row>
    <row r="8" spans="1:43" ht="99.75" x14ac:dyDescent="0.45">
      <c r="A8" s="41">
        <f t="shared" si="5"/>
        <v>6</v>
      </c>
      <c r="B8" s="11">
        <f t="shared" si="6"/>
        <v>6</v>
      </c>
      <c r="C8" s="42" t="str">
        <f>CONCATENATE(VLOOKUP($D8,Sheet1!$C$19:$D$23,2,FALSE),B8)</f>
        <v>ENG6</v>
      </c>
      <c r="D8" s="32" t="s">
        <v>37</v>
      </c>
      <c r="E8" s="10" t="s">
        <v>165</v>
      </c>
      <c r="F8" s="10"/>
      <c r="G8" s="10">
        <v>2015</v>
      </c>
      <c r="H8" s="10" t="s">
        <v>163</v>
      </c>
      <c r="I8" s="10" t="s">
        <v>164</v>
      </c>
      <c r="J8" s="10" t="s">
        <v>72</v>
      </c>
      <c r="K8" s="10" t="s">
        <v>73</v>
      </c>
      <c r="L8" s="10" t="s">
        <v>74</v>
      </c>
      <c r="M8" s="46" t="s">
        <v>147</v>
      </c>
      <c r="N8" s="46" t="s">
        <v>147</v>
      </c>
      <c r="O8" s="12" t="s">
        <v>76</v>
      </c>
      <c r="P8" s="10" t="s">
        <v>77</v>
      </c>
      <c r="Q8" s="9" t="s">
        <v>78</v>
      </c>
      <c r="R8" s="9"/>
      <c r="S8" s="9" t="s">
        <v>79</v>
      </c>
      <c r="T8" s="10" t="str">
        <f t="shared" si="3"/>
        <v>\Dowloads\subwaycars</v>
      </c>
      <c r="U8" s="9" t="s">
        <v>79</v>
      </c>
      <c r="V8" s="10" t="str">
        <f t="shared" si="4"/>
        <v>\Photos\subwaycars</v>
      </c>
      <c r="W8" s="10" t="s">
        <v>108</v>
      </c>
      <c r="X8" s="10"/>
      <c r="Y8" s="10" t="s">
        <v>103</v>
      </c>
      <c r="Z8" s="10" t="s">
        <v>102</v>
      </c>
      <c r="AA8" s="28" t="s">
        <v>101</v>
      </c>
      <c r="AB8" s="32" t="s">
        <v>80</v>
      </c>
      <c r="AC8" s="10" t="s">
        <v>140</v>
      </c>
      <c r="AD8" s="51" t="s">
        <v>140</v>
      </c>
      <c r="AE8" s="63" t="s">
        <v>82</v>
      </c>
      <c r="AF8" s="64" t="s">
        <v>140</v>
      </c>
      <c r="AG8" s="56" t="s">
        <v>81</v>
      </c>
      <c r="AH8" s="33" t="s">
        <v>82</v>
      </c>
      <c r="AI8" s="59" t="s">
        <v>140</v>
      </c>
      <c r="AJ8" s="9" t="s">
        <v>140</v>
      </c>
      <c r="AK8" s="9" t="s">
        <v>72</v>
      </c>
      <c r="AL8" s="9" t="s">
        <v>73</v>
      </c>
      <c r="AM8" s="48">
        <v>2111</v>
      </c>
      <c r="AN8" s="33" t="s">
        <v>74</v>
      </c>
    </row>
    <row r="9" spans="1:43" ht="99.75" x14ac:dyDescent="0.45">
      <c r="A9" s="41">
        <f t="shared" si="5"/>
        <v>7</v>
      </c>
      <c r="B9" s="11">
        <f t="shared" si="6"/>
        <v>7</v>
      </c>
      <c r="C9" s="42" t="str">
        <f>CONCATENATE(VLOOKUP($D9,Sheet1!$C$19:$D$23,2,FALSE),B9)</f>
        <v>SWR7</v>
      </c>
      <c r="D9" s="32" t="s">
        <v>31</v>
      </c>
      <c r="E9" s="10" t="s">
        <v>162</v>
      </c>
      <c r="F9" s="10"/>
      <c r="G9" s="10">
        <v>2015</v>
      </c>
      <c r="H9" s="10" t="s">
        <v>166</v>
      </c>
      <c r="I9" s="10" t="s">
        <v>167</v>
      </c>
      <c r="J9" s="10" t="s">
        <v>72</v>
      </c>
      <c r="K9" s="10" t="s">
        <v>73</v>
      </c>
      <c r="L9" s="10" t="s">
        <v>74</v>
      </c>
      <c r="M9" s="46" t="s">
        <v>147</v>
      </c>
      <c r="N9" s="46" t="s">
        <v>147</v>
      </c>
      <c r="O9" s="12" t="s">
        <v>76</v>
      </c>
      <c r="P9" s="10" t="s">
        <v>77</v>
      </c>
      <c r="Q9" s="9" t="s">
        <v>78</v>
      </c>
      <c r="R9" s="9"/>
      <c r="S9" s="9" t="s">
        <v>79</v>
      </c>
      <c r="T9" s="10" t="str">
        <f t="shared" si="3"/>
        <v>\Dowloads\ormetrics</v>
      </c>
      <c r="U9" s="9" t="s">
        <v>79</v>
      </c>
      <c r="V9" s="10" t="str">
        <f t="shared" si="4"/>
        <v>\Photos\ormetrics</v>
      </c>
      <c r="W9" s="10" t="s">
        <v>109</v>
      </c>
      <c r="X9" s="10"/>
      <c r="Y9" s="10" t="s">
        <v>103</v>
      </c>
      <c r="Z9" s="10" t="s">
        <v>102</v>
      </c>
      <c r="AA9" s="28" t="s">
        <v>101</v>
      </c>
      <c r="AB9" s="32" t="s">
        <v>80</v>
      </c>
      <c r="AC9" s="10" t="s">
        <v>140</v>
      </c>
      <c r="AD9" s="51" t="s">
        <v>140</v>
      </c>
      <c r="AE9" s="63" t="s">
        <v>82</v>
      </c>
      <c r="AF9" s="64" t="s">
        <v>140</v>
      </c>
      <c r="AG9" s="56" t="s">
        <v>81</v>
      </c>
      <c r="AH9" s="33" t="s">
        <v>82</v>
      </c>
      <c r="AI9" s="59" t="s">
        <v>140</v>
      </c>
      <c r="AJ9" s="9" t="s">
        <v>140</v>
      </c>
      <c r="AK9" s="9" t="s">
        <v>72</v>
      </c>
      <c r="AL9" s="9" t="s">
        <v>73</v>
      </c>
      <c r="AM9" s="48">
        <v>2111</v>
      </c>
      <c r="AN9" s="33" t="s">
        <v>74</v>
      </c>
    </row>
    <row r="10" spans="1:43" ht="99.75" x14ac:dyDescent="0.45">
      <c r="A10" s="41">
        <f t="shared" si="5"/>
        <v>8</v>
      </c>
      <c r="B10" s="11">
        <f t="shared" si="6"/>
        <v>8</v>
      </c>
      <c r="C10" s="42" t="str">
        <f>CONCATENATE(VLOOKUP($D10,Sheet1!$C$19:$D$23,2,FALSE),B10)</f>
        <v>BLD8</v>
      </c>
      <c r="D10" s="32" t="s">
        <v>12</v>
      </c>
      <c r="E10" s="10" t="s">
        <v>169</v>
      </c>
      <c r="F10" s="10"/>
      <c r="G10" s="10">
        <v>2016</v>
      </c>
      <c r="H10" s="10" t="s">
        <v>170</v>
      </c>
      <c r="I10" s="10" t="s">
        <v>171</v>
      </c>
      <c r="J10" s="10" t="s">
        <v>72</v>
      </c>
      <c r="K10" s="10" t="s">
        <v>73</v>
      </c>
      <c r="L10" s="10" t="s">
        <v>74</v>
      </c>
      <c r="M10" s="46" t="s">
        <v>147</v>
      </c>
      <c r="N10" s="12" t="s">
        <v>150</v>
      </c>
      <c r="O10" s="12" t="s">
        <v>76</v>
      </c>
      <c r="P10" s="10" t="s">
        <v>77</v>
      </c>
      <c r="Q10" s="9" t="s">
        <v>78</v>
      </c>
      <c r="R10" s="9"/>
      <c r="S10" s="9" t="s">
        <v>79</v>
      </c>
      <c r="T10" s="10" t="str">
        <f t="shared" si="3"/>
        <v>\Dowloads\carhouse</v>
      </c>
      <c r="U10" s="9" t="s">
        <v>79</v>
      </c>
      <c r="V10" s="10" t="str">
        <f t="shared" si="4"/>
        <v>\Photos\carhouse</v>
      </c>
      <c r="W10" s="10" t="s">
        <v>110</v>
      </c>
      <c r="X10" s="10"/>
      <c r="Y10" s="10" t="s">
        <v>103</v>
      </c>
      <c r="Z10" s="10" t="s">
        <v>102</v>
      </c>
      <c r="AA10" s="28" t="s">
        <v>101</v>
      </c>
      <c r="AB10" s="32" t="s">
        <v>80</v>
      </c>
      <c r="AC10" s="10" t="s">
        <v>140</v>
      </c>
      <c r="AD10" s="51" t="s">
        <v>140</v>
      </c>
      <c r="AE10" s="63" t="s">
        <v>82</v>
      </c>
      <c r="AF10" s="64" t="s">
        <v>140</v>
      </c>
      <c r="AG10" s="56" t="s">
        <v>81</v>
      </c>
      <c r="AH10" s="33" t="s">
        <v>82</v>
      </c>
      <c r="AI10" s="59" t="s">
        <v>140</v>
      </c>
      <c r="AJ10" s="9" t="s">
        <v>140</v>
      </c>
      <c r="AK10" s="9" t="s">
        <v>72</v>
      </c>
      <c r="AL10" s="9" t="s">
        <v>73</v>
      </c>
      <c r="AM10" s="48">
        <v>2111</v>
      </c>
      <c r="AN10" s="33" t="s">
        <v>74</v>
      </c>
    </row>
    <row r="11" spans="1:43" ht="99.75" x14ac:dyDescent="0.45">
      <c r="A11" s="41">
        <f t="shared" si="5"/>
        <v>9</v>
      </c>
      <c r="B11" s="11">
        <f t="shared" si="6"/>
        <v>9</v>
      </c>
      <c r="C11" s="42" t="str">
        <f>CONCATENATE(VLOOKUP($D11,Sheet1!$C$19:$D$23,2,FALSE),B11)</f>
        <v>BRG9</v>
      </c>
      <c r="D11" s="32" t="s">
        <v>2</v>
      </c>
      <c r="E11" s="10" t="s">
        <v>6</v>
      </c>
      <c r="F11" s="10"/>
      <c r="G11" s="10">
        <v>2016</v>
      </c>
      <c r="H11" s="10" t="s">
        <v>173</v>
      </c>
      <c r="I11" s="10" t="s">
        <v>172</v>
      </c>
      <c r="J11" s="10" t="s">
        <v>72</v>
      </c>
      <c r="K11" s="10" t="s">
        <v>73</v>
      </c>
      <c r="L11" s="10" t="s">
        <v>74</v>
      </c>
      <c r="M11" s="46" t="s">
        <v>147</v>
      </c>
      <c r="N11" s="46" t="s">
        <v>147</v>
      </c>
      <c r="O11" s="12" t="s">
        <v>76</v>
      </c>
      <c r="P11" s="10" t="s">
        <v>77</v>
      </c>
      <c r="Q11" s="9" t="s">
        <v>78</v>
      </c>
      <c r="R11" s="9"/>
      <c r="S11" s="9" t="s">
        <v>79</v>
      </c>
      <c r="T11" s="10" t="str">
        <f t="shared" si="3"/>
        <v>\Dowloads\bridgeinspections</v>
      </c>
      <c r="U11" s="9" t="s">
        <v>79</v>
      </c>
      <c r="V11" s="10" t="str">
        <f t="shared" si="4"/>
        <v>\Photos\bridgeinspections</v>
      </c>
      <c r="W11" s="10" t="s">
        <v>111</v>
      </c>
      <c r="X11" s="10"/>
      <c r="Y11" s="10" t="s">
        <v>103</v>
      </c>
      <c r="Z11" s="10" t="s">
        <v>102</v>
      </c>
      <c r="AA11" s="28" t="s">
        <v>101</v>
      </c>
      <c r="AB11" s="32" t="s">
        <v>80</v>
      </c>
      <c r="AC11" s="10" t="s">
        <v>140</v>
      </c>
      <c r="AD11" s="51" t="s">
        <v>140</v>
      </c>
      <c r="AE11" s="63" t="s">
        <v>82</v>
      </c>
      <c r="AF11" s="64" t="s">
        <v>140</v>
      </c>
      <c r="AG11" s="56" t="s">
        <v>81</v>
      </c>
      <c r="AH11" s="33" t="s">
        <v>82</v>
      </c>
      <c r="AI11" s="59" t="s">
        <v>140</v>
      </c>
      <c r="AJ11" s="9" t="s">
        <v>140</v>
      </c>
      <c r="AK11" s="9" t="s">
        <v>72</v>
      </c>
      <c r="AL11" s="9" t="s">
        <v>73</v>
      </c>
      <c r="AM11" s="48">
        <v>2111</v>
      </c>
      <c r="AN11" s="33" t="s">
        <v>74</v>
      </c>
    </row>
    <row r="12" spans="1:43" ht="100.15" thickBot="1" x14ac:dyDescent="0.5">
      <c r="A12" s="43">
        <f t="shared" si="5"/>
        <v>10</v>
      </c>
      <c r="B12" s="44">
        <f t="shared" si="6"/>
        <v>10</v>
      </c>
      <c r="C12" s="45" t="str">
        <f>CONCATENATE(VLOOKUP($D12,Sheet1!$C$19:$D$23,2,FALSE),B12)</f>
        <v>BRG10</v>
      </c>
      <c r="D12" s="34" t="s">
        <v>2</v>
      </c>
      <c r="E12" s="35" t="s">
        <v>3</v>
      </c>
      <c r="F12" s="35"/>
      <c r="G12" s="35">
        <v>2016</v>
      </c>
      <c r="H12" s="35" t="s">
        <v>70</v>
      </c>
      <c r="I12" s="35" t="s">
        <v>71</v>
      </c>
      <c r="J12" s="35" t="s">
        <v>72</v>
      </c>
      <c r="K12" s="35" t="s">
        <v>73</v>
      </c>
      <c r="L12" s="35" t="s">
        <v>74</v>
      </c>
      <c r="M12" s="46" t="s">
        <v>147</v>
      </c>
      <c r="N12" s="46" t="s">
        <v>147</v>
      </c>
      <c r="O12" s="36" t="s">
        <v>76</v>
      </c>
      <c r="P12" s="35" t="s">
        <v>77</v>
      </c>
      <c r="Q12" s="37" t="s">
        <v>78</v>
      </c>
      <c r="R12" s="37"/>
      <c r="S12" s="37" t="s">
        <v>79</v>
      </c>
      <c r="T12" s="35" t="str">
        <f t="shared" si="3"/>
        <v>\Dowloads\longfellow</v>
      </c>
      <c r="U12" s="37" t="s">
        <v>79</v>
      </c>
      <c r="V12" s="35" t="str">
        <f t="shared" si="4"/>
        <v>\Photos\longfellow</v>
      </c>
      <c r="W12" s="35" t="s">
        <v>112</v>
      </c>
      <c r="X12" s="35"/>
      <c r="Y12" s="35" t="s">
        <v>103</v>
      </c>
      <c r="Z12" s="35" t="s">
        <v>102</v>
      </c>
      <c r="AA12" s="53" t="s">
        <v>101</v>
      </c>
      <c r="AB12" s="34" t="s">
        <v>80</v>
      </c>
      <c r="AC12" s="35" t="s">
        <v>140</v>
      </c>
      <c r="AD12" s="52" t="s">
        <v>140</v>
      </c>
      <c r="AE12" s="65" t="s">
        <v>82</v>
      </c>
      <c r="AF12" s="66" t="s">
        <v>140</v>
      </c>
      <c r="AG12" s="57" t="s">
        <v>81</v>
      </c>
      <c r="AH12" s="38" t="s">
        <v>82</v>
      </c>
      <c r="AI12" s="60" t="s">
        <v>140</v>
      </c>
      <c r="AJ12" s="37" t="s">
        <v>140</v>
      </c>
      <c r="AK12" s="37" t="s">
        <v>72</v>
      </c>
      <c r="AL12" s="37" t="s">
        <v>73</v>
      </c>
      <c r="AM12" s="49">
        <v>2111</v>
      </c>
      <c r="AN12" s="38" t="s">
        <v>74</v>
      </c>
    </row>
  </sheetData>
  <hyperlinks>
    <hyperlink ref="AI3" r:id="rId1" xr:uid="{BD6CCCCB-7F41-4F75-804C-B7BF259370EB}"/>
    <hyperlink ref="AC3" r:id="rId2" xr:uid="{689E6AC1-1F4D-4A2C-B1A5-2A4964BED0E8}"/>
    <hyperlink ref="AD3" r:id="rId3" xr:uid="{DA78DE8B-7356-4D73-89AB-BC592C6BFF06}"/>
    <hyperlink ref="AC4" r:id="rId4" xr:uid="{F291DBC0-6E38-4BE9-9052-C3D106CE7E1A}"/>
    <hyperlink ref="AC5" r:id="rId5" xr:uid="{EEA726DF-4016-4FF6-B373-088DB52382D1}"/>
    <hyperlink ref="AC6" r:id="rId6" xr:uid="{F3A3007D-E1A3-4F0B-8147-B965FE4C339D}"/>
    <hyperlink ref="AC7" r:id="rId7" xr:uid="{6FBA6AF1-932C-4714-9C0C-81ECD1BB75A1}"/>
    <hyperlink ref="AC8" r:id="rId8" xr:uid="{23602D13-65C2-4C32-8BDC-B4C22FABFF36}"/>
    <hyperlink ref="AC9" r:id="rId9" xr:uid="{88C937D1-3B73-405C-901C-998A29B25555}"/>
    <hyperlink ref="AC10" r:id="rId10" xr:uid="{B5216A43-B81D-4D89-8156-3C0A2C9BEF1C}"/>
    <hyperlink ref="AC11" r:id="rId11" xr:uid="{03DC6ED9-0275-4424-AA3F-0C522485059B}"/>
    <hyperlink ref="AC12" r:id="rId12" xr:uid="{A0068A89-A266-49A8-B116-58EDF940C52B}"/>
    <hyperlink ref="AD4" r:id="rId13" xr:uid="{56D111EA-361E-4C36-B5D3-A8FDEF10CBA5}"/>
    <hyperlink ref="AD5" r:id="rId14" xr:uid="{504C92BC-78FD-48E2-9B0C-CE2E878092CA}"/>
    <hyperlink ref="AD6" r:id="rId15" xr:uid="{84620FF7-166C-43E1-8C8A-2CC46C6208FE}"/>
    <hyperlink ref="AD7" r:id="rId16" xr:uid="{CBB28EE4-273E-4813-A2E5-FD716D761430}"/>
    <hyperlink ref="AD8" r:id="rId17" xr:uid="{3191C045-9BDC-43BD-8D43-342BCA2027C7}"/>
    <hyperlink ref="AD9" r:id="rId18" xr:uid="{83AAED81-ABA7-4565-AF30-E1BF8DDD38B8}"/>
    <hyperlink ref="AD10" r:id="rId19" xr:uid="{C89CDAD0-A637-46CB-B4ED-003B59B87083}"/>
    <hyperlink ref="AD11" r:id="rId20" xr:uid="{88C61387-076E-4945-BD3E-1AA80CAFD5D0}"/>
    <hyperlink ref="AD12" r:id="rId21" xr:uid="{96596FFD-7903-43A0-A17B-FE461F796813}"/>
    <hyperlink ref="AI4" r:id="rId22" xr:uid="{E80EF598-9C44-4EE7-8979-B88E1E592A9D}"/>
    <hyperlink ref="AI5" r:id="rId23" xr:uid="{F089B993-0070-4A0D-8212-C00548A00768}"/>
    <hyperlink ref="AI6" r:id="rId24" xr:uid="{C609A2EF-A563-4B92-BEC8-E819E83C2110}"/>
    <hyperlink ref="AI7" r:id="rId25" xr:uid="{0B185028-1340-4FFB-8C15-1D316A90F501}"/>
    <hyperlink ref="AI8" r:id="rId26" xr:uid="{18BD8CEC-713A-4602-97D2-F45EB8A6B96D}"/>
    <hyperlink ref="AI9" r:id="rId27" xr:uid="{2E8C5886-6FF9-4125-AC8A-6F84F9C580D7}"/>
    <hyperlink ref="AI10" r:id="rId28" xr:uid="{87284885-8023-4E53-9FEF-455555287710}"/>
    <hyperlink ref="AI11" r:id="rId29" xr:uid="{1DCDA9A2-7398-41FE-BFA7-4306007C1494}"/>
    <hyperlink ref="AI12" r:id="rId30" xr:uid="{A1FD3097-D1D2-42F1-A53B-DA6122EFE782}"/>
    <hyperlink ref="AJ4" r:id="rId31" xr:uid="{97A20559-16C2-424F-8A0C-E5D97A9976E7}"/>
    <hyperlink ref="AJ5" r:id="rId32" xr:uid="{A7DF965E-EACC-4874-A050-685F39FAE716}"/>
    <hyperlink ref="AJ6" r:id="rId33" xr:uid="{B9CC041C-26A5-4F17-9F8A-D2E006D52346}"/>
    <hyperlink ref="AJ7" r:id="rId34" xr:uid="{B5E9012A-3306-42E8-8510-CB5CBC24B570}"/>
    <hyperlink ref="AJ8" r:id="rId35" xr:uid="{1E184DE0-3465-4FF8-AD8B-B676CAA6295B}"/>
    <hyperlink ref="AJ9" r:id="rId36" xr:uid="{2DE80A08-48BF-4F09-8BAC-79C2777F5912}"/>
    <hyperlink ref="AJ10" r:id="rId37" xr:uid="{0EAEBC8B-C367-4D6A-8303-E6606AE9C73F}"/>
    <hyperlink ref="AJ11" r:id="rId38" xr:uid="{155F1800-55DD-43A2-8295-43D6975462E6}"/>
    <hyperlink ref="AJ12" r:id="rId39" xr:uid="{51224C72-34D3-4236-AEE7-17D66EA6525F}"/>
    <hyperlink ref="AF3" r:id="rId40" xr:uid="{0A0C0F6E-63DC-41EB-B909-C513209C6225}"/>
    <hyperlink ref="AF4" r:id="rId41" xr:uid="{ED0AF3D1-DB46-4472-960C-07C1B39E2E77}"/>
    <hyperlink ref="AF5" r:id="rId42" xr:uid="{AEBE5764-9724-476E-AADE-B4E621D5BB92}"/>
    <hyperlink ref="AF6" r:id="rId43" xr:uid="{25CFC871-09FE-4C80-9BD9-D246506BC026}"/>
    <hyperlink ref="AF7" r:id="rId44" xr:uid="{83B6F02C-9220-40D6-B921-4B4D67711A0D}"/>
    <hyperlink ref="AF8" r:id="rId45" xr:uid="{452FB05F-180F-4D09-A445-339A7B628403}"/>
    <hyperlink ref="AF9" r:id="rId46" xr:uid="{1423629B-96F9-4C0A-9155-FC4E2F94F1F3}"/>
    <hyperlink ref="AF10" r:id="rId47" xr:uid="{904FF354-F958-4E5D-A7FE-FB4EF76B4D3C}"/>
    <hyperlink ref="AF11" r:id="rId48" xr:uid="{5F486943-F0E6-4544-AF4E-BD4F9A42941E}"/>
    <hyperlink ref="AF12" r:id="rId49" xr:uid="{2E52ADAA-A62A-4714-8239-0D1A455587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4"/>
  <sheetViews>
    <sheetView tabSelected="1" view="pageLayout" zoomScaleNormal="100" workbookViewId="0">
      <selection activeCell="A11" sqref="A11:B15"/>
    </sheetView>
  </sheetViews>
  <sheetFormatPr defaultRowHeight="14.25" x14ac:dyDescent="0.45"/>
  <cols>
    <col min="3" max="3" width="2.9296875" customWidth="1"/>
    <col min="6" max="6" width="3" customWidth="1"/>
    <col min="11" max="11" width="2.265625" customWidth="1"/>
  </cols>
  <sheetData>
    <row r="1" spans="1:13" x14ac:dyDescent="0.45">
      <c r="A1" s="5" t="str">
        <f>CONCATENATE(Bridges!B2,":")</f>
        <v>LocalNo:</v>
      </c>
      <c r="B1" s="7" t="str">
        <f>Bridges!C3</f>
        <v>BRG1</v>
      </c>
      <c r="D1" s="4" t="str">
        <f>CONCATENATE(Bridges!H2,":")</f>
        <v>ProjectName:</v>
      </c>
      <c r="E1" s="71" t="str">
        <f>VLOOKUP($B$1,Bridges!$C$2:$AT$63,6,FALSE)</f>
        <v>Longfellow Bridge</v>
      </c>
      <c r="F1" s="71"/>
      <c r="G1" s="71"/>
      <c r="H1" s="71"/>
      <c r="I1" s="71"/>
      <c r="K1" s="4" t="str">
        <f>CONCATENATE(Bridges!I2,":")</f>
        <v>ProjectTag:</v>
      </c>
      <c r="L1" s="71" t="str">
        <f>VLOOKUP($B$1,Bridges!$C$2:$AT$63,6,FALSE)</f>
        <v>Longfellow Bridge</v>
      </c>
      <c r="M1" s="71"/>
    </row>
    <row r="3" spans="1:13" x14ac:dyDescent="0.45">
      <c r="A3" s="75" t="str">
        <f>CONCATENATE(Bridges!D2,":")</f>
        <v>ProjectCategory:</v>
      </c>
      <c r="B3" s="75"/>
      <c r="D3" s="75" t="str">
        <f>CONCATENATE(Bridges!J2,":")</f>
        <v>ProjectCity:</v>
      </c>
      <c r="E3" s="75"/>
      <c r="G3" s="75" t="str">
        <f>CONCATENATE(Bridges!M2,":")</f>
        <v>StructureSize:</v>
      </c>
      <c r="H3" s="75"/>
      <c r="L3" s="75" t="str">
        <f>CONCATENATE(Bridges!Q2,":")</f>
        <v>ProjectNoTasks:</v>
      </c>
      <c r="M3" s="75"/>
    </row>
    <row r="4" spans="1:13" x14ac:dyDescent="0.45">
      <c r="A4" s="76" t="str">
        <f>VLOOKUP($B$1,Bridges!$C$2:$AT$63,2,FALSE)</f>
        <v>Bridges</v>
      </c>
      <c r="B4" s="76"/>
      <c r="D4" s="76" t="str">
        <f>VLOOKUP($B$1,Bridges!$C$2:$AT$63,8,FALSE)</f>
        <v>Boston</v>
      </c>
      <c r="E4" s="76"/>
      <c r="G4" s="77">
        <f>VLOOKUP($B$1,Bridges!$C$2:$AT$63,11,FALSE)</f>
        <v>1700</v>
      </c>
      <c r="H4" s="77"/>
      <c r="L4" s="76" t="str">
        <f>VLOOKUP($B$1,Bridges!$C$2:$AT$63,15,FALSE)</f>
        <v>5+</v>
      </c>
      <c r="M4" s="76"/>
    </row>
    <row r="5" spans="1:13" x14ac:dyDescent="0.45">
      <c r="A5" s="75" t="str">
        <f>CONCATENATE(Bridges!E2,":")</f>
        <v>Project Subcategory:</v>
      </c>
      <c r="B5" s="75"/>
      <c r="D5" s="75" t="str">
        <f>CONCATENATE(Bridges!K2,":")</f>
        <v>ProjectState:</v>
      </c>
      <c r="E5" s="75"/>
      <c r="G5" s="75" t="str">
        <f>CONCATENATE(Bridges!O2,":")</f>
        <v>StructureType:</v>
      </c>
      <c r="H5" s="75"/>
      <c r="I5" s="75"/>
      <c r="J5" s="75"/>
      <c r="L5" s="75" t="str">
        <f>CONCATENATE(Bridges!R2,":")</f>
        <v>ProjectTasks:</v>
      </c>
      <c r="M5" s="75"/>
    </row>
    <row r="6" spans="1:13" x14ac:dyDescent="0.45">
      <c r="A6" s="76" t="str">
        <f>VLOOKUP($B$1,Bridges!$C$2:$AT$63,3,FALSE)</f>
        <v>Highlights</v>
      </c>
      <c r="B6" s="76"/>
      <c r="D6" s="76" t="str">
        <f>VLOOKUP($B$1,Bridges!$C$2:$AT$63,9,FALSE)</f>
        <v>MA</v>
      </c>
      <c r="E6" s="76"/>
      <c r="G6" s="76" t="str">
        <f>VLOOKUP($B$1,Bridges!$C$2:$AT$63,13,FALSE)</f>
        <v>Concrete Arch w/ Steel Framing</v>
      </c>
      <c r="H6" s="76"/>
      <c r="I6" s="76"/>
      <c r="J6" s="76"/>
      <c r="K6" s="69"/>
      <c r="L6" s="76">
        <f>VLOOKUP($B$1,Bridges!$C$2:$AT$63,16,FALSE)</f>
        <v>0</v>
      </c>
      <c r="M6" s="76"/>
    </row>
    <row r="7" spans="1:13" x14ac:dyDescent="0.45">
      <c r="A7" s="75" t="str">
        <f>CONCATENATE(Bridges!G2,":")</f>
        <v>ProjectStartYR:</v>
      </c>
      <c r="B7" s="75"/>
      <c r="D7" s="75" t="str">
        <f>CONCATENATE(Bridges!L2,":")</f>
        <v>ProjectCountry:</v>
      </c>
      <c r="E7" s="75"/>
      <c r="G7" s="75" t="str">
        <f>CONCATENATE(Bridges!P2,":")</f>
        <v>ProjectType:</v>
      </c>
      <c r="H7" s="75"/>
      <c r="I7" s="75"/>
      <c r="J7" s="75"/>
      <c r="K7" s="6"/>
      <c r="L7" s="75" t="str">
        <f>CONCATENATE(Bridges!S2,":")</f>
        <v>ProjectDownloads:</v>
      </c>
      <c r="M7" s="75"/>
    </row>
    <row r="8" spans="1:13" x14ac:dyDescent="0.45">
      <c r="A8" s="76">
        <f>VLOOKUP($B$1,Bridges!$C$2:$AT$63,5,FALSE)</f>
        <v>2015</v>
      </c>
      <c r="B8" s="76"/>
      <c r="D8" s="76" t="str">
        <f>VLOOKUP($B$1,Bridges!$C$2:$AT$63,10,FALSE)</f>
        <v>USA</v>
      </c>
      <c r="E8" s="76"/>
      <c r="G8" s="76" t="str">
        <f>VLOOKUP($B$1,Bridges!$C$2:$AT$63,14,FALSE)</f>
        <v>Structural Historic Rehab</v>
      </c>
      <c r="H8" s="76"/>
      <c r="I8" s="76"/>
      <c r="J8" s="76"/>
      <c r="K8" s="6"/>
      <c r="L8" s="76" t="str">
        <f>VLOOKUP($B$1,Bridges!$C$2:$AT$63,17,FALSE)</f>
        <v>Y</v>
      </c>
      <c r="M8" s="76"/>
    </row>
    <row r="10" spans="1:13" x14ac:dyDescent="0.45">
      <c r="A10" s="75" t="str">
        <f>CONCATENATE(Bridges!U2,":")</f>
        <v>ProjectPhotos:</v>
      </c>
      <c r="B10" s="75"/>
      <c r="D10" s="73" t="str">
        <f>CONCATENATE(Bridges!N2,":")</f>
        <v>StructureDescription:</v>
      </c>
      <c r="E10" s="73"/>
      <c r="F10" s="73"/>
      <c r="G10" s="73"/>
      <c r="H10" s="73"/>
      <c r="I10" s="73"/>
      <c r="J10" s="73"/>
      <c r="L10" s="75" t="str">
        <f>CONCATENATE(Bridges!T2,":")</f>
        <v>ProjectDWLPath:</v>
      </c>
      <c r="M10" s="75"/>
    </row>
    <row r="11" spans="1:13" ht="14.25" customHeight="1" x14ac:dyDescent="0.45">
      <c r="A11" s="79" t="str">
        <f>VLOOKUP($B$1,Bridges!$C$2:$AT$63,20,FALSE)</f>
        <v>\Photos\longfellow</v>
      </c>
      <c r="B11" s="79"/>
      <c r="C11" s="70"/>
      <c r="D11" s="74" t="str">
        <f>VLOOKUP($B$1,Bridges!$C$2:$AT$63,12,FALSE)</f>
        <v>Consisted of 11-spans for a total skycraping length of nearly 1,800 ft. Each span consists of 12-Steel Arch Ribs Frame, supporting floorbeams, offering a connection to MBTA Red-Line trains, along with roadways &amp; public crossing in between Boston &amp; Cambridge, MA.</v>
      </c>
      <c r="E11" s="74"/>
      <c r="F11" s="74"/>
      <c r="G11" s="74"/>
      <c r="H11" s="74"/>
      <c r="I11" s="74"/>
      <c r="J11" s="74"/>
      <c r="L11" s="72" t="str">
        <f>VLOOKUP($B$1,Bridges!$C$2:$AT$63,18,FALSE)</f>
        <v>\Dowloads\longfellow</v>
      </c>
      <c r="M11" s="72"/>
    </row>
    <row r="12" spans="1:13" x14ac:dyDescent="0.45">
      <c r="A12" s="79"/>
      <c r="B12" s="79"/>
      <c r="C12" s="70"/>
      <c r="D12" s="74"/>
      <c r="E12" s="74"/>
      <c r="F12" s="74"/>
      <c r="G12" s="74"/>
      <c r="H12" s="74"/>
      <c r="I12" s="74"/>
      <c r="J12" s="74"/>
      <c r="L12" s="72"/>
      <c r="M12" s="72"/>
    </row>
    <row r="13" spans="1:13" x14ac:dyDescent="0.45">
      <c r="A13" s="79"/>
      <c r="B13" s="79"/>
      <c r="C13" s="70"/>
      <c r="D13" s="74"/>
      <c r="E13" s="74"/>
      <c r="F13" s="74"/>
      <c r="G13" s="74"/>
      <c r="H13" s="74"/>
      <c r="I13" s="74"/>
      <c r="J13" s="74"/>
      <c r="L13" s="72"/>
      <c r="M13" s="72"/>
    </row>
    <row r="14" spans="1:13" x14ac:dyDescent="0.45">
      <c r="A14" s="79"/>
      <c r="B14" s="79"/>
      <c r="C14" s="70"/>
      <c r="D14" s="74"/>
      <c r="E14" s="74"/>
      <c r="F14" s="74"/>
      <c r="G14" s="74"/>
      <c r="H14" s="74"/>
      <c r="I14" s="74"/>
      <c r="J14" s="74"/>
      <c r="L14" s="72"/>
      <c r="M14" s="72"/>
    </row>
    <row r="15" spans="1:13" x14ac:dyDescent="0.45">
      <c r="A15" s="79"/>
      <c r="B15" s="79"/>
      <c r="C15" s="70"/>
      <c r="D15" s="74"/>
      <c r="E15" s="74"/>
      <c r="F15" s="74"/>
      <c r="G15" s="74"/>
      <c r="H15" s="74"/>
      <c r="I15" s="74"/>
      <c r="J15" s="74"/>
      <c r="L15" s="72"/>
      <c r="M15" s="72"/>
    </row>
    <row r="17" spans="1:13" x14ac:dyDescent="0.45">
      <c r="A17" s="75" t="str">
        <f>CONCATENATE(Bridges!AB2,":")</f>
        <v>ProjectContactName:</v>
      </c>
      <c r="B17" s="75"/>
      <c r="D17" s="75" t="str">
        <f>CONCATENATE(Bridges!Y2,":")</f>
        <v>ProjectLegalSpecs:</v>
      </c>
      <c r="E17" s="75"/>
      <c r="F17" s="75"/>
      <c r="G17" s="75"/>
      <c r="H17" s="75"/>
      <c r="I17" s="75"/>
      <c r="J17" s="75"/>
      <c r="L17" s="75" t="str">
        <f>CONCATENATE(Bridges!Z2,":")</f>
        <v>ProjectClient:</v>
      </c>
      <c r="M17" s="75"/>
    </row>
    <row r="18" spans="1:13" x14ac:dyDescent="0.45">
      <c r="A18" s="77" t="str">
        <f>VLOOKUP($B$1,Bridges!$C$2:$AT$63,26,FALSE)</f>
        <v>William Goulet</v>
      </c>
      <c r="B18" s="77"/>
      <c r="D18" s="72" t="str">
        <f>VLOOKUP($B$1,Bridges!$C$2:$AT$63,23,FALSE)</f>
        <v>Design &amp; Construction Administration</v>
      </c>
      <c r="E18" s="72"/>
      <c r="F18" s="72"/>
      <c r="G18" s="72"/>
      <c r="H18" s="72"/>
      <c r="I18" s="72"/>
      <c r="J18" s="72"/>
      <c r="L18" s="76" t="str">
        <f>VLOOKUP($B$1,Bridges!$C$2:$AT$63,24,FALSE)</f>
        <v>MBTA</v>
      </c>
      <c r="M18" s="76"/>
    </row>
    <row r="19" spans="1:13" x14ac:dyDescent="0.45">
      <c r="A19" s="75" t="str">
        <f>CONCATENATE(Bridges!AC2,":")</f>
        <v>ProjectContactNo:</v>
      </c>
      <c r="B19" s="75"/>
      <c r="D19" s="72"/>
      <c r="E19" s="72"/>
      <c r="F19" s="72"/>
      <c r="G19" s="72"/>
      <c r="H19" s="72"/>
      <c r="I19" s="72"/>
      <c r="J19" s="72"/>
      <c r="L19" s="75" t="str">
        <f>CONCATENATE(Bridges!AE2,":")</f>
        <v>ProjectManager:</v>
      </c>
      <c r="M19" s="75"/>
    </row>
    <row r="20" spans="1:13" x14ac:dyDescent="0.45">
      <c r="A20" s="76" t="str">
        <f>VLOOKUP($B$1,Bridges!$C$2:$AT$63,28,FALSE)</f>
        <v>Request</v>
      </c>
      <c r="B20" s="76"/>
      <c r="D20" s="72"/>
      <c r="E20" s="72"/>
      <c r="F20" s="72"/>
      <c r="G20" s="72"/>
      <c r="H20" s="72"/>
      <c r="I20" s="72"/>
      <c r="J20" s="72"/>
      <c r="L20" s="76" t="str">
        <f>VLOOKUP($B$1,Bridges!$C$2:$AT$63,29,FALSE)</f>
        <v>Jerry MacKenzie</v>
      </c>
      <c r="M20" s="76"/>
    </row>
    <row r="21" spans="1:13" x14ac:dyDescent="0.45">
      <c r="A21" s="75" t="str">
        <f>CONCATENATE(Bridges!AG2,":")</f>
        <v>CompanyName:</v>
      </c>
      <c r="B21" s="75"/>
      <c r="D21" s="75" t="str">
        <f>CONCATENATE(Bridges!AJ2,":")</f>
        <v>CompanyAddress:</v>
      </c>
      <c r="E21" s="75"/>
      <c r="F21" s="75"/>
      <c r="G21" s="75"/>
      <c r="H21" s="75"/>
      <c r="I21" s="75"/>
      <c r="J21" s="75"/>
      <c r="L21" s="75" t="str">
        <f>CONCATENATE(Bridges!AF2,":")</f>
        <v>ProjectManagerInfo:</v>
      </c>
      <c r="M21" s="75"/>
    </row>
    <row r="22" spans="1:13" x14ac:dyDescent="0.45">
      <c r="A22" s="76" t="str">
        <f>VLOOKUP($B$1,Bridges!$C$2:$AT$63,31,FALSE)</f>
        <v>STV Incorporated</v>
      </c>
      <c r="B22" s="76"/>
      <c r="D22" s="76" t="str">
        <f>VLOOKUP($B$1,Bridges!$C$2:$AT$63,34,FALSE)</f>
        <v>One Financial Center, 3rd Floor</v>
      </c>
      <c r="E22" s="76"/>
      <c r="F22" s="76"/>
      <c r="G22" s="76"/>
      <c r="H22" s="76"/>
      <c r="I22" s="76"/>
      <c r="J22" s="76"/>
      <c r="L22" s="76" t="str">
        <f>VLOOKUP($B$1,Bridges!$C$2:$AT$63,30,FALSE)</f>
        <v>Request</v>
      </c>
      <c r="M22" s="76"/>
    </row>
    <row r="23" spans="1:13" x14ac:dyDescent="0.45">
      <c r="A23" s="75" t="str">
        <f>CONCATENATE(Bridges!AG2,":")</f>
        <v>CompanyName:</v>
      </c>
      <c r="B23" s="75"/>
      <c r="D23" s="75" t="str">
        <f>CONCATENATE(Bridges!AK2,":")</f>
        <v>CompanyCity:</v>
      </c>
      <c r="E23" s="75"/>
      <c r="G23" s="75" t="str">
        <f>CONCATENATE(Bridges!AL2,":")</f>
        <v>CompanyState:</v>
      </c>
      <c r="H23" s="75"/>
      <c r="I23" s="75" t="str">
        <f>CONCATENATE(Bridges!AN2,":")</f>
        <v>CompanyCountry:</v>
      </c>
      <c r="J23" s="75"/>
      <c r="L23" s="75" t="str">
        <f>CONCATENATE(Bridges!AM2,":")</f>
        <v>CompanyZip:</v>
      </c>
      <c r="M23" s="75"/>
    </row>
    <row r="24" spans="1:13" x14ac:dyDescent="0.45">
      <c r="A24" s="76" t="str">
        <f>VLOOKUP($B$1,Bridges!$C$2:$AT$63,31,FALSE)</f>
        <v>STV Incorporated</v>
      </c>
      <c r="B24" s="76"/>
      <c r="D24" s="76" t="str">
        <f>VLOOKUP($B$1,Bridges!$C$2:$AT$63,35,FALSE)</f>
        <v>Boston</v>
      </c>
      <c r="E24" s="76"/>
      <c r="G24" s="76" t="str">
        <f>VLOOKUP($B$1,Bridges!$C$2:$AT$63,36,FALSE)</f>
        <v>MA</v>
      </c>
      <c r="H24" s="76"/>
      <c r="I24" s="76">
        <f>VLOOKUP($B$1,Bridges!$C$2:$AT$63,37,FALSE)</f>
        <v>2111</v>
      </c>
      <c r="J24" s="76"/>
      <c r="L24" s="76" t="str">
        <f>VLOOKUP($B$1,Bridges!$C$2:$AT$63,38,FALSE)</f>
        <v>USA</v>
      </c>
      <c r="M24" s="76"/>
    </row>
    <row r="25" spans="1:13" x14ac:dyDescent="0.45">
      <c r="A25" s="75" t="str">
        <f>CONCATENATE(Bridges!X2,":")</f>
        <v>ProjectCost:</v>
      </c>
      <c r="B25" s="75"/>
      <c r="D25" s="75" t="str">
        <f>CONCATENATE(Bridges!AH2,":")</f>
        <v>CompanyManager:</v>
      </c>
      <c r="E25" s="75"/>
      <c r="G25" s="78" t="str">
        <f>CONCATENATE(Bridges!AI2,":")</f>
        <v>CompanyManagerContactInfo:</v>
      </c>
      <c r="H25" s="78"/>
      <c r="I25" s="75" t="str">
        <f>CONCATENATE(Bridges!W2,":")</f>
        <v>ProjectDates:</v>
      </c>
      <c r="J25" s="75"/>
      <c r="L25" s="75" t="str">
        <f>CONCATENATE(Bridges!AA2,":")</f>
        <v>ProjectPartners:</v>
      </c>
      <c r="M25" s="75"/>
    </row>
    <row r="26" spans="1:13" x14ac:dyDescent="0.45">
      <c r="A26" s="76">
        <f>VLOOKUP($B$1,Bridges!$C$2:$AT$63,22,FALSE)</f>
        <v>0</v>
      </c>
      <c r="B26" s="76"/>
      <c r="D26" s="76" t="str">
        <f>VLOOKUP($B$1,Bridges!$C$2:$AT$63,32,FALSE)</f>
        <v>Mark Ennis</v>
      </c>
      <c r="E26" s="76"/>
      <c r="G26" s="76" t="str">
        <f>VLOOKUP($B$1,Bridges!$C$2:$AT$63,33,FALSE)</f>
        <v>Request</v>
      </c>
      <c r="H26" s="76"/>
      <c r="I26" s="76" t="str">
        <f>VLOOKUP($B$1,Bridges!$C$2:$AT$63,21,FALSE)</f>
        <v>08/15-05/17</v>
      </c>
      <c r="J26" s="76"/>
      <c r="L26" s="76" t="str">
        <f>VLOOKUP($B$1,Bridges!$C$2:$AT$63,25,FALSE)</f>
        <v>WSC</v>
      </c>
      <c r="M26" s="76"/>
    </row>
    <row r="33" spans="1:35" x14ac:dyDescent="0.45">
      <c r="A33" t="s">
        <v>83</v>
      </c>
      <c r="B33">
        <v>1</v>
      </c>
      <c r="C33">
        <v>1</v>
      </c>
      <c r="D33">
        <f>C33+1</f>
        <v>2</v>
      </c>
      <c r="E33">
        <f t="shared" ref="E33:M33" si="0">D33+1</f>
        <v>3</v>
      </c>
      <c r="F33">
        <f t="shared" si="0"/>
        <v>4</v>
      </c>
      <c r="G33">
        <f t="shared" si="0"/>
        <v>5</v>
      </c>
      <c r="H33">
        <f t="shared" si="0"/>
        <v>6</v>
      </c>
      <c r="I33">
        <f t="shared" si="0"/>
        <v>7</v>
      </c>
      <c r="L33">
        <f>I33+1</f>
        <v>8</v>
      </c>
      <c r="M33">
        <f t="shared" si="0"/>
        <v>9</v>
      </c>
      <c r="N33">
        <f t="shared" ref="N33:V33" si="1">M33+1</f>
        <v>10</v>
      </c>
      <c r="O33">
        <f t="shared" si="1"/>
        <v>11</v>
      </c>
      <c r="P33">
        <f t="shared" si="1"/>
        <v>12</v>
      </c>
      <c r="Q33">
        <f t="shared" si="1"/>
        <v>13</v>
      </c>
      <c r="R33">
        <f t="shared" si="1"/>
        <v>14</v>
      </c>
      <c r="S33">
        <f t="shared" si="1"/>
        <v>15</v>
      </c>
      <c r="T33">
        <f t="shared" si="1"/>
        <v>16</v>
      </c>
      <c r="U33">
        <f t="shared" si="1"/>
        <v>17</v>
      </c>
      <c r="V33">
        <f t="shared" si="1"/>
        <v>18</v>
      </c>
      <c r="W33">
        <f t="shared" ref="W33:AI33" si="2">V33+1</f>
        <v>19</v>
      </c>
      <c r="X33">
        <f t="shared" si="2"/>
        <v>20</v>
      </c>
      <c r="Y33">
        <f t="shared" si="2"/>
        <v>21</v>
      </c>
      <c r="Z33">
        <f t="shared" si="2"/>
        <v>22</v>
      </c>
      <c r="AA33">
        <f t="shared" si="2"/>
        <v>23</v>
      </c>
      <c r="AB33">
        <f t="shared" si="2"/>
        <v>24</v>
      </c>
      <c r="AC33">
        <f t="shared" si="2"/>
        <v>25</v>
      </c>
      <c r="AD33">
        <f t="shared" si="2"/>
        <v>26</v>
      </c>
      <c r="AE33">
        <f t="shared" si="2"/>
        <v>27</v>
      </c>
      <c r="AF33">
        <f t="shared" si="2"/>
        <v>28</v>
      </c>
      <c r="AG33">
        <f t="shared" si="2"/>
        <v>29</v>
      </c>
      <c r="AH33">
        <f t="shared" si="2"/>
        <v>30</v>
      </c>
      <c r="AI33">
        <f t="shared" si="2"/>
        <v>31</v>
      </c>
    </row>
    <row r="34" spans="1:35" x14ac:dyDescent="0.45">
      <c r="A34" t="s">
        <v>84</v>
      </c>
      <c r="B34">
        <f>B33+1</f>
        <v>2</v>
      </c>
      <c r="C34" t="s">
        <v>85</v>
      </c>
      <c r="D34" t="s">
        <v>86</v>
      </c>
      <c r="E34" t="s">
        <v>87</v>
      </c>
      <c r="F34" t="s">
        <v>88</v>
      </c>
      <c r="G34" t="s">
        <v>89</v>
      </c>
      <c r="H34" t="s">
        <v>90</v>
      </c>
      <c r="I34" t="s">
        <v>91</v>
      </c>
      <c r="L34" t="s">
        <v>92</v>
      </c>
      <c r="M34" t="s">
        <v>93</v>
      </c>
      <c r="N34" t="s">
        <v>94</v>
      </c>
      <c r="O34" t="s">
        <v>126</v>
      </c>
      <c r="P34" t="s">
        <v>127</v>
      </c>
      <c r="Q34" t="s">
        <v>128</v>
      </c>
      <c r="R34" t="s">
        <v>129</v>
      </c>
      <c r="S34" t="s">
        <v>130</v>
      </c>
      <c r="T34" t="s">
        <v>131</v>
      </c>
      <c r="U34" t="s">
        <v>132</v>
      </c>
      <c r="V34" t="s">
        <v>133</v>
      </c>
      <c r="W34" t="s">
        <v>134</v>
      </c>
      <c r="X34" t="s">
        <v>135</v>
      </c>
      <c r="Y34" t="s">
        <v>138</v>
      </c>
      <c r="Z34" t="s">
        <v>136</v>
      </c>
      <c r="AA34" t="s">
        <v>79</v>
      </c>
      <c r="AB34" t="s">
        <v>137</v>
      </c>
      <c r="AC34" t="s">
        <v>91</v>
      </c>
      <c r="AD34" t="s">
        <v>92</v>
      </c>
      <c r="AE34" t="s">
        <v>90</v>
      </c>
      <c r="AF34" t="s">
        <v>91</v>
      </c>
      <c r="AG34" t="s">
        <v>93</v>
      </c>
      <c r="AH34" t="s">
        <v>93</v>
      </c>
      <c r="AI34" t="s">
        <v>93</v>
      </c>
    </row>
    <row r="35" spans="1:35" x14ac:dyDescent="0.45">
      <c r="A35" t="s">
        <v>85</v>
      </c>
      <c r="B35">
        <v>1</v>
      </c>
      <c r="C35" t="str">
        <f>Bridges!C2</f>
        <v>RefNo</v>
      </c>
      <c r="D35" t="str">
        <f>Bridges!D2</f>
        <v>ProjectCategory</v>
      </c>
      <c r="E35" t="str">
        <f>Bridges!E2</f>
        <v>Project Subcategory</v>
      </c>
      <c r="F35" t="str">
        <f>Bridges!F2</f>
        <v>Project#s</v>
      </c>
      <c r="G35" t="str">
        <f>Bridges!H2</f>
        <v>ProjectName</v>
      </c>
      <c r="H35" t="str">
        <f>Bridges!I2</f>
        <v>ProjectTag</v>
      </c>
      <c r="I35" t="str">
        <f>Bridges!J2</f>
        <v>ProjectCity</v>
      </c>
      <c r="L35" t="str">
        <f>Bridges!K2</f>
        <v>ProjectState</v>
      </c>
      <c r="M35" t="str">
        <f>Bridges!L2</f>
        <v>ProjectCountry</v>
      </c>
      <c r="N35" t="str">
        <f>Bridges!M2</f>
        <v>StructureSize</v>
      </c>
      <c r="O35" t="str">
        <f>Bridges!N2</f>
        <v>StructureDescription</v>
      </c>
      <c r="P35" t="str">
        <f>Bridges!O2</f>
        <v>StructureType</v>
      </c>
      <c r="Q35" t="str">
        <f>Bridges!P2</f>
        <v>ProjectType</v>
      </c>
      <c r="R35" t="str">
        <f>Bridges!Q2</f>
        <v>ProjectNoTasks</v>
      </c>
      <c r="S35" t="str">
        <f>Bridges!R2</f>
        <v>ProjectTasks</v>
      </c>
      <c r="T35" t="str">
        <f>Bridges!S2</f>
        <v>ProjectDownloads</v>
      </c>
      <c r="U35" t="str">
        <f>Bridges!T2</f>
        <v>ProjectDWLPath</v>
      </c>
      <c r="V35" t="str">
        <f>Bridges!U2</f>
        <v>ProjectPhotos</v>
      </c>
      <c r="W35" t="str">
        <f>Bridges!V2</f>
        <v>ProjectPhotoIPath</v>
      </c>
      <c r="X35" t="str">
        <f>Bridges!W2</f>
        <v>ProjectDates</v>
      </c>
      <c r="Y35" t="str">
        <f>Bridges!X2</f>
        <v>ProjectCost</v>
      </c>
      <c r="Z35" t="str">
        <f>Bridges!Y2</f>
        <v>ProjectLegalSpecs</v>
      </c>
      <c r="AA35" t="str">
        <f>Bridges!Z2</f>
        <v>ProjectClient</v>
      </c>
      <c r="AB35" t="str">
        <f>Bridges!AA2</f>
        <v>ProjectPartners</v>
      </c>
      <c r="AC35" t="str">
        <f>Bridges!AB2</f>
        <v>ProjectContactName</v>
      </c>
      <c r="AD35" t="str">
        <f>Bridges!AC2</f>
        <v>ProjectContactNo</v>
      </c>
      <c r="AE35" t="str">
        <f>Bridges!AD2</f>
        <v>ProjectContactEmail</v>
      </c>
      <c r="AF35" t="str">
        <f>Bridges!AG2</f>
        <v>CompanyName</v>
      </c>
      <c r="AG35" t="str">
        <f>Bridges!AH2</f>
        <v>CompanyManager</v>
      </c>
      <c r="AH35" t="str">
        <f>Bridges!AI2</f>
        <v>CompanyManagerContactInfo</v>
      </c>
      <c r="AI35" t="str">
        <f>Bridges!AK2</f>
        <v>CompanyCity</v>
      </c>
    </row>
    <row r="36" spans="1:35" x14ac:dyDescent="0.45">
      <c r="A36" t="s">
        <v>86</v>
      </c>
      <c r="B36">
        <f>B35+1</f>
        <v>2</v>
      </c>
    </row>
    <row r="37" spans="1:35" x14ac:dyDescent="0.45">
      <c r="A37" t="s">
        <v>87</v>
      </c>
      <c r="B37">
        <f t="shared" ref="B37:B43" si="3">B36+1</f>
        <v>3</v>
      </c>
    </row>
    <row r="38" spans="1:35" x14ac:dyDescent="0.45">
      <c r="A38" t="s">
        <v>88</v>
      </c>
      <c r="B38">
        <f t="shared" si="3"/>
        <v>4</v>
      </c>
    </row>
    <row r="39" spans="1:35" x14ac:dyDescent="0.45">
      <c r="A39" t="s">
        <v>89</v>
      </c>
      <c r="B39">
        <f t="shared" si="3"/>
        <v>5</v>
      </c>
    </row>
    <row r="40" spans="1:35" x14ac:dyDescent="0.45">
      <c r="A40" t="s">
        <v>90</v>
      </c>
      <c r="B40">
        <f t="shared" si="3"/>
        <v>6</v>
      </c>
    </row>
    <row r="41" spans="1:35" x14ac:dyDescent="0.45">
      <c r="A41" t="s">
        <v>91</v>
      </c>
      <c r="B41">
        <f t="shared" si="3"/>
        <v>7</v>
      </c>
    </row>
    <row r="42" spans="1:35" x14ac:dyDescent="0.45">
      <c r="A42" t="s">
        <v>92</v>
      </c>
      <c r="B42">
        <f t="shared" si="3"/>
        <v>8</v>
      </c>
    </row>
    <row r="43" spans="1:35" x14ac:dyDescent="0.45">
      <c r="A43" t="s">
        <v>93</v>
      </c>
      <c r="B43">
        <f t="shared" si="3"/>
        <v>9</v>
      </c>
    </row>
    <row r="44" spans="1:35" x14ac:dyDescent="0.45">
      <c r="A44" t="s">
        <v>94</v>
      </c>
      <c r="B44">
        <f t="shared" ref="B44" si="4">B43+1</f>
        <v>10</v>
      </c>
    </row>
  </sheetData>
  <mergeCells count="68">
    <mergeCell ref="G24:H24"/>
    <mergeCell ref="L22:M22"/>
    <mergeCell ref="L20:M20"/>
    <mergeCell ref="D17:J17"/>
    <mergeCell ref="D18:J20"/>
    <mergeCell ref="G23:H23"/>
    <mergeCell ref="L21:M21"/>
    <mergeCell ref="A26:B26"/>
    <mergeCell ref="L26:M26"/>
    <mergeCell ref="A22:B22"/>
    <mergeCell ref="A17:B17"/>
    <mergeCell ref="D25:E25"/>
    <mergeCell ref="A18:B18"/>
    <mergeCell ref="D26:E26"/>
    <mergeCell ref="G25:H25"/>
    <mergeCell ref="I23:J23"/>
    <mergeCell ref="G26:H26"/>
    <mergeCell ref="I24:J24"/>
    <mergeCell ref="D21:J21"/>
    <mergeCell ref="D22:J22"/>
    <mergeCell ref="D23:E23"/>
    <mergeCell ref="L19:M19"/>
    <mergeCell ref="D24:E24"/>
    <mergeCell ref="L10:M10"/>
    <mergeCell ref="I25:J25"/>
    <mergeCell ref="L17:M17"/>
    <mergeCell ref="A19:B19"/>
    <mergeCell ref="I26:J26"/>
    <mergeCell ref="L18:M18"/>
    <mergeCell ref="A20:B20"/>
    <mergeCell ref="L11:M15"/>
    <mergeCell ref="A23:B23"/>
    <mergeCell ref="A24:B24"/>
    <mergeCell ref="L23:M23"/>
    <mergeCell ref="L24:M24"/>
    <mergeCell ref="A21:B21"/>
    <mergeCell ref="A10:B10"/>
    <mergeCell ref="A25:B25"/>
    <mergeCell ref="L25:M25"/>
    <mergeCell ref="L8:M8"/>
    <mergeCell ref="A8:B8"/>
    <mergeCell ref="A6:B6"/>
    <mergeCell ref="G3:H3"/>
    <mergeCell ref="D7:E7"/>
    <mergeCell ref="D8:E8"/>
    <mergeCell ref="A7:B7"/>
    <mergeCell ref="G4:H4"/>
    <mergeCell ref="L3:M3"/>
    <mergeCell ref="L4:M4"/>
    <mergeCell ref="L5:M5"/>
    <mergeCell ref="L6:M6"/>
    <mergeCell ref="L7:M7"/>
    <mergeCell ref="E1:I1"/>
    <mergeCell ref="A11:B15"/>
    <mergeCell ref="D10:J10"/>
    <mergeCell ref="D11:J15"/>
    <mergeCell ref="L1:M1"/>
    <mergeCell ref="A3:B3"/>
    <mergeCell ref="A4:B4"/>
    <mergeCell ref="D3:E3"/>
    <mergeCell ref="D4:E4"/>
    <mergeCell ref="G7:J7"/>
    <mergeCell ref="G8:J8"/>
    <mergeCell ref="G5:J5"/>
    <mergeCell ref="G6:J6"/>
    <mergeCell ref="D5:E5"/>
    <mergeCell ref="D6:E6"/>
    <mergeCell ref="A5:B5"/>
  </mergeCells>
  <hyperlinks>
    <hyperlink ref="A11:B15" r:id="rId1" display="\photos\longfellow.jpg" xr:uid="{A8930181-A9BF-4C09-848D-1958B47985F9}"/>
  </hyperlinks>
  <pageMargins left="0.25" right="0.421875" top="0.75" bottom="0.75" header="0.3" footer="0.3"/>
  <pageSetup orientation="portrait" r:id="rId2"/>
  <headerFooter>
    <oddHeader>&amp;C&amp;"-,Bold"&amp;14Project Overview&amp;RARGouveia
8.19.2017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Bridges</vt:lpstr>
      <vt:lpstr>ProjectNo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Gouveia</dc:creator>
  <cp:keywords/>
  <dc:description/>
  <cp:lastModifiedBy>Ana Gouveia</cp:lastModifiedBy>
  <cp:revision/>
  <dcterms:created xsi:type="dcterms:W3CDTF">2017-08-19T15:49:29Z</dcterms:created>
  <dcterms:modified xsi:type="dcterms:W3CDTF">2017-08-21T16:39:40Z</dcterms:modified>
  <cp:category/>
  <cp:contentStatus/>
</cp:coreProperties>
</file>