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hochen/Dropbox/Personnel/"/>
    </mc:Choice>
  </mc:AlternateContent>
  <xr:revisionPtr revIDLastSave="0" documentId="13_ncr:1_{F99EDB2C-283C-BE44-BFE9-E7B1C65770B6}" xr6:coauthVersionLast="36" xr6:coauthVersionMax="36" xr10:uidLastSave="{00000000-0000-0000-0000-000000000000}"/>
  <bookViews>
    <workbookView xWindow="80" yWindow="460" windowWidth="25440" windowHeight="15000" activeTab="1" xr2:uid="{0216A1DD-B905-F64F-8606-AFBC3DDFA295}"/>
  </bookViews>
  <sheets>
    <sheet name="Feuil1" sheetId="1" r:id="rId1"/>
    <sheet name="savings" sheetId="2" r:id="rId2"/>
    <sheet name="expens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F10" i="1" l="1"/>
  <c r="K31" i="1"/>
  <c r="K30" i="1"/>
  <c r="K29" i="1"/>
  <c r="K28" i="1"/>
  <c r="K27" i="1"/>
  <c r="E21" i="1"/>
  <c r="F21" i="1"/>
  <c r="E8" i="1"/>
  <c r="G8" i="1"/>
  <c r="V37" i="1"/>
  <c r="V38" i="1" s="1"/>
  <c r="Y36" i="1"/>
  <c r="Y37" i="1" s="1"/>
  <c r="Z37" i="1" s="1"/>
  <c r="Y35" i="1"/>
  <c r="J5" i="1" l="1"/>
  <c r="N5" i="1"/>
  <c r="R4" i="1"/>
  <c r="R6" i="1"/>
  <c r="R9" i="1"/>
  <c r="R10" i="1"/>
  <c r="U19" i="1"/>
  <c r="V30" i="1"/>
  <c r="U27" i="1"/>
  <c r="D17" i="1" l="1"/>
  <c r="E42" i="1" s="1"/>
  <c r="E44" i="1"/>
  <c r="E43" i="1"/>
  <c r="E41" i="1"/>
  <c r="E39" i="1"/>
  <c r="E38" i="1"/>
  <c r="E37" i="1"/>
  <c r="E36" i="1"/>
  <c r="E35" i="1"/>
  <c r="D20" i="1" l="1"/>
  <c r="E45" i="1" s="1"/>
  <c r="U16" i="1"/>
  <c r="U5" i="1"/>
  <c r="U6" i="1"/>
  <c r="U7" i="1"/>
  <c r="U12" i="1" s="1"/>
  <c r="D13" i="1"/>
  <c r="G21" i="1"/>
  <c r="H21" i="1"/>
  <c r="I21" i="1"/>
  <c r="J21" i="1"/>
  <c r="K21" i="1"/>
  <c r="L21" i="1"/>
  <c r="M21" i="1"/>
  <c r="N21" i="1"/>
  <c r="O21" i="1"/>
  <c r="P21" i="1"/>
  <c r="E14" i="1"/>
  <c r="F14" i="1"/>
  <c r="G14" i="1"/>
  <c r="H14" i="1"/>
  <c r="I14" i="1"/>
  <c r="J14" i="1"/>
  <c r="K14" i="1"/>
  <c r="L14" i="1"/>
  <c r="M14" i="1"/>
  <c r="N14" i="1"/>
  <c r="O14" i="1"/>
  <c r="D4" i="1"/>
  <c r="P14" i="1"/>
  <c r="O5" i="1"/>
  <c r="R5" i="1" s="1"/>
  <c r="P5" i="1"/>
  <c r="P11" i="1" s="1"/>
  <c r="P24" i="1" s="1"/>
  <c r="H7" i="1"/>
  <c r="F8" i="1"/>
  <c r="R8" i="1" s="1"/>
  <c r="K9" i="1"/>
  <c r="L9" i="1"/>
  <c r="M9" i="1"/>
  <c r="N9" i="1"/>
  <c r="O9" i="1"/>
  <c r="R7" i="1" l="1"/>
  <c r="V5" i="1"/>
  <c r="U9" i="1"/>
  <c r="M23" i="1"/>
  <c r="I23" i="1"/>
  <c r="O23" i="1"/>
  <c r="K23" i="1"/>
  <c r="G23" i="1"/>
  <c r="L23" i="1"/>
  <c r="H23" i="1"/>
  <c r="P23" i="1"/>
  <c r="E34" i="1"/>
  <c r="N23" i="1"/>
  <c r="J23" i="1"/>
  <c r="F23" i="1"/>
  <c r="E23" i="1"/>
  <c r="U17" i="1"/>
  <c r="U20" i="1" l="1"/>
  <c r="D10" i="1" s="1"/>
  <c r="K11" i="1" l="1"/>
  <c r="K24" i="1" s="1"/>
  <c r="I11" i="1"/>
  <c r="I24" i="1" s="1"/>
  <c r="U21" i="1"/>
  <c r="E40" i="1"/>
  <c r="N11" i="1"/>
  <c r="N24" i="1" s="1"/>
  <c r="H11" i="1"/>
  <c r="H24" i="1" s="1"/>
  <c r="O11" i="1"/>
  <c r="O24" i="1" s="1"/>
  <c r="M11" i="1"/>
  <c r="M24" i="1" s="1"/>
  <c r="L11" i="1"/>
  <c r="L24" i="1" s="1"/>
  <c r="J11" i="1"/>
  <c r="J24" i="1" s="1"/>
  <c r="G11" i="1"/>
  <c r="G24" i="1" s="1"/>
  <c r="E11" i="1"/>
  <c r="E24" i="1" s="1"/>
  <c r="F11" i="1" l="1"/>
  <c r="F24" i="1" s="1"/>
</calcChain>
</file>

<file path=xl/sharedStrings.xml><?xml version="1.0" encoding="utf-8"?>
<sst xmlns="http://schemas.openxmlformats.org/spreadsheetml/2006/main" count="124" uniqueCount="108">
  <si>
    <t>Permis</t>
  </si>
  <si>
    <t>Urgence</t>
  </si>
  <si>
    <t>Israel</t>
  </si>
  <si>
    <t>Munich</t>
  </si>
  <si>
    <t>Pérou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</si>
  <si>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</si>
  <si>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</si>
  <si>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</si>
  <si>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</si>
  <si>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</si>
  <si>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</si>
  <si>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</si>
  <si>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</si>
  <si>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</si>
  <si>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</si>
  <si>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</si>
  <si>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</si>
  <si>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Somme</t>
  </si>
  <si>
    <t>Salaire</t>
  </si>
  <si>
    <t>Loyer</t>
  </si>
  <si>
    <t>Compte joint</t>
  </si>
  <si>
    <t>Out</t>
  </si>
  <si>
    <t>Epargne</t>
  </si>
  <si>
    <t>Solde pour épargne</t>
  </si>
  <si>
    <t>Restant</t>
  </si>
  <si>
    <t>Dépenses quotidiennes</t>
  </si>
  <si>
    <t>E1</t>
  </si>
  <si>
    <t>E2</t>
  </si>
  <si>
    <t>E3</t>
  </si>
  <si>
    <t>E4</t>
  </si>
  <si>
    <t>E5</t>
  </si>
  <si>
    <t>E6</t>
  </si>
  <si>
    <t>I1</t>
  </si>
  <si>
    <t>D1</t>
  </si>
  <si>
    <t>D2</t>
  </si>
  <si>
    <t>D3</t>
  </si>
  <si>
    <t>D4</t>
  </si>
  <si>
    <t>D5</t>
  </si>
  <si>
    <t>Somme D</t>
  </si>
  <si>
    <t>Somme E</t>
  </si>
  <si>
    <t>Somme I</t>
  </si>
  <si>
    <t>In</t>
  </si>
  <si>
    <t>Solde I-D</t>
  </si>
  <si>
    <t>Solde final</t>
  </si>
  <si>
    <t>E7</t>
  </si>
  <si>
    <t>Maison</t>
  </si>
  <si>
    <t>Prix d'achat</t>
  </si>
  <si>
    <t>Travaux</t>
  </si>
  <si>
    <t>Honoraires</t>
  </si>
  <si>
    <t>Frais de notaire</t>
  </si>
  <si>
    <t>Somme Out</t>
  </si>
  <si>
    <t>Part Listen Too</t>
  </si>
  <si>
    <t>Part Enedis</t>
  </si>
  <si>
    <t>Prime Listen Too</t>
  </si>
  <si>
    <t>Obj Ana</t>
  </si>
  <si>
    <t>Total primes</t>
  </si>
  <si>
    <t>A economiser Ana</t>
  </si>
  <si>
    <t>13ème mois</t>
  </si>
  <si>
    <t>Prélèvements</t>
  </si>
  <si>
    <t>Nb mois</t>
  </si>
  <si>
    <t>Objectif</t>
  </si>
  <si>
    <t>1) Variables de décision</t>
  </si>
  <si>
    <t>2) Fonction objectif</t>
  </si>
  <si>
    <t>3) Contraintes</t>
  </si>
  <si>
    <t>MAX(Somme(E ))</t>
  </si>
  <si>
    <t>MIN(Somme(I)-Somme(D)-Somme(E ))</t>
  </si>
  <si>
    <t>Somme(I)-Somme(D)-Somme( E)</t>
  </si>
  <si>
    <t>&gt;=</t>
  </si>
  <si>
    <t>Somme(E1)</t>
  </si>
  <si>
    <t>=</t>
  </si>
  <si>
    <t>Somme(E2)</t>
  </si>
  <si>
    <t>Somme(E3)</t>
  </si>
  <si>
    <t>E4_1 + E4_2 + E4_3 + E4_4</t>
  </si>
  <si>
    <t>E5_1 + E5_2</t>
  </si>
  <si>
    <t>Somme(E6)</t>
  </si>
  <si>
    <t>Somme(E7)</t>
  </si>
  <si>
    <t>Somme(D1)</t>
  </si>
  <si>
    <t>Somme(D2)</t>
  </si>
  <si>
    <t>Somme(D3)</t>
  </si>
  <si>
    <t>Somme(D4)</t>
  </si>
  <si>
    <t>Somme(D5)</t>
  </si>
  <si>
    <t>Maximiser l'épargne constituée</t>
  </si>
  <si>
    <t>Minimiser le solde après épargne</t>
  </si>
  <si>
    <t>D2_1</t>
  </si>
  <si>
    <t>D5_1</t>
  </si>
  <si>
    <t>Prêt étudiant</t>
  </si>
  <si>
    <t>Obj Ana par mois</t>
  </si>
  <si>
    <t>Montant</t>
  </si>
  <si>
    <t>Appot initial</t>
  </si>
  <si>
    <t>AMEX</t>
  </si>
  <si>
    <t>TRU</t>
  </si>
  <si>
    <t>ISR</t>
  </si>
  <si>
    <t>MUN</t>
  </si>
  <si>
    <t>PP</t>
  </si>
  <si>
    <t>student_loan</t>
  </si>
  <si>
    <t>drivers_license</t>
  </si>
  <si>
    <t>emergencies</t>
  </si>
  <si>
    <t>israel</t>
  </si>
  <si>
    <t>munich</t>
  </si>
  <si>
    <t>peru</t>
  </si>
  <si>
    <t>estate</t>
  </si>
  <si>
    <t>category</t>
  </si>
  <si>
    <t>target</t>
  </si>
  <si>
    <t>expenses</t>
  </si>
  <si>
    <t>rent</t>
  </si>
  <si>
    <t>joint_account</t>
  </si>
  <si>
    <t>services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</si>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</sst>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1" applyFont="1"/>
    <xf numFmtId="0" fontId="0" fillId="0" borderId="0" xfId="0" applyAlignment="1">
      <alignment horizontal="left" indent="1"/>
    </xf>
    <xf numFmtId="0" fontId="5" fillId="0" borderId="1" xfId="0" applyFont="1" applyBorder="1"/>
    <xf numFmtId="0" fontId="2" fillId="0" borderId="1" xfId="2" applyBorder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0" fillId="0" borderId="1" xfId="0" applyFont="1" applyBorder="1"/>
    <xf numFmtId="2" fontId="0" fillId="0" borderId="0" xfId="0" applyNumberFormat="1"/>
    <xf numFmtId="2" fontId="5" fillId="0" borderId="1" xfId="0" applyNumberFormat="1" applyFont="1" applyBorder="1"/>
  </cellXfs>
  <cellStyles count="3">
    <cellStyle name="Avertissement" xfId="2" builtinId="1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FABA-2AB6-9244-AED9-C02030B7C049}">
  <dimension ref="A1:Z45"/>
  <sheetViews>
    <sheetView zoomScale="91" workbookViewId="0">
      <selection activeCell="B16" sqref="B16:B20"/>
    </sheetView>
  </sheetViews>
  <sheetFormatPr baseColWidth="10" defaultRowHeight="16" x14ac:dyDescent="0.2"/>
  <cols>
    <col min="2" max="2" width="34.1640625" bestFit="1" customWidth="1"/>
    <col min="3" max="3" width="9" customWidth="1"/>
    <col min="4" max="4" width="7.83203125" bestFit="1" customWidth="1"/>
    <col min="5" max="5" width="7.1640625" bestFit="1" customWidth="1"/>
    <col min="6" max="6" width="7" bestFit="1" customWidth="1"/>
    <col min="7" max="10" width="5.6640625" bestFit="1" customWidth="1"/>
    <col min="11" max="11" width="7.33203125" bestFit="1" customWidth="1"/>
    <col min="12" max="12" width="5.6640625" bestFit="1" customWidth="1"/>
    <col min="13" max="13" width="10.1640625" bestFit="1" customWidth="1"/>
    <col min="14" max="14" width="8" bestFit="1" customWidth="1"/>
    <col min="15" max="15" width="9.83203125" bestFit="1" customWidth="1"/>
    <col min="16" max="16" width="9.6640625" bestFit="1" customWidth="1"/>
    <col min="17" max="17" width="8" bestFit="1" customWidth="1"/>
    <col min="18" max="18" width="7.5" bestFit="1" customWidth="1"/>
    <col min="20" max="20" width="16.5" bestFit="1" customWidth="1"/>
    <col min="22" max="22" width="16.5" bestFit="1" customWidth="1"/>
    <col min="23" max="23" width="15.33203125" bestFit="1" customWidth="1"/>
  </cols>
  <sheetData>
    <row r="1" spans="1:25" x14ac:dyDescent="0.2">
      <c r="A1" t="s">
        <v>61</v>
      </c>
    </row>
    <row r="3" spans="1:25" x14ac:dyDescent="0.2">
      <c r="C3">
        <v>2019</v>
      </c>
      <c r="D3" s="1" t="s">
        <v>60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59</v>
      </c>
      <c r="R3" s="1" t="s">
        <v>17</v>
      </c>
      <c r="U3" t="s">
        <v>87</v>
      </c>
    </row>
    <row r="4" spans="1:25" x14ac:dyDescent="0.2">
      <c r="A4" s="5" t="s">
        <v>26</v>
      </c>
      <c r="B4" s="5" t="s">
        <v>85</v>
      </c>
      <c r="C4" s="5"/>
      <c r="D4" s="6">
        <f>1300-(Q4*126)</f>
        <v>544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>
        <v>6</v>
      </c>
      <c r="R4">
        <f t="shared" ref="R4:R8" si="0">SUM(E4:P4)</f>
        <v>0</v>
      </c>
      <c r="T4" t="s">
        <v>46</v>
      </c>
      <c r="U4">
        <v>360000</v>
      </c>
    </row>
    <row r="5" spans="1:25" x14ac:dyDescent="0.2">
      <c r="A5" s="5" t="s">
        <v>27</v>
      </c>
      <c r="B5" s="5" t="s">
        <v>0</v>
      </c>
      <c r="C5" s="5"/>
      <c r="D5" s="6">
        <v>700</v>
      </c>
      <c r="E5" s="7"/>
      <c r="F5" s="7"/>
      <c r="G5" s="7"/>
      <c r="H5" s="7"/>
      <c r="I5" s="7"/>
      <c r="J5" s="7">
        <f t="shared" ref="J5" si="1">ROUND($D5/$Q5,0)</f>
        <v>175</v>
      </c>
      <c r="K5" s="7"/>
      <c r="L5" s="7"/>
      <c r="M5" s="7"/>
      <c r="N5" s="7">
        <f>ROUND($D5/$Q5,0)</f>
        <v>175</v>
      </c>
      <c r="O5" s="7">
        <f>ROUND($D5/$Q5,0)</f>
        <v>175</v>
      </c>
      <c r="P5" s="7">
        <f>ROUND($D5/$Q5,0)</f>
        <v>175</v>
      </c>
      <c r="Q5">
        <v>4</v>
      </c>
      <c r="R5">
        <f t="shared" si="0"/>
        <v>700</v>
      </c>
      <c r="T5" t="s">
        <v>47</v>
      </c>
      <c r="U5">
        <f>U4*0.2</f>
        <v>72000</v>
      </c>
      <c r="V5">
        <f>SUM(U5:U7)</f>
        <v>118800</v>
      </c>
      <c r="Y5" s="3"/>
    </row>
    <row r="6" spans="1:25" x14ac:dyDescent="0.2">
      <c r="A6" s="5" t="s">
        <v>28</v>
      </c>
      <c r="B6" s="5" t="s">
        <v>1</v>
      </c>
      <c r="C6" s="5"/>
      <c r="D6" s="6">
        <v>2000</v>
      </c>
      <c r="E6" s="7"/>
      <c r="F6" s="7"/>
      <c r="G6" s="7"/>
      <c r="H6" s="7"/>
      <c r="Q6">
        <v>6</v>
      </c>
      <c r="R6">
        <f t="shared" si="0"/>
        <v>0</v>
      </c>
      <c r="T6" t="s">
        <v>48</v>
      </c>
      <c r="U6">
        <f>U4*0.05</f>
        <v>18000</v>
      </c>
    </row>
    <row r="7" spans="1:25" x14ac:dyDescent="0.2">
      <c r="A7" s="5" t="s">
        <v>29</v>
      </c>
      <c r="B7" s="5" t="s">
        <v>2</v>
      </c>
      <c r="C7" s="5"/>
      <c r="D7" s="6">
        <v>1000</v>
      </c>
      <c r="E7" s="7">
        <v>160</v>
      </c>
      <c r="F7" s="7">
        <v>160</v>
      </c>
      <c r="G7" s="7">
        <v>160</v>
      </c>
      <c r="H7" s="7">
        <f>ROUND($D7/$Q7,0)</f>
        <v>250</v>
      </c>
      <c r="I7" s="7"/>
      <c r="J7" s="7"/>
      <c r="K7" s="7"/>
      <c r="L7" s="7"/>
      <c r="M7" s="7"/>
      <c r="N7" s="7"/>
      <c r="O7" s="7"/>
      <c r="P7" s="7"/>
      <c r="Q7">
        <v>4</v>
      </c>
      <c r="R7">
        <f t="shared" si="0"/>
        <v>730</v>
      </c>
      <c r="T7" t="s">
        <v>49</v>
      </c>
      <c r="U7">
        <f>U4*0.08</f>
        <v>28800</v>
      </c>
    </row>
    <row r="8" spans="1:25" x14ac:dyDescent="0.2">
      <c r="A8" s="5" t="s">
        <v>30</v>
      </c>
      <c r="B8" s="5" t="s">
        <v>3</v>
      </c>
      <c r="C8" s="5"/>
      <c r="D8" s="6">
        <v>300</v>
      </c>
      <c r="E8" s="7">
        <f>ROUND($D8/$Q8,0)-J29</f>
        <v>100</v>
      </c>
      <c r="F8" s="7">
        <f>ROUND($D8/$Q8,0)</f>
        <v>100</v>
      </c>
      <c r="G8" s="7">
        <f>ROUND($D8/$Q8,0)</f>
        <v>100</v>
      </c>
      <c r="H8" s="7"/>
      <c r="I8" s="7"/>
      <c r="J8" s="7"/>
      <c r="K8" s="7"/>
      <c r="L8" s="7"/>
      <c r="M8" s="7"/>
      <c r="N8" s="7"/>
      <c r="O8" s="7"/>
      <c r="P8" s="7"/>
      <c r="Q8">
        <v>3</v>
      </c>
      <c r="R8">
        <f t="shared" si="0"/>
        <v>300</v>
      </c>
      <c r="T8" t="s">
        <v>88</v>
      </c>
      <c r="U8">
        <v>15000</v>
      </c>
    </row>
    <row r="9" spans="1:25" x14ac:dyDescent="0.2">
      <c r="A9" s="5" t="s">
        <v>31</v>
      </c>
      <c r="B9" s="5" t="s">
        <v>4</v>
      </c>
      <c r="C9" s="5"/>
      <c r="D9" s="6">
        <v>1500</v>
      </c>
      <c r="E9" s="7"/>
      <c r="G9" s="7"/>
      <c r="I9" s="7">
        <v>125</v>
      </c>
      <c r="K9" s="7">
        <f>ROUND($D9/$Q9,0)</f>
        <v>250</v>
      </c>
      <c r="L9" s="7">
        <f>ROUND($D9/$Q9,0)</f>
        <v>250</v>
      </c>
      <c r="M9" s="7">
        <f>ROUND($D9/$Q9,0)</f>
        <v>250</v>
      </c>
      <c r="N9" s="7">
        <f>ROUND($D9/$Q9,0)</f>
        <v>250</v>
      </c>
      <c r="O9" s="7">
        <f>ROUND($D9/$Q9,0)</f>
        <v>250</v>
      </c>
      <c r="P9" s="7">
        <v>125</v>
      </c>
      <c r="Q9">
        <v>6</v>
      </c>
      <c r="R9">
        <f>SUM(E9:P9)</f>
        <v>1500</v>
      </c>
      <c r="T9" t="s">
        <v>50</v>
      </c>
      <c r="U9">
        <f>SUM(U4:U7)-U8</f>
        <v>463800</v>
      </c>
    </row>
    <row r="10" spans="1:25" x14ac:dyDescent="0.2">
      <c r="A10" s="5" t="s">
        <v>44</v>
      </c>
      <c r="B10" s="5" t="s">
        <v>45</v>
      </c>
      <c r="C10" s="5"/>
      <c r="D10" s="6">
        <f>U20</f>
        <v>1631</v>
      </c>
      <c r="E10" s="7"/>
      <c r="F10" s="7">
        <f>185*2</f>
        <v>370</v>
      </c>
      <c r="G10" s="7">
        <v>185</v>
      </c>
      <c r="H10" s="7">
        <v>185</v>
      </c>
      <c r="I10" s="7">
        <v>185</v>
      </c>
      <c r="J10" s="7">
        <v>185</v>
      </c>
      <c r="K10" s="7">
        <v>185</v>
      </c>
      <c r="L10" s="7">
        <v>185</v>
      </c>
      <c r="M10" s="7">
        <v>185</v>
      </c>
      <c r="N10" s="7"/>
      <c r="O10" s="7"/>
      <c r="P10" s="7"/>
      <c r="Q10">
        <v>9</v>
      </c>
      <c r="R10">
        <f>SUM(E10:P10)</f>
        <v>1665</v>
      </c>
    </row>
    <row r="11" spans="1:25" x14ac:dyDescent="0.2">
      <c r="A11" s="8" t="s">
        <v>39</v>
      </c>
      <c r="B11" s="8" t="s">
        <v>22</v>
      </c>
      <c r="C11" s="8"/>
      <c r="D11" s="7"/>
      <c r="E11" s="7">
        <f>SUM(E4:E10)</f>
        <v>260</v>
      </c>
      <c r="F11" s="7">
        <f t="shared" ref="F11:O11" si="2">SUM(F4:F10)</f>
        <v>630</v>
      </c>
      <c r="G11" s="7">
        <f t="shared" si="2"/>
        <v>445</v>
      </c>
      <c r="H11" s="7">
        <f t="shared" si="2"/>
        <v>435</v>
      </c>
      <c r="I11" s="7">
        <f t="shared" si="2"/>
        <v>310</v>
      </c>
      <c r="J11" s="7">
        <f t="shared" si="2"/>
        <v>360</v>
      </c>
      <c r="K11" s="7">
        <f t="shared" si="2"/>
        <v>435</v>
      </c>
      <c r="L11" s="7">
        <f t="shared" si="2"/>
        <v>435</v>
      </c>
      <c r="M11" s="7">
        <f t="shared" si="2"/>
        <v>435</v>
      </c>
      <c r="N11" s="7">
        <f t="shared" si="2"/>
        <v>425</v>
      </c>
      <c r="O11" s="7">
        <f t="shared" si="2"/>
        <v>425</v>
      </c>
      <c r="P11" s="7">
        <f>SUM(P4:P10)</f>
        <v>300</v>
      </c>
    </row>
    <row r="12" spans="1:25" x14ac:dyDescent="0.2">
      <c r="T12" t="s">
        <v>49</v>
      </c>
      <c r="U12">
        <f>U7</f>
        <v>28800</v>
      </c>
    </row>
    <row r="13" spans="1:25" x14ac:dyDescent="0.2">
      <c r="A13" s="7" t="s">
        <v>32</v>
      </c>
      <c r="B13" s="7" t="s">
        <v>18</v>
      </c>
      <c r="C13" s="7"/>
      <c r="D13" s="7">
        <f>SUM(E13:P13)</f>
        <v>24921</v>
      </c>
      <c r="E13" s="8">
        <v>2100</v>
      </c>
      <c r="F13" s="8">
        <v>2100</v>
      </c>
      <c r="G13" s="8">
        <v>2100</v>
      </c>
      <c r="H13" s="8">
        <v>2069</v>
      </c>
      <c r="I13" s="8">
        <v>2069</v>
      </c>
      <c r="J13" s="8">
        <v>2069</v>
      </c>
      <c r="K13" s="8">
        <v>2069</v>
      </c>
      <c r="L13" s="8">
        <v>2069</v>
      </c>
      <c r="M13" s="8">
        <v>2069</v>
      </c>
      <c r="N13" s="8">
        <v>2069</v>
      </c>
      <c r="O13" s="8">
        <v>2069</v>
      </c>
      <c r="P13" s="8">
        <v>2069</v>
      </c>
      <c r="T13" s="4" t="s">
        <v>51</v>
      </c>
      <c r="U13">
        <v>2000</v>
      </c>
      <c r="X13">
        <v>3056.39</v>
      </c>
    </row>
    <row r="14" spans="1:25" x14ac:dyDescent="0.2">
      <c r="A14" s="8" t="s">
        <v>40</v>
      </c>
      <c r="B14" s="8" t="s">
        <v>41</v>
      </c>
      <c r="C14" s="8"/>
      <c r="D14" s="7"/>
      <c r="E14" s="6">
        <f t="shared" ref="E14:P14" si="3">SUM(E13:E13)</f>
        <v>2100</v>
      </c>
      <c r="F14" s="6">
        <f t="shared" si="3"/>
        <v>2100</v>
      </c>
      <c r="G14" s="6">
        <f t="shared" si="3"/>
        <v>2100</v>
      </c>
      <c r="H14" s="6">
        <f t="shared" si="3"/>
        <v>2069</v>
      </c>
      <c r="I14" s="6">
        <f t="shared" si="3"/>
        <v>2069</v>
      </c>
      <c r="J14" s="6">
        <f t="shared" si="3"/>
        <v>2069</v>
      </c>
      <c r="K14" s="6">
        <f t="shared" si="3"/>
        <v>2069</v>
      </c>
      <c r="L14" s="6">
        <f t="shared" si="3"/>
        <v>2069</v>
      </c>
      <c r="M14" s="6">
        <f t="shared" si="3"/>
        <v>2069</v>
      </c>
      <c r="N14" s="6">
        <f t="shared" si="3"/>
        <v>2069</v>
      </c>
      <c r="O14" s="6">
        <f t="shared" si="3"/>
        <v>2069</v>
      </c>
      <c r="P14" s="6">
        <f t="shared" si="3"/>
        <v>2069</v>
      </c>
      <c r="T14" s="4" t="s">
        <v>52</v>
      </c>
      <c r="U14">
        <v>800</v>
      </c>
    </row>
    <row r="15" spans="1:25" x14ac:dyDescent="0.2">
      <c r="T15" s="4" t="s">
        <v>53</v>
      </c>
      <c r="U15">
        <v>1000</v>
      </c>
    </row>
    <row r="16" spans="1:25" x14ac:dyDescent="0.2">
      <c r="A16" s="7" t="s">
        <v>33</v>
      </c>
      <c r="B16" s="7" t="s">
        <v>19</v>
      </c>
      <c r="C16" s="7"/>
      <c r="D16" s="7"/>
      <c r="E16" s="9">
        <v>695</v>
      </c>
      <c r="F16" s="9">
        <v>695</v>
      </c>
      <c r="G16" s="9">
        <v>695</v>
      </c>
      <c r="H16" s="9">
        <v>695</v>
      </c>
      <c r="I16" s="9">
        <v>695</v>
      </c>
      <c r="J16" s="9">
        <v>695</v>
      </c>
      <c r="K16" s="9">
        <v>695</v>
      </c>
      <c r="L16" s="9">
        <v>695</v>
      </c>
      <c r="M16" s="9">
        <v>695</v>
      </c>
      <c r="N16" s="9">
        <v>695</v>
      </c>
      <c r="O16" s="9">
        <v>695</v>
      </c>
      <c r="P16" s="9">
        <v>695</v>
      </c>
      <c r="T16" s="4" t="s">
        <v>57</v>
      </c>
      <c r="U16">
        <f>P13</f>
        <v>2069</v>
      </c>
    </row>
    <row r="17" spans="1:22" x14ac:dyDescent="0.2">
      <c r="A17" s="5" t="s">
        <v>34</v>
      </c>
      <c r="B17" s="5" t="s">
        <v>20</v>
      </c>
      <c r="C17" s="5"/>
      <c r="D17" s="9">
        <f>400*12</f>
        <v>4800</v>
      </c>
      <c r="E17" s="7">
        <v>500</v>
      </c>
      <c r="F17" s="7">
        <v>500</v>
      </c>
      <c r="G17" s="7">
        <v>500</v>
      </c>
      <c r="H17" s="7">
        <v>500</v>
      </c>
      <c r="I17" s="7">
        <v>500</v>
      </c>
      <c r="J17" s="7">
        <v>500</v>
      </c>
      <c r="K17" s="7">
        <v>500</v>
      </c>
      <c r="L17" s="7">
        <v>500</v>
      </c>
      <c r="M17" s="7">
        <v>500</v>
      </c>
      <c r="N17" s="7">
        <v>500</v>
      </c>
      <c r="O17" s="7">
        <v>500</v>
      </c>
      <c r="P17" s="7">
        <v>500</v>
      </c>
      <c r="T17" s="2" t="s">
        <v>55</v>
      </c>
      <c r="U17">
        <f>SUM(U13:U16)</f>
        <v>5869</v>
      </c>
    </row>
    <row r="18" spans="1:22" x14ac:dyDescent="0.2">
      <c r="A18" s="7" t="s">
        <v>35</v>
      </c>
      <c r="B18" s="7" t="s">
        <v>85</v>
      </c>
      <c r="C18" s="7"/>
      <c r="D18" s="7"/>
      <c r="E18" s="9">
        <v>126</v>
      </c>
      <c r="F18" s="9">
        <v>126</v>
      </c>
      <c r="G18" s="9">
        <v>126</v>
      </c>
      <c r="H18" s="9">
        <v>126</v>
      </c>
      <c r="I18" s="9">
        <v>126</v>
      </c>
      <c r="J18" s="9">
        <v>126</v>
      </c>
      <c r="K18" s="9"/>
      <c r="L18" s="9"/>
      <c r="M18" s="9"/>
      <c r="N18" s="9"/>
      <c r="O18" s="9"/>
      <c r="P18" s="9"/>
    </row>
    <row r="19" spans="1:22" x14ac:dyDescent="0.2">
      <c r="A19" s="7" t="s">
        <v>36</v>
      </c>
      <c r="B19" s="7" t="s">
        <v>58</v>
      </c>
      <c r="C19" s="7"/>
      <c r="D19" s="7"/>
      <c r="E19" s="9">
        <v>100</v>
      </c>
      <c r="F19" s="9">
        <v>100</v>
      </c>
      <c r="G19" s="9">
        <v>100</v>
      </c>
      <c r="H19" s="9">
        <v>100</v>
      </c>
      <c r="I19" s="9">
        <v>100</v>
      </c>
      <c r="J19" s="9">
        <v>100</v>
      </c>
      <c r="K19" s="9">
        <v>100</v>
      </c>
      <c r="L19" s="9">
        <v>100</v>
      </c>
      <c r="M19" s="9">
        <v>100</v>
      </c>
      <c r="N19" s="9">
        <v>100</v>
      </c>
      <c r="O19" s="9">
        <v>100</v>
      </c>
      <c r="P19" s="9">
        <v>100</v>
      </c>
      <c r="T19" t="s">
        <v>56</v>
      </c>
      <c r="U19">
        <f>U8/2</f>
        <v>7500</v>
      </c>
    </row>
    <row r="20" spans="1:22" x14ac:dyDescent="0.2">
      <c r="A20" s="5" t="s">
        <v>37</v>
      </c>
      <c r="B20" s="5" t="s">
        <v>25</v>
      </c>
      <c r="C20" s="12"/>
      <c r="D20" s="9">
        <f>300*12</f>
        <v>3600</v>
      </c>
      <c r="E20" s="10">
        <v>300</v>
      </c>
      <c r="F20" s="10">
        <v>100</v>
      </c>
      <c r="G20" s="10">
        <v>300</v>
      </c>
      <c r="H20" s="10">
        <v>300</v>
      </c>
      <c r="I20" s="10">
        <v>300</v>
      </c>
      <c r="J20" s="10">
        <v>300</v>
      </c>
      <c r="K20" s="10">
        <v>300</v>
      </c>
      <c r="L20" s="10">
        <v>300</v>
      </c>
      <c r="M20" s="10">
        <v>300</v>
      </c>
      <c r="N20" s="10">
        <v>300</v>
      </c>
      <c r="O20" s="10">
        <v>300</v>
      </c>
      <c r="P20" s="10">
        <v>300</v>
      </c>
      <c r="T20" t="s">
        <v>54</v>
      </c>
      <c r="U20">
        <f>U19-U17</f>
        <v>1631</v>
      </c>
    </row>
    <row r="21" spans="1:22" x14ac:dyDescent="0.2">
      <c r="A21" s="8" t="s">
        <v>38</v>
      </c>
      <c r="B21" s="8" t="s">
        <v>21</v>
      </c>
      <c r="C21" s="8"/>
      <c r="D21" s="7"/>
      <c r="E21" s="8">
        <f>SUM(E16:E20)</f>
        <v>1721</v>
      </c>
      <c r="F21" s="8">
        <f>SUM(F16:F20)</f>
        <v>1521</v>
      </c>
      <c r="G21" s="8">
        <f t="shared" ref="G21:P21" si="4">SUM(G16:G20)</f>
        <v>1721</v>
      </c>
      <c r="H21" s="8">
        <f t="shared" si="4"/>
        <v>1721</v>
      </c>
      <c r="I21" s="8">
        <f t="shared" si="4"/>
        <v>1721</v>
      </c>
      <c r="J21" s="8">
        <f t="shared" si="4"/>
        <v>1721</v>
      </c>
      <c r="K21" s="8">
        <f t="shared" si="4"/>
        <v>1595</v>
      </c>
      <c r="L21" s="8">
        <f t="shared" si="4"/>
        <v>1595</v>
      </c>
      <c r="M21" s="8">
        <f t="shared" si="4"/>
        <v>1595</v>
      </c>
      <c r="N21" s="8">
        <f t="shared" si="4"/>
        <v>1595</v>
      </c>
      <c r="O21" s="8">
        <f t="shared" si="4"/>
        <v>1595</v>
      </c>
      <c r="P21" s="8">
        <f t="shared" si="4"/>
        <v>1595</v>
      </c>
      <c r="T21" t="s">
        <v>86</v>
      </c>
      <c r="U21">
        <f>ROUND(U20/12, 0)</f>
        <v>136</v>
      </c>
    </row>
    <row r="22" spans="1:22" x14ac:dyDescent="0.2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22" x14ac:dyDescent="0.2">
      <c r="A23" s="7" t="s">
        <v>42</v>
      </c>
      <c r="B23" s="7" t="s">
        <v>23</v>
      </c>
      <c r="C23" s="7"/>
      <c r="D23" s="7"/>
      <c r="E23" s="8">
        <f>E14-E21</f>
        <v>379</v>
      </c>
      <c r="F23" s="8">
        <f t="shared" ref="F23:P23" si="5">F14-F21</f>
        <v>579</v>
      </c>
      <c r="G23" s="8">
        <f t="shared" si="5"/>
        <v>379</v>
      </c>
      <c r="H23" s="8">
        <f t="shared" si="5"/>
        <v>348</v>
      </c>
      <c r="I23" s="8">
        <f t="shared" si="5"/>
        <v>348</v>
      </c>
      <c r="J23" s="8">
        <f t="shared" si="5"/>
        <v>348</v>
      </c>
      <c r="K23" s="8">
        <f t="shared" si="5"/>
        <v>474</v>
      </c>
      <c r="L23" s="8">
        <f t="shared" si="5"/>
        <v>474</v>
      </c>
      <c r="M23" s="8">
        <f t="shared" si="5"/>
        <v>474</v>
      </c>
      <c r="N23" s="8">
        <f t="shared" si="5"/>
        <v>474</v>
      </c>
      <c r="O23" s="8">
        <f t="shared" si="5"/>
        <v>474</v>
      </c>
      <c r="P23" s="8">
        <f t="shared" si="5"/>
        <v>474</v>
      </c>
    </row>
    <row r="24" spans="1:22" x14ac:dyDescent="0.2">
      <c r="A24" s="7" t="s">
        <v>43</v>
      </c>
      <c r="B24" s="7" t="s">
        <v>24</v>
      </c>
      <c r="C24" s="7"/>
      <c r="D24" s="7">
        <v>0</v>
      </c>
      <c r="E24" s="7">
        <f>(E23-E11)</f>
        <v>119</v>
      </c>
      <c r="F24" s="7">
        <f t="shared" ref="F24:O24" si="6">(F23-F11)</f>
        <v>-51</v>
      </c>
      <c r="G24" s="7">
        <f t="shared" si="6"/>
        <v>-66</v>
      </c>
      <c r="H24" s="7">
        <f t="shared" si="6"/>
        <v>-87</v>
      </c>
      <c r="I24" s="7">
        <f t="shared" si="6"/>
        <v>38</v>
      </c>
      <c r="J24" s="7">
        <f t="shared" si="6"/>
        <v>-12</v>
      </c>
      <c r="K24" s="7">
        <f t="shared" si="6"/>
        <v>39</v>
      </c>
      <c r="L24" s="7">
        <f t="shared" si="6"/>
        <v>39</v>
      </c>
      <c r="M24" s="7">
        <f t="shared" si="6"/>
        <v>39</v>
      </c>
      <c r="N24" s="7">
        <f t="shared" si="6"/>
        <v>49</v>
      </c>
      <c r="O24" s="7">
        <f t="shared" si="6"/>
        <v>49</v>
      </c>
      <c r="P24" s="7">
        <f>(P23-P11)</f>
        <v>174</v>
      </c>
    </row>
    <row r="26" spans="1:22" x14ac:dyDescent="0.2">
      <c r="A26" t="s">
        <v>62</v>
      </c>
    </row>
    <row r="27" spans="1:22" x14ac:dyDescent="0.2">
      <c r="K27">
        <f>((269.8)/3)</f>
        <v>89.933333333333337</v>
      </c>
      <c r="T27">
        <v>438800</v>
      </c>
      <c r="U27">
        <f>T27-25000</f>
        <v>413800</v>
      </c>
    </row>
    <row r="28" spans="1:22" x14ac:dyDescent="0.2">
      <c r="B28" t="s">
        <v>64</v>
      </c>
      <c r="D28" t="s">
        <v>81</v>
      </c>
      <c r="K28">
        <f>300/4</f>
        <v>75</v>
      </c>
      <c r="V28">
        <v>331677</v>
      </c>
    </row>
    <row r="29" spans="1:22" x14ac:dyDescent="0.2">
      <c r="B29" t="s">
        <v>65</v>
      </c>
      <c r="D29" t="s">
        <v>82</v>
      </c>
      <c r="K29">
        <f>250-K28</f>
        <v>175</v>
      </c>
      <c r="V29">
        <v>25000</v>
      </c>
    </row>
    <row r="30" spans="1:22" x14ac:dyDescent="0.2">
      <c r="K30">
        <f>K29+3*85</f>
        <v>430</v>
      </c>
      <c r="V30">
        <f>V29+V28</f>
        <v>356677</v>
      </c>
    </row>
    <row r="31" spans="1:22" x14ac:dyDescent="0.2">
      <c r="A31" t="s">
        <v>63</v>
      </c>
      <c r="K31">
        <f>E7-K28</f>
        <v>85</v>
      </c>
    </row>
    <row r="32" spans="1:22" x14ac:dyDescent="0.2">
      <c r="K32" s="11"/>
    </row>
    <row r="33" spans="2:26" x14ac:dyDescent="0.2">
      <c r="B33" t="s">
        <v>66</v>
      </c>
      <c r="D33" t="s">
        <v>67</v>
      </c>
      <c r="E33">
        <v>0</v>
      </c>
    </row>
    <row r="34" spans="2:26" x14ac:dyDescent="0.2">
      <c r="B34" t="s">
        <v>68</v>
      </c>
      <c r="D34" t="s">
        <v>67</v>
      </c>
      <c r="E34">
        <f t="shared" ref="E34:E40" si="7">D4</f>
        <v>544</v>
      </c>
      <c r="M34" s="11"/>
      <c r="Y34" t="s">
        <v>93</v>
      </c>
    </row>
    <row r="35" spans="2:26" x14ac:dyDescent="0.2">
      <c r="B35" t="s">
        <v>70</v>
      </c>
      <c r="D35" t="s">
        <v>69</v>
      </c>
      <c r="E35">
        <f t="shared" si="7"/>
        <v>700</v>
      </c>
      <c r="U35" t="s">
        <v>89</v>
      </c>
      <c r="V35" s="11">
        <v>221.72</v>
      </c>
      <c r="X35">
        <v>269.8</v>
      </c>
      <c r="Y35" s="11">
        <f>X35/3</f>
        <v>89.933333333333337</v>
      </c>
      <c r="Z35" t="s">
        <v>91</v>
      </c>
    </row>
    <row r="36" spans="2:26" x14ac:dyDescent="0.2">
      <c r="B36" t="s">
        <v>71</v>
      </c>
      <c r="D36" t="s">
        <v>67</v>
      </c>
      <c r="E36">
        <f t="shared" si="7"/>
        <v>2000</v>
      </c>
      <c r="U36" t="s">
        <v>90</v>
      </c>
      <c r="V36">
        <v>54.9</v>
      </c>
      <c r="X36">
        <v>201.82</v>
      </c>
      <c r="Y36" s="11">
        <f>X36/3</f>
        <v>67.273333333333326</v>
      </c>
      <c r="Z36" t="s">
        <v>92</v>
      </c>
    </row>
    <row r="37" spans="2:26" x14ac:dyDescent="0.2">
      <c r="B37" t="s">
        <v>72</v>
      </c>
      <c r="D37" t="s">
        <v>67</v>
      </c>
      <c r="E37">
        <f t="shared" si="7"/>
        <v>1000</v>
      </c>
      <c r="V37" s="11">
        <f>V36+V35</f>
        <v>276.62</v>
      </c>
      <c r="Y37" s="11">
        <f>Y36+Y35</f>
        <v>157.20666666666665</v>
      </c>
      <c r="Z37">
        <f>Y37*2</f>
        <v>314.4133333333333</v>
      </c>
    </row>
    <row r="38" spans="2:26" x14ac:dyDescent="0.2">
      <c r="B38" t="s">
        <v>73</v>
      </c>
      <c r="D38" t="s">
        <v>67</v>
      </c>
      <c r="E38">
        <f t="shared" si="7"/>
        <v>300</v>
      </c>
      <c r="V38" s="11">
        <f>V37-Y37</f>
        <v>119.41333333333336</v>
      </c>
      <c r="Y38" s="11"/>
    </row>
    <row r="39" spans="2:26" x14ac:dyDescent="0.2">
      <c r="B39" t="s">
        <v>74</v>
      </c>
      <c r="D39" t="s">
        <v>67</v>
      </c>
      <c r="E39">
        <f t="shared" si="7"/>
        <v>1500</v>
      </c>
    </row>
    <row r="40" spans="2:26" x14ac:dyDescent="0.2">
      <c r="B40" t="s">
        <v>75</v>
      </c>
      <c r="D40" t="s">
        <v>67</v>
      </c>
      <c r="E40">
        <f t="shared" si="7"/>
        <v>1631</v>
      </c>
    </row>
    <row r="41" spans="2:26" x14ac:dyDescent="0.2">
      <c r="B41" t="s">
        <v>76</v>
      </c>
      <c r="D41" t="s">
        <v>69</v>
      </c>
      <c r="E41">
        <f>E16*12</f>
        <v>8340</v>
      </c>
    </row>
    <row r="42" spans="2:26" x14ac:dyDescent="0.2">
      <c r="B42" t="s">
        <v>77</v>
      </c>
      <c r="D42" t="s">
        <v>67</v>
      </c>
      <c r="E42">
        <f>D17</f>
        <v>4800</v>
      </c>
      <c r="G42" t="s">
        <v>83</v>
      </c>
      <c r="H42" t="s">
        <v>67</v>
      </c>
      <c r="I42">
        <v>500</v>
      </c>
    </row>
    <row r="43" spans="2:26" x14ac:dyDescent="0.2">
      <c r="B43" t="s">
        <v>78</v>
      </c>
      <c r="D43" t="s">
        <v>67</v>
      </c>
      <c r="E43">
        <f>E18*6</f>
        <v>756</v>
      </c>
    </row>
    <row r="44" spans="2:26" x14ac:dyDescent="0.2">
      <c r="B44" t="s">
        <v>79</v>
      </c>
      <c r="D44" t="s">
        <v>69</v>
      </c>
      <c r="E44">
        <f>E19*12</f>
        <v>1200</v>
      </c>
    </row>
    <row r="45" spans="2:26" x14ac:dyDescent="0.2">
      <c r="B45" t="s">
        <v>80</v>
      </c>
      <c r="D45" t="s">
        <v>67</v>
      </c>
      <c r="E45">
        <f>D20</f>
        <v>3600</v>
      </c>
      <c r="G45" t="s">
        <v>84</v>
      </c>
      <c r="H45" t="s">
        <v>67</v>
      </c>
      <c r="I45">
        <v>300</v>
      </c>
    </row>
  </sheetData>
  <conditionalFormatting sqref="E12:P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P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3F64-B27C-5D41-864E-351C251153D6}">
  <dimension ref="A1:B8"/>
  <sheetViews>
    <sheetView tabSelected="1" workbookViewId="0">
      <selection activeCell="J17" sqref="J17"/>
    </sheetView>
  </sheetViews>
  <sheetFormatPr baseColWidth="10" defaultRowHeight="16" x14ac:dyDescent="0.2"/>
  <cols>
    <col min="1" max="1" width="13.33203125" bestFit="1" customWidth="1"/>
  </cols>
  <sheetData>
    <row r="1" spans="1:2" x14ac:dyDescent="0.2">
      <c r="A1" t="s">
        <v>101</v>
      </c>
      <c r="B1" s="1" t="s">
        <v>102</v>
      </c>
    </row>
    <row r="2" spans="1:2" x14ac:dyDescent="0.2">
      <c r="A2" s="5" t="s">
        <v>94</v>
      </c>
      <c r="B2" s="6">
        <f>1300-(C2*126)</f>
        <v>1300</v>
      </c>
    </row>
    <row r="3" spans="1:2" x14ac:dyDescent="0.2">
      <c r="A3" s="5" t="s">
        <v>95</v>
      </c>
      <c r="B3" s="6">
        <v>700</v>
      </c>
    </row>
    <row r="4" spans="1:2" x14ac:dyDescent="0.2">
      <c r="A4" s="5" t="s">
        <v>96</v>
      </c>
      <c r="B4" s="6">
        <v>2000</v>
      </c>
    </row>
    <row r="5" spans="1:2" x14ac:dyDescent="0.2">
      <c r="A5" s="5" t="s">
        <v>97</v>
      </c>
      <c r="B5">
        <v>1000</v>
      </c>
    </row>
    <row r="6" spans="1:2" x14ac:dyDescent="0.2">
      <c r="A6" s="5" t="s">
        <v>98</v>
      </c>
      <c r="B6">
        <v>300</v>
      </c>
    </row>
    <row r="7" spans="1:2" x14ac:dyDescent="0.2">
      <c r="A7" s="5" t="s">
        <v>99</v>
      </c>
      <c r="B7" s="6">
        <v>1500</v>
      </c>
    </row>
    <row r="8" spans="1:2" x14ac:dyDescent="0.2">
      <c r="A8" s="5" t="s">
        <v>100</v>
      </c>
      <c r="B8" s="6">
        <v>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1A94-C947-CB49-A8DF-BDB8AA3E757B}">
  <dimension ref="A1:B5"/>
  <sheetViews>
    <sheetView workbookViewId="0">
      <selection activeCell="D20" sqref="D20"/>
    </sheetView>
  </sheetViews>
  <sheetFormatPr baseColWidth="10" defaultRowHeight="16" x14ac:dyDescent="0.2"/>
  <cols>
    <col min="1" max="1" width="12.1640625" bestFit="1" customWidth="1"/>
  </cols>
  <sheetData>
    <row r="1" spans="1:2" x14ac:dyDescent="0.2">
      <c r="A1" s="7" t="s">
        <v>103</v>
      </c>
      <c r="B1" t="s">
        <v>107</v>
      </c>
    </row>
    <row r="2" spans="1:2" x14ac:dyDescent="0.2">
      <c r="A2" s="7" t="s">
        <v>104</v>
      </c>
      <c r="B2">
        <v>695</v>
      </c>
    </row>
    <row r="3" spans="1:2" x14ac:dyDescent="0.2">
      <c r="A3" s="5" t="s">
        <v>105</v>
      </c>
      <c r="B3">
        <v>500</v>
      </c>
    </row>
    <row r="4" spans="1:2" x14ac:dyDescent="0.2">
      <c r="A4" s="7" t="s">
        <v>94</v>
      </c>
      <c r="B4">
        <v>126</v>
      </c>
    </row>
    <row r="5" spans="1:2" x14ac:dyDescent="0.2">
      <c r="A5" s="7" t="s">
        <v>106</v>
      </c>
      <c r="B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savings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HO CHEN</dc:creator>
  <cp:lastModifiedBy>Ana HO CHEN</cp:lastModifiedBy>
  <dcterms:created xsi:type="dcterms:W3CDTF">2019-12-27T14:56:03Z</dcterms:created>
  <dcterms:modified xsi:type="dcterms:W3CDTF">2020-01-10T19:11:01Z</dcterms:modified>
</cp:coreProperties>
</file>