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Juan Mendez\Desktop\Analisis MES 2\"/>
    </mc:Choice>
  </mc:AlternateContent>
  <xr:revisionPtr revIDLastSave="0" documentId="13_ncr:1_{F40C582C-77A8-4D2A-9C14-E1C715B0B392}" xr6:coauthVersionLast="47" xr6:coauthVersionMax="47" xr10:uidLastSave="{00000000-0000-0000-0000-000000000000}"/>
  <bookViews>
    <workbookView xWindow="-120" yWindow="-120" windowWidth="29040" windowHeight="16440" activeTab="1" xr2:uid="{702FFEE1-E7C3-4265-8B48-6CD8EC8CA823}"/>
  </bookViews>
  <sheets>
    <sheet name="Tabla_dinamica" sheetId="2" r:id="rId1"/>
    <sheet name="Empresas_&amp;_estadosF" sheetId="1" r:id="rId2"/>
  </sheets>
  <definedNames>
    <definedName name="_xlnm._FilterDatabase" localSheetId="0" hidden="1">Tabla_dinamica!$A$1:$B$1</definedName>
    <definedName name="SegmentaciónDeDatos_Año">#N/A</definedName>
    <definedName name="SegmentaciónDeDatos_Empresa">#N/A</definedName>
  </definedNames>
  <calcPr calcId="19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J20" i="1"/>
  <c r="J19" i="1"/>
  <c r="J18" i="1"/>
  <c r="J17" i="1"/>
  <c r="J2" i="1"/>
  <c r="J12" i="1"/>
  <c r="J7" i="1"/>
  <c r="J3" i="1"/>
  <c r="M22" i="1"/>
  <c r="M17" i="1"/>
  <c r="M12" i="1"/>
  <c r="M7" i="1"/>
  <c r="M2" i="1"/>
  <c r="N20" i="1"/>
  <c r="N19" i="1"/>
  <c r="N18" i="1"/>
  <c r="N17" i="1"/>
  <c r="N22" i="1"/>
  <c r="N13" i="1"/>
  <c r="N3" i="1"/>
  <c r="N2" i="1"/>
  <c r="G17" i="1"/>
  <c r="G16" i="1"/>
  <c r="H15" i="1"/>
  <c r="J15" i="1" s="1"/>
  <c r="C15" i="1"/>
  <c r="G7" i="1"/>
  <c r="H7" i="1"/>
  <c r="N10" i="1"/>
  <c r="N7" i="1"/>
  <c r="N8" i="1"/>
  <c r="N9" i="1"/>
  <c r="N12" i="1"/>
  <c r="N14" i="1"/>
  <c r="N15" i="1"/>
  <c r="N23" i="1"/>
  <c r="N24" i="1"/>
  <c r="N25" i="1"/>
  <c r="H8" i="1"/>
  <c r="J8" i="1" s="1"/>
  <c r="H9" i="1"/>
  <c r="J9" i="1" s="1"/>
  <c r="H10" i="1"/>
  <c r="J10" i="1" s="1"/>
  <c r="H11" i="1"/>
  <c r="J11" i="1" s="1"/>
  <c r="H12" i="1"/>
  <c r="H13" i="1"/>
  <c r="J13" i="1" s="1"/>
  <c r="H14" i="1"/>
  <c r="J14" i="1" s="1"/>
  <c r="H16" i="1"/>
  <c r="H17" i="1"/>
  <c r="H18" i="1"/>
  <c r="H19" i="1"/>
  <c r="H20" i="1"/>
  <c r="H21" i="1"/>
  <c r="H22" i="1"/>
  <c r="J22" i="1" s="1"/>
  <c r="H23" i="1"/>
  <c r="J23" i="1" s="1"/>
  <c r="H24" i="1"/>
  <c r="J24" i="1" s="1"/>
  <c r="H25" i="1"/>
  <c r="J25" i="1" s="1"/>
  <c r="H26" i="1"/>
  <c r="J26" i="1" s="1"/>
  <c r="G8" i="1"/>
  <c r="G9" i="1"/>
  <c r="G10" i="1"/>
  <c r="G11" i="1"/>
  <c r="G12" i="1"/>
  <c r="G13" i="1"/>
  <c r="G14" i="1"/>
  <c r="G15" i="1"/>
  <c r="G18" i="1"/>
  <c r="G19" i="1"/>
  <c r="G20" i="1"/>
  <c r="G21" i="1"/>
  <c r="G22" i="1"/>
  <c r="G23" i="1"/>
  <c r="G24" i="1"/>
  <c r="G25" i="1"/>
  <c r="G26" i="1"/>
  <c r="C11" i="1"/>
  <c r="C6" i="1"/>
  <c r="H6" i="1"/>
  <c r="H5" i="1"/>
  <c r="G6" i="1"/>
  <c r="G5" i="1"/>
  <c r="N5" i="1"/>
  <c r="N4" i="1"/>
  <c r="H4" i="1"/>
  <c r="J4" i="1" s="1"/>
  <c r="H3" i="1"/>
  <c r="H2" i="1"/>
  <c r="G4" i="1"/>
  <c r="G3" i="1"/>
  <c r="G2" i="1"/>
  <c r="I5" i="1" l="1"/>
  <c r="I21" i="1"/>
  <c r="J5" i="1"/>
  <c r="I26" i="1"/>
  <c r="I19" i="1"/>
  <c r="I24" i="1"/>
  <c r="I25" i="1"/>
  <c r="I11" i="1"/>
  <c r="I18" i="1"/>
  <c r="I17" i="1"/>
  <c r="I16" i="1"/>
  <c r="I23" i="1"/>
  <c r="I22" i="1"/>
  <c r="I12" i="1"/>
  <c r="I20" i="1"/>
  <c r="I6" i="1"/>
  <c r="J16" i="1"/>
  <c r="I15" i="1"/>
  <c r="I14" i="1"/>
  <c r="I13" i="1"/>
  <c r="I10" i="1"/>
  <c r="I9" i="1"/>
  <c r="I8" i="1"/>
  <c r="I7" i="1"/>
  <c r="J6" i="1"/>
  <c r="I3" i="1"/>
  <c r="I4" i="1"/>
  <c r="I2" i="1"/>
</calcChain>
</file>

<file path=xl/sharedStrings.xml><?xml version="1.0" encoding="utf-8"?>
<sst xmlns="http://schemas.openxmlformats.org/spreadsheetml/2006/main" count="44" uniqueCount="23">
  <si>
    <t>Año</t>
  </si>
  <si>
    <t>Empresa</t>
  </si>
  <si>
    <t>Tesla Inc (TSLA)</t>
  </si>
  <si>
    <t>AMD (AMD)</t>
  </si>
  <si>
    <t>NVIDIA (NVDA)</t>
  </si>
  <si>
    <t>Apple (AAPL)</t>
  </si>
  <si>
    <t>Microsoft (MSFT)</t>
  </si>
  <si>
    <t>Margen_de_utilidad_neta</t>
  </si>
  <si>
    <t>Crecimiento_Anual_Compuesto_anual</t>
  </si>
  <si>
    <t>GastosT</t>
  </si>
  <si>
    <t>IngresosT</t>
  </si>
  <si>
    <t>ActivosT</t>
  </si>
  <si>
    <t>PasivosT</t>
  </si>
  <si>
    <t>PatrimonioN</t>
  </si>
  <si>
    <t>Utilidad_neta</t>
  </si>
  <si>
    <t>Rentabilidad</t>
  </si>
  <si>
    <t>Utilidad_operativa</t>
  </si>
  <si>
    <t>Impuestos</t>
  </si>
  <si>
    <t>CACG</t>
  </si>
  <si>
    <t>Total general</t>
  </si>
  <si>
    <t>Suma de Rentabilidad</t>
  </si>
  <si>
    <t>Suma de Ingresos Totales</t>
  </si>
  <si>
    <t>Suma de Gastos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</si>
</sst>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1" applyNumberFormat="1" applyFont="1" applyBorder="1" applyAlignment="1">
      <alignment vertical="center" wrapText="1"/>
    </xf>
    <xf numFmtId="0" fontId="0" fillId="0" borderId="1" xfId="1" applyNumberFormat="1" applyFont="1" applyBorder="1" applyAlignment="1">
      <alignment vertical="center"/>
    </xf>
    <xf numFmtId="0" fontId="0" fillId="0" borderId="1" xfId="2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2" applyNumberFormat="1" applyFont="1" applyBorder="1" applyAlignment="1">
      <alignment horizontal="center"/>
    </xf>
    <xf numFmtId="0" fontId="2" fillId="0" borderId="1" xfId="2" applyNumberFormat="1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44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2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[Empresas_hojas_de_finanzas.xlsx]Tabla_dinamica!TablaDinámica1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Empresas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4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5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6"/>
        <c:spPr>
          <a:solidFill>
            <a:schemeClr val="accent2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0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1"/>
        <c:spPr>
          <a:solidFill>
            <a:schemeClr val="accent3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  <c:pivotFmt>
        <c:idx val="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Tabla_dinamica!$B$3</c:f>
              <c:strCache>
                <c:ptCount val="1"/>
                <c:pt idx="0">
                  <c:v>Suma de Ingresos Totales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Tabla_dinamica!$A$4:$A$9</c:f>
              <c:strCach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strCache>
            </c:strRef>
          </c:cat>
          <c:val>
            <c:numRef>
              <c:f>Tabla_dinamica!$B$4:$B$9</c:f>
              <c:numCache>
                <c:formatCode>_("$"* #,##0.00_);_("$"* \(#,##0.00\);_("$"* "-"??_);_(@_)</c:formatCode>
                <c:ptCount val="5"/>
                <c:pt idx="0">
                  <c:v>469747000</c:v>
                </c:pt>
                <c:pt idx="1">
                  <c:v>620837000</c:v>
                </c:pt>
                <c:pt idx="2">
                  <c:v>724575000</c:v>
                </c:pt>
                <c:pt idx="3">
                  <c:v>741627000</c:v>
                </c:pt>
                <c:pt idx="4">
                  <c:v>820554000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EC-4679-9BAF-B6807F68D02E}"/>
            </c:ext>
          </c:extLst>
        </c:ser>
        <c:ser>
          <c:idx val="1"/>
          <c:order val="1"/>
          <c:tx>
            <c:strRef>
              <c:f>Tabla_dinamica!$C$3</c:f>
              <c:strCache>
                <c:ptCount val="1"/>
                <c:pt idx="0">
                  <c:v>Suma de Gastos Totales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Tabla_dinamica!$A$4:$A$9</c:f>
              <c:strCach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strCache>
            </c:strRef>
          </c:cat>
          <c:val>
            <c:numRef>
              <c:f>Tabla_dinamica!$C$4:$C$9</c:f>
              <c:numCache>
                <c:formatCode>_("$"* #,##0.00_);_("$"* \(#,##0.00\);_("$"* "-"??_);_(@_)</c:formatCode>
                <c:ptCount val="5"/>
                <c:pt idx="0">
                  <c:v>339269000</c:v>
                </c:pt>
                <c:pt idx="1">
                  <c:v>437405600</c:v>
                </c:pt>
                <c:pt idx="2">
                  <c:v>491812000</c:v>
                </c:pt>
                <c:pt idx="3">
                  <c:v>523730000</c:v>
                </c:pt>
                <c:pt idx="4">
                  <c:v>546048000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EC-4679-9BAF-B6807F68D02E}"/>
            </c:ext>
          </c:extLst>
        </c:ser>
        <c:ser>
          <c:idx val="2"/>
          <c:order val="2"/>
          <c:tx>
            <c:strRef>
              <c:f>Tabla_dinamica!$D$3</c:f>
              <c:strCache>
                <c:ptCount val="1"/>
                <c:pt idx="0">
                  <c:v>Suma de Rentabilidad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Tabla_dinamica!$A$4:$A$9</c:f>
              <c:strCache>
                <c:ptCount val="5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</c:strCache>
            </c:strRef>
          </c:cat>
          <c:val>
            <c:numRef>
              <c:f>Tabla_dinamica!$D$4:$D$9</c:f>
              <c:numCache>
                <c:formatCode>0.00%</c:formatCode>
                <c:ptCount val="5"/>
                <c:pt idx="0">
                  <c:v>0.1444552108501756</c:v>
                </c:pt>
                <c:pt idx="1">
                  <c:v>0.21605021586617115</c:v>
                </c:pt>
                <c:pt idx="2">
                  <c:v>0.23566631516382497</c:v>
                </c:pt>
                <c:pt idx="3">
                  <c:v>0.1860833294007222</c:v>
                </c:pt>
                <c:pt idx="4">
                  <c:v>0.21774492871910606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FEC-4679-9BAF-B6807F68D02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03175312"/>
        <c:axId val="403175792"/>
      </c:barChart>
      <c:catAx>
        <c:axId val="40317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3175792"/>
        <c:crosses val="autoZero"/>
        <c:auto val="1"/>
        <c:lblAlgn val="ctr"/>
        <c:lblOffset val="100"/>
        <c:noMultiLvlLbl val="0"/>
      </c:catAx>
      <c:valAx>
        <c:axId val="4031757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40317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10</xdr:row>
      <xdr:rowOff>19050</xdr:rowOff>
    </xdr:from>
    <xdr:to>
      <xdr:col>2</xdr:col>
      <xdr:colOff>1267810</xdr:colOff>
      <xdr:row>19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Año">
              <a:extLst>
                <a:ext uri="{FF2B5EF4-FFF2-40B4-BE49-F238E27FC236}">
                  <a16:creationId xmlns:a16="http://schemas.microsoft.com/office/drawing/2014/main" id="{E4403924-939E-692A-BACE-AAFEE74C93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ñ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8578" y="1924050"/>
              <a:ext cx="1829456" cy="1866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10</xdr:row>
      <xdr:rowOff>28575</xdr:rowOff>
    </xdr:from>
    <xdr:to>
      <xdr:col>1</xdr:col>
      <xdr:colOff>990600</xdr:colOff>
      <xdr:row>19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resa">
              <a:extLst>
                <a:ext uri="{FF2B5EF4-FFF2-40B4-BE49-F238E27FC236}">
                  <a16:creationId xmlns:a16="http://schemas.microsoft.com/office/drawing/2014/main" id="{FD55A16F-A251-CF36-AB3C-E6BBFD6A04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res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33575"/>
              <a:ext cx="1831428" cy="1847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4</xdr:col>
      <xdr:colOff>28574</xdr:colOff>
      <xdr:row>0</xdr:row>
      <xdr:rowOff>180974</xdr:rowOff>
    </xdr:from>
    <xdr:to>
      <xdr:col>9</xdr:col>
      <xdr:colOff>390525</xdr:colOff>
      <xdr:row>22</xdr:row>
      <xdr:rowOff>133349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107DC9F-6890-8FA4-9A8C-D2D04B52F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Mendez" refreshedDate="45799.902480902776" createdVersion="8" refreshedVersion="8" minRefreshableVersion="3" recordCount="25" xr:uid="{7BC888C3-3416-4C30-AF97-FC0672171790}">
  <cacheSource type="worksheet">
    <worksheetSource ref="A1:N26" sheet="Empresas_&amp;_estadosF"/>
  </cacheSource>
  <cacheFields count="14">
    <cacheField name="Año" numFmtId="0">
      <sharedItems containsSemiMixedTypes="0" containsString="0" containsNumber="1" containsInteger="1" minValue="2020" maxValue="2024" count="5">
        <n v="2024"/>
        <n v="2023"/>
        <n v="2022"/>
        <n v="2021"/>
        <n v="2020"/>
      </sharedItems>
    </cacheField>
    <cacheField name="Empresa" numFmtId="0">
      <sharedItems count="5">
        <s v="Tesla Inc (TSLA)"/>
        <s v="AMD (AMD)"/>
        <s v="NVIDIA (NVDA)"/>
        <s v="Apple (AAPL)"/>
        <s v="Microsoft (MSFT)"/>
      </sharedItems>
    </cacheField>
    <cacheField name="GastosT" numFmtId="0">
      <sharedItems containsSemiMixedTypes="0" containsString="0" containsNumber="1" containsInteger="1" minValue="3922000" maxValue="273002000"/>
    </cacheField>
    <cacheField name="IngresosT" numFmtId="0">
      <sharedItems containsSemiMixedTypes="0" containsString="0" containsNumber="1" containsInteger="1" minValue="9763000" maxValue="394328000"/>
    </cacheField>
    <cacheField name="ActivosT" numFmtId="0">
      <sharedItems containsSemiMixedTypes="0" containsString="0" containsNumber="1" containsInteger="1" minValue="8962000" maxValue="512163000"/>
    </cacheField>
    <cacheField name="PasivosT" numFmtId="0">
      <sharedItems containsSemiMixedTypes="0" containsString="0" containsNumber="1" containsInteger="1" minValue="3125000" maxValue="308030000"/>
    </cacheField>
    <cacheField name="PatrimonioN" numFmtId="0">
      <sharedItems containsSemiMixedTypes="0" containsString="0" containsNumber="1" containsInteger="1" minValue="5837000" maxValue="268477000"/>
    </cacheField>
    <cacheField name="Utilidad_neta" numFmtId="0">
      <sharedItems containsSemiMixedTypes="0" containsString="0" containsNumber="1" containsInteger="1" minValue="747000" maxValue="100137000"/>
    </cacheField>
    <cacheField name="Rentabilidad" numFmtId="0">
      <sharedItems containsSemiMixedTypes="0" containsString="0" containsNumber="1" minValue="1.3365061189436771E-2" maxValue="1.976180138932744" count="25">
        <n v="6.9185869595286179E-2"/>
        <n v="0.15590705342882169"/>
        <n v="0.16683640161901031"/>
        <n v="0.11294077885012581"/>
        <n v="7.0062080324338027E-2"/>
        <n v="2.9617148415786547E-2"/>
        <n v="1.3365061189436771E-2"/>
        <n v="2.5315068493150687E-2"/>
        <n v="0.4181672669067627"/>
        <n v="0.44183655987664894"/>
        <n v="0.67276280887896134"/>
        <n v="0.26080267861182754"/>
        <n v="0.37020892830302121"/>
        <n v="0.27490676611614279"/>
        <n v="7.0606293169608592E-2"/>
        <n v="1.6412115891132573"/>
        <n v="1.5698516396871882"/>
        <n v="1.976180138932744"/>
        <n v="1.4966238706609605"/>
        <n v="0.86637383492248121"/>
        <n v="0.33441225877821934"/>
        <n v="0.34780310634604289"/>
        <n v="0.43475519688727166"/>
        <n v="0.42316956362509506"/>
        <n v="0.37364755206924533"/>
      </sharedItems>
    </cacheField>
    <cacheField name="Margen_de_utilidad_neta" numFmtId="0">
      <sharedItems containsSemiMixedTypes="0" containsString="0" containsNumber="1" minValue="3.2936507936507937E-2" maxValue="0.47460687436394078"/>
    </cacheField>
    <cacheField name="Utilidad_operativa" numFmtId="0">
      <sharedItems containsSemiMixedTypes="0" containsString="0" containsNumber="1" containsInteger="1" minValue="401000" maxValue="123216000"/>
    </cacheField>
    <cacheField name="Impuestos" numFmtId="0">
      <sharedItems containsSemiMixedTypes="0" containsString="0" containsNumber="1" containsInteger="1" minValue="-5001000" maxValue="29749000"/>
    </cacheField>
    <cacheField name="CACG" numFmtId="0">
      <sharedItems containsString="0" containsBlank="1" containsNumber="1" minValue="9.247721446491397E-2" maxValue="0.536943015184286" count="6">
        <n v="0.32666379003906276"/>
        <m/>
        <n v="0.2748114678385285"/>
        <n v="0.536943015184286"/>
        <n v="9.247721446491397E-2"/>
        <n v="0.14419534154650138"/>
      </sharedItems>
    </cacheField>
    <cacheField name="Crecimiento_Anual_Compuesto_anual" numFmtId="0">
      <sharedItems containsString="0" containsBlank="1" containsNumber="1" minValue="-3.9023770179229644E-2" maxValue="1.2585452658115224"/>
    </cacheField>
  </cacheFields>
  <extLst>
    <ext xmlns:x14="http://schemas.microsoft.com/office/spreadsheetml/2009/9/main" uri="{725AE2AE-9491-48be-B2B4-4EB974FC3084}">
      <x14:pivotCacheDefinition pivotCacheId="83240949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n v="89930000"/>
    <n v="97690000"/>
    <n v="122070000"/>
    <n v="13623000"/>
    <n v="108447000"/>
    <n v="7503000"/>
    <x v="0"/>
    <n v="7.6804176476609684E-2"/>
    <n v="9340000"/>
    <n v="1837000"/>
    <x v="0"/>
    <n v="9.4757835346634955E-3"/>
  </r>
  <r>
    <x v="1"/>
    <x v="0"/>
    <n v="87882000"/>
    <n v="96773000"/>
    <n v="106618000"/>
    <n v="9573000"/>
    <n v="97045000"/>
    <n v="15130000"/>
    <x v="1"/>
    <n v="0.15634526159155962"/>
    <n v="10129000"/>
    <n v="-5001000"/>
    <x v="1"/>
    <n v="0.18795266504627928"/>
  </r>
  <r>
    <x v="2"/>
    <x v="0"/>
    <n v="67630000"/>
    <n v="81462000"/>
    <n v="82338000"/>
    <n v="5748000"/>
    <n v="76590000"/>
    <n v="12778000"/>
    <x v="2"/>
    <n v="0.15685841251135499"/>
    <n v="13910000"/>
    <n v="1132000"/>
    <x v="1"/>
    <n v="0.51351652639206291"/>
  </r>
  <r>
    <x v="3"/>
    <x v="0"/>
    <n v="47327000"/>
    <n v="53823000"/>
    <n v="62131000"/>
    <n v="8873000"/>
    <n v="53258000"/>
    <n v="6015000"/>
    <x v="3"/>
    <n v="0.11175519759210746"/>
    <n v="6714000"/>
    <n v="699000"/>
    <x v="1"/>
    <n v="0.70671613394216126"/>
  </r>
  <r>
    <x v="4"/>
    <x v="0"/>
    <n v="28715000"/>
    <n v="31536000"/>
    <n v="52148000"/>
    <n v="28469000"/>
    <n v="23679000"/>
    <n v="1659000"/>
    <x v="4"/>
    <n v="5.260654490106545E-2"/>
    <n v="1951000"/>
    <n v="292000"/>
    <x v="1"/>
    <m/>
  </r>
  <r>
    <x v="0"/>
    <x v="1"/>
    <n v="23699000"/>
    <n v="25785000"/>
    <n v="69226000"/>
    <n v="11658000"/>
    <n v="57568000"/>
    <n v="1705000"/>
    <x v="5"/>
    <n v="6.6123715338375022E-2"/>
    <n v="2086000"/>
    <n v="381000"/>
    <x v="2"/>
    <n v="0.13690476190476186"/>
  </r>
  <r>
    <x v="1"/>
    <x v="1"/>
    <n v="22279000"/>
    <n v="22680000"/>
    <n v="67885000"/>
    <n v="11993000"/>
    <n v="55892000"/>
    <n v="747000"/>
    <x v="6"/>
    <n v="3.2936507936507937E-2"/>
    <n v="401000"/>
    <n v="-346000"/>
    <x v="1"/>
    <n v="-3.9023770179229644E-2"/>
  </r>
  <r>
    <x v="2"/>
    <x v="1"/>
    <n v="22337000"/>
    <n v="23601000"/>
    <n v="67580000"/>
    <n v="12830000"/>
    <n v="54750000"/>
    <n v="1386000"/>
    <x v="7"/>
    <n v="5.8726325155713743E-2"/>
    <n v="1264000"/>
    <n v="-122000"/>
    <x v="1"/>
    <n v="0.43610806863818907"/>
  </r>
  <r>
    <x v="3"/>
    <x v="1"/>
    <n v="12786600"/>
    <n v="16434000"/>
    <n v="12419000"/>
    <n v="4922000"/>
    <n v="7497000"/>
    <n v="3135000"/>
    <x v="8"/>
    <n v="0.19076305220883535"/>
    <n v="3648000"/>
    <n v="513000"/>
    <x v="1"/>
    <n v="0.68329406944586712"/>
  </r>
  <r>
    <x v="4"/>
    <x v="1"/>
    <n v="8349000"/>
    <n v="9763000"/>
    <n v="8962000"/>
    <n v="3125000"/>
    <n v="5837000"/>
    <n v="2579000"/>
    <x v="9"/>
    <n v="0.26416060637099253"/>
    <n v="1369000"/>
    <n v="-1210000"/>
    <x v="1"/>
    <m/>
  </r>
  <r>
    <x v="0"/>
    <x v="2"/>
    <n v="27950000"/>
    <n v="60922000"/>
    <n v="65728000"/>
    <n v="22750000"/>
    <n v="42978000"/>
    <n v="28914000"/>
    <x v="10"/>
    <n v="0.47460687436394078"/>
    <n v="32972000"/>
    <n v="4058000"/>
    <x v="3"/>
    <n v="1.2585452658115224"/>
  </r>
  <r>
    <x v="1"/>
    <x v="2"/>
    <n v="21397000"/>
    <n v="26974000"/>
    <n v="41182000"/>
    <n v="19081000"/>
    <n v="22101000"/>
    <n v="5764000"/>
    <x v="11"/>
    <n v="0.21368725439311931"/>
    <n v="5577000"/>
    <n v="-187000"/>
    <x v="1"/>
    <n v="2.2293230289069932E-3"/>
  </r>
  <r>
    <x v="2"/>
    <x v="2"/>
    <n v="16873000"/>
    <n v="26914000"/>
    <n v="44187000"/>
    <n v="17575000"/>
    <n v="26612000"/>
    <n v="9852000"/>
    <x v="12"/>
    <n v="0.36605484134651112"/>
    <n v="10041000"/>
    <n v="189000"/>
    <x v="1"/>
    <n v="0.61403298350824587"/>
  </r>
  <r>
    <x v="3"/>
    <x v="2"/>
    <n v="6118000"/>
    <n v="16675000"/>
    <n v="28791000"/>
    <n v="11898000"/>
    <n v="16893000"/>
    <n v="4644000"/>
    <x v="13"/>
    <n v="0.27850074962518739"/>
    <n v="4721000"/>
    <n v="77000"/>
    <x v="1"/>
    <n v="0.52729437625938824"/>
  </r>
  <r>
    <x v="4"/>
    <x v="2"/>
    <n v="3922000"/>
    <n v="10918000"/>
    <n v="27004000"/>
    <n v="10065000"/>
    <n v="16939000"/>
    <n v="1196000"/>
    <x v="14"/>
    <n v="0.10954387250412163"/>
    <n v="2796000"/>
    <n v="1600000"/>
    <x v="1"/>
    <m/>
  </r>
  <r>
    <x v="0"/>
    <x v="3"/>
    <n v="268780000"/>
    <n v="391035000"/>
    <n v="364980000"/>
    <n v="308030000"/>
    <n v="56950000"/>
    <n v="93467000"/>
    <x v="15"/>
    <n v="0.23902463973813085"/>
    <n v="123216000"/>
    <n v="29749000"/>
    <x v="4"/>
    <n v="2.021994077514111E-2"/>
  </r>
  <r>
    <x v="1"/>
    <x v="3"/>
    <n v="268780000"/>
    <n v="383285000"/>
    <n v="352583000"/>
    <n v="290437000"/>
    <n v="62146000"/>
    <n v="97560000"/>
    <x v="16"/>
    <n v="0.25453644155132604"/>
    <n v="114301000"/>
    <n v="16741000"/>
    <x v="1"/>
    <n v="-2.800460530319937E-2"/>
  </r>
  <r>
    <x v="2"/>
    <x v="3"/>
    <n v="270085000"/>
    <n v="394328000"/>
    <n v="352755000"/>
    <n v="302083000"/>
    <n v="50672000"/>
    <n v="100137000"/>
    <x v="17"/>
    <n v="0.2539434176624536"/>
    <n v="119437000"/>
    <n v="19300000"/>
    <x v="1"/>
    <n v="7.7937876041846099E-2"/>
  </r>
  <r>
    <x v="3"/>
    <x v="3"/>
    <n v="273002000"/>
    <n v="365817000"/>
    <n v="351002000"/>
    <n v="287912000"/>
    <n v="63090000"/>
    <n v="94422000"/>
    <x v="18"/>
    <n v="0.25811266288882145"/>
    <n v="108949000"/>
    <n v="14527000"/>
    <x v="1"/>
    <n v="0.33259384733074704"/>
  </r>
  <r>
    <x v="4"/>
    <x v="3"/>
    <n v="208227000"/>
    <n v="274515000"/>
    <n v="323888000"/>
    <n v="258549000"/>
    <n v="65339000"/>
    <n v="56608000"/>
    <x v="19"/>
    <n v="0.20621095386408758"/>
    <n v="66288000"/>
    <n v="9680000"/>
    <x v="1"/>
    <m/>
  </r>
  <r>
    <x v="0"/>
    <x v="4"/>
    <n v="135689000"/>
    <n v="245122000"/>
    <n v="512163000"/>
    <n v="243686000"/>
    <n v="268477000"/>
    <n v="89782000"/>
    <x v="20"/>
    <n v="0.36627475298014867"/>
    <n v="109433000"/>
    <n v="19651000"/>
    <x v="5"/>
    <n v="0.1566996201307127"/>
  </r>
  <r>
    <x v="1"/>
    <x v="4"/>
    <n v="123392000"/>
    <n v="211915000"/>
    <n v="411976000"/>
    <n v="205753000"/>
    <n v="206223000"/>
    <n v="71725000"/>
    <x v="21"/>
    <n v="0.33846117547129745"/>
    <n v="88675000"/>
    <n v="16950000"/>
    <x v="1"/>
    <n v="6.8820295556564215E-2"/>
  </r>
  <r>
    <x v="2"/>
    <x v="4"/>
    <n v="114887000"/>
    <n v="198270000"/>
    <n v="364840000"/>
    <n v="198298000"/>
    <n v="166542000"/>
    <n v="72405000"/>
    <x v="22"/>
    <n v="0.36518384021788469"/>
    <n v="83383000"/>
    <n v="10978000"/>
    <x v="1"/>
    <n v="0.17956070629670173"/>
  </r>
  <r>
    <x v="3"/>
    <x v="4"/>
    <n v="98172000"/>
    <n v="168088000"/>
    <n v="333779000"/>
    <n v="191791000"/>
    <n v="141988000"/>
    <n v="60085000"/>
    <x v="23"/>
    <n v="0.35746156775022608"/>
    <n v="69916000"/>
    <n v="9831000"/>
    <x v="1"/>
    <n v="0.17531727441177503"/>
  </r>
  <r>
    <x v="4"/>
    <x v="4"/>
    <n v="90056000"/>
    <n v="143015000"/>
    <n v="301311000"/>
    <n v="183007000"/>
    <n v="118304000"/>
    <n v="44204000"/>
    <x v="24"/>
    <n v="0.30908645946229418"/>
    <n v="52959000"/>
    <n v="8755000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881787-60E9-4100-9C24-3F23AD2D9DAF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 rowHeaderCaption="Año">
  <location ref="A3:D9" firstHeaderRow="0" firstDataRow="1" firstDataCol="1"/>
  <pivotFields count="14">
    <pivotField axis="axisRow" showAll="0" defaultSubtotal="0">
      <items count="5">
        <item x="4"/>
        <item x="3"/>
        <item x="2"/>
        <item x="1"/>
        <item x="0"/>
      </items>
    </pivotField>
    <pivotField showAll="0">
      <items count="6">
        <item x="1"/>
        <item x="3"/>
        <item x="4"/>
        <item x="2"/>
        <item x="0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dataField="1" showAll="0">
      <items count="26">
        <item x="6"/>
        <item x="7"/>
        <item x="5"/>
        <item x="0"/>
        <item x="4"/>
        <item x="14"/>
        <item x="3"/>
        <item x="1"/>
        <item x="2"/>
        <item x="11"/>
        <item x="13"/>
        <item x="20"/>
        <item x="21"/>
        <item x="12"/>
        <item x="24"/>
        <item x="8"/>
        <item x="23"/>
        <item x="22"/>
        <item x="9"/>
        <item x="10"/>
        <item x="19"/>
        <item x="18"/>
        <item x="16"/>
        <item x="15"/>
        <item x="17"/>
        <item t="default"/>
      </items>
    </pivotField>
    <pivotField showAll="0"/>
    <pivotField showAll="0"/>
    <pivotField showAll="0"/>
    <pivotField showAll="0">
      <items count="7">
        <item x="4"/>
        <item x="5"/>
        <item x="2"/>
        <item x="0"/>
        <item x="3"/>
        <item x="1"/>
        <item t="default"/>
      </items>
    </pivotField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Ingresos Totales" fld="3" baseField="0" baseItem="0" numFmtId="44"/>
    <dataField name="Suma de Gastos Totales" fld="2" baseField="0" baseItem="0" numFmtId="44"/>
    <dataField name="Suma de Rentabilidad" fld="8" showDataAs="percentOfTotal" baseField="0" baseItem="0" numFmtId="1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2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2"/>
          </reference>
          <reference field="0" count="1" selected="0">
            <x v="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2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ño" xr10:uid="{A7D75594-379B-4F51-876C-F69189BA3516}" sourceName="Año">
  <pivotTables>
    <pivotTable tabId="2" name="TablaDinámica1"/>
  </pivotTables>
  <data>
    <tabular pivotCacheId="832409491">
      <items count="5">
        <i x="4" s="1"/>
        <i x="3" s="1"/>
        <i x="2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mpresa" xr10:uid="{D4D0097A-F9EC-4912-9D1B-8F0C8621F6D4}" sourceName="Empresa">
  <pivotTables>
    <pivotTable tabId="2" name="TablaDinámica1"/>
  </pivotTables>
  <data>
    <tabular pivotCacheId="832409491">
      <items count="5">
        <i x="1" s="1"/>
        <i x="3" s="1"/>
        <i x="4" s="1"/>
        <i x="2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ño" xr10:uid="{48E27DDC-52D3-465C-9B5D-85C58E8E7E5E}" cache="SegmentaciónDeDatos_Año" caption="Año" rowHeight="257175"/>
  <slicer name="Empresa" xr10:uid="{442CE5B7-5D3D-4774-BC9E-F250B891EF09}" cache="SegmentaciónDeDatos_Empresa" caption="Empresa" rowHeight="257175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0153-B507-4D43-8A8A-75976E529CA5}">
  <sheetPr codeName="Hoja1"/>
  <dimension ref="A3:D9"/>
  <sheetViews>
    <sheetView zoomScale="145" zoomScaleNormal="145" workbookViewId="0">
      <selection activeCell="D15" sqref="D15"/>
    </sheetView>
  </sheetViews>
  <sheetFormatPr baseColWidth="10" defaultRowHeight="15" x14ac:dyDescent="0.25"/>
  <cols>
    <col min="1" max="1" width="12.5703125" bestFit="1" customWidth="1"/>
    <col min="2" max="2" width="24.140625" bestFit="1" customWidth="1"/>
    <col min="3" max="3" width="22.7109375" bestFit="1" customWidth="1"/>
    <col min="4" max="4" width="20.7109375" bestFit="1" customWidth="1"/>
    <col min="5" max="6" width="16.85546875" bestFit="1" customWidth="1"/>
    <col min="7" max="7" width="22.7109375" bestFit="1" customWidth="1"/>
    <col min="8" max="8" width="18.7109375" bestFit="1" customWidth="1"/>
    <col min="9" max="9" width="16.85546875" bestFit="1" customWidth="1"/>
    <col min="10" max="10" width="15.85546875" bestFit="1" customWidth="1"/>
    <col min="11" max="11" width="16.85546875" bestFit="1" customWidth="1"/>
    <col min="12" max="12" width="20.7109375" bestFit="1" customWidth="1"/>
    <col min="13" max="13" width="12.42578125" bestFit="1" customWidth="1"/>
    <col min="14" max="14" width="16.28515625" bestFit="1" customWidth="1"/>
    <col min="15" max="15" width="14.28515625" bestFit="1" customWidth="1"/>
    <col min="16" max="16" width="15" bestFit="1" customWidth="1"/>
    <col min="17" max="17" width="29.140625" bestFit="1" customWidth="1"/>
    <col min="18" max="18" width="27.7109375" bestFit="1" customWidth="1"/>
    <col min="19" max="19" width="25.7109375" bestFit="1" customWidth="1"/>
    <col min="20" max="20" width="23" bestFit="1" customWidth="1"/>
    <col min="21" max="21" width="21.5703125" bestFit="1" customWidth="1"/>
    <col min="22" max="22" width="25.7109375" bestFit="1" customWidth="1"/>
    <col min="23" max="23" width="12" bestFit="1" customWidth="1"/>
    <col min="24" max="24" width="11" bestFit="1" customWidth="1"/>
    <col min="25" max="26" width="12" bestFit="1" customWidth="1"/>
    <col min="27" max="27" width="16.5703125" bestFit="1" customWidth="1"/>
    <col min="28" max="29" width="12" bestFit="1" customWidth="1"/>
    <col min="30" max="31" width="11" bestFit="1" customWidth="1"/>
    <col min="32" max="44" width="12" bestFit="1" customWidth="1"/>
    <col min="45" max="45" width="11" bestFit="1" customWidth="1"/>
    <col min="46" max="48" width="12" bestFit="1" customWidth="1"/>
    <col min="49" max="49" width="11" bestFit="1" customWidth="1"/>
    <col min="50" max="51" width="12" bestFit="1" customWidth="1"/>
    <col min="52" max="52" width="23" bestFit="1" customWidth="1"/>
    <col min="53" max="53" width="21.5703125" bestFit="1" customWidth="1"/>
  </cols>
  <sheetData>
    <row r="3" spans="1:4" x14ac:dyDescent="0.25">
      <c r="A3" s="16" t="s">
        <v>0</v>
      </c>
      <c r="B3" t="s">
        <v>21</v>
      </c>
      <c r="C3" t="s">
        <v>22</v>
      </c>
      <c r="D3" t="s">
        <v>20</v>
      </c>
    </row>
    <row r="4" spans="1:4" x14ac:dyDescent="0.25">
      <c r="A4" s="17">
        <v>2020</v>
      </c>
      <c r="B4" s="19">
        <v>469747000</v>
      </c>
      <c r="C4" s="19">
        <v>339269000</v>
      </c>
      <c r="D4" s="18">
        <v>0.1444552108501756</v>
      </c>
    </row>
    <row r="5" spans="1:4" x14ac:dyDescent="0.25">
      <c r="A5" s="17">
        <v>2021</v>
      </c>
      <c r="B5" s="19">
        <v>620837000</v>
      </c>
      <c r="C5" s="19">
        <v>437405600</v>
      </c>
      <c r="D5" s="18">
        <v>0.21605021586617115</v>
      </c>
    </row>
    <row r="6" spans="1:4" x14ac:dyDescent="0.25">
      <c r="A6" s="17">
        <v>2022</v>
      </c>
      <c r="B6" s="19">
        <v>724575000</v>
      </c>
      <c r="C6" s="19">
        <v>491812000</v>
      </c>
      <c r="D6" s="18">
        <v>0.23566631516382497</v>
      </c>
    </row>
    <row r="7" spans="1:4" x14ac:dyDescent="0.25">
      <c r="A7" s="17">
        <v>2023</v>
      </c>
      <c r="B7" s="19">
        <v>741627000</v>
      </c>
      <c r="C7" s="19">
        <v>523730000</v>
      </c>
      <c r="D7" s="18">
        <v>0.1860833294007222</v>
      </c>
    </row>
    <row r="8" spans="1:4" x14ac:dyDescent="0.25">
      <c r="A8" s="17">
        <v>2024</v>
      </c>
      <c r="B8" s="19">
        <v>820554000</v>
      </c>
      <c r="C8" s="19">
        <v>546048000</v>
      </c>
      <c r="D8" s="18">
        <v>0.21774492871910606</v>
      </c>
    </row>
    <row r="9" spans="1:4" x14ac:dyDescent="0.25">
      <c r="A9" s="17" t="s">
        <v>19</v>
      </c>
      <c r="B9" s="19">
        <v>3377340000</v>
      </c>
      <c r="C9" s="19">
        <v>2338264600</v>
      </c>
      <c r="D9" s="18">
        <v>1</v>
      </c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CEA8-BBAD-453E-9604-FFBA07B0B115}">
  <sheetPr codeName="Hoja2"/>
  <dimension ref="A1:N26"/>
  <sheetViews>
    <sheetView tabSelected="1" workbookViewId="0"/>
  </sheetViews>
  <sheetFormatPr baseColWidth="10" defaultRowHeight="15" x14ac:dyDescent="0.25"/>
  <cols>
    <col min="1" max="1" width="5" bestFit="1" customWidth="1"/>
    <col min="2" max="2" width="10.85546875" bestFit="1" customWidth="1"/>
    <col min="3" max="4" width="14.7109375" bestFit="1" customWidth="1"/>
    <col min="5" max="7" width="15.5703125" bestFit="1" customWidth="1"/>
    <col min="8" max="8" width="16.28515625" bestFit="1" customWidth="1"/>
    <col min="9" max="9" width="12.42578125" bestFit="1" customWidth="1"/>
    <col min="10" max="10" width="10.28515625" bestFit="1" customWidth="1"/>
    <col min="11" max="11" width="15.5703125" bestFit="1" customWidth="1"/>
    <col min="12" max="12" width="14.5703125" bestFit="1" customWidth="1"/>
    <col min="13" max="13" width="17.85546875" customWidth="1"/>
    <col min="14" max="14" width="12.28515625" bestFit="1" customWidth="1"/>
  </cols>
  <sheetData>
    <row r="1" spans="1:14" ht="60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7</v>
      </c>
      <c r="K1" s="1" t="s">
        <v>16</v>
      </c>
      <c r="L1" s="1" t="s">
        <v>17</v>
      </c>
      <c r="M1" s="1" t="s">
        <v>18</v>
      </c>
      <c r="N1" s="1" t="s">
        <v>8</v>
      </c>
    </row>
    <row r="2" spans="1:14" ht="30" x14ac:dyDescent="0.25">
      <c r="A2" s="3">
        <v>2024</v>
      </c>
      <c r="B2" s="2" t="s">
        <v>2</v>
      </c>
      <c r="C2" s="4">
        <v>89930000</v>
      </c>
      <c r="D2" s="4">
        <v>97690000</v>
      </c>
      <c r="E2" s="4">
        <v>122070000</v>
      </c>
      <c r="F2" s="4">
        <v>13623000</v>
      </c>
      <c r="G2" s="4">
        <f>E2-F2</f>
        <v>108447000</v>
      </c>
      <c r="H2" s="5">
        <f t="shared" ref="H2:H4" si="0">K2-L2</f>
        <v>7503000</v>
      </c>
      <c r="I2" s="4">
        <f>H2/G2</f>
        <v>6.9185869595286179E-2</v>
      </c>
      <c r="J2" s="6">
        <f t="shared" ref="J2:J7" si="1">H2/D2</f>
        <v>7.6804176476609684E-2</v>
      </c>
      <c r="K2" s="7">
        <v>9340000</v>
      </c>
      <c r="L2" s="5">
        <v>1837000</v>
      </c>
      <c r="M2" s="8">
        <f>(D2/D6)^(1/4)-1</f>
        <v>0.32666379003906276</v>
      </c>
      <c r="N2" s="9">
        <f>(D2/D3)-1</f>
        <v>9.4757835346634955E-3</v>
      </c>
    </row>
    <row r="3" spans="1:14" ht="30" x14ac:dyDescent="0.25">
      <c r="A3" s="3">
        <v>2023</v>
      </c>
      <c r="B3" s="2" t="s">
        <v>2</v>
      </c>
      <c r="C3" s="4">
        <v>87882000</v>
      </c>
      <c r="D3" s="4">
        <v>96773000</v>
      </c>
      <c r="E3" s="4">
        <v>106618000</v>
      </c>
      <c r="F3" s="4">
        <v>9573000</v>
      </c>
      <c r="G3" s="4">
        <f t="shared" ref="G3:G4" si="2">E3-F3</f>
        <v>97045000</v>
      </c>
      <c r="H3" s="5">
        <f t="shared" si="0"/>
        <v>15130000</v>
      </c>
      <c r="I3" s="4">
        <f t="shared" ref="I3:I4" si="3">H3/G3</f>
        <v>0.15590705342882169</v>
      </c>
      <c r="J3" s="6">
        <f t="shared" si="1"/>
        <v>0.15634526159155962</v>
      </c>
      <c r="K3" s="7">
        <v>10129000</v>
      </c>
      <c r="L3" s="5">
        <v>-5001000</v>
      </c>
      <c r="M3" s="10"/>
      <c r="N3" s="9">
        <f>(D3/D4)-1</f>
        <v>0.18795266504627928</v>
      </c>
    </row>
    <row r="4" spans="1:14" ht="30" x14ac:dyDescent="0.25">
      <c r="A4" s="3">
        <v>2022</v>
      </c>
      <c r="B4" s="2" t="s">
        <v>2</v>
      </c>
      <c r="C4" s="4">
        <v>67630000</v>
      </c>
      <c r="D4" s="4">
        <v>81462000</v>
      </c>
      <c r="E4" s="4">
        <v>82338000</v>
      </c>
      <c r="F4" s="4">
        <v>5748000</v>
      </c>
      <c r="G4" s="4">
        <f t="shared" si="2"/>
        <v>76590000</v>
      </c>
      <c r="H4" s="5">
        <f t="shared" si="0"/>
        <v>12778000</v>
      </c>
      <c r="I4" s="4">
        <f t="shared" si="3"/>
        <v>0.16683640161901031</v>
      </c>
      <c r="J4" s="6">
        <f t="shared" si="1"/>
        <v>0.15685841251135499</v>
      </c>
      <c r="K4" s="7">
        <v>13910000</v>
      </c>
      <c r="L4" s="5">
        <v>1132000</v>
      </c>
      <c r="M4" s="10"/>
      <c r="N4" s="9">
        <f>(D4/D5)-1</f>
        <v>0.51351652639206291</v>
      </c>
    </row>
    <row r="5" spans="1:14" ht="30" x14ac:dyDescent="0.25">
      <c r="A5" s="3">
        <v>2021</v>
      </c>
      <c r="B5" s="2" t="s">
        <v>2</v>
      </c>
      <c r="C5" s="4">
        <v>47327000</v>
      </c>
      <c r="D5" s="4">
        <v>53823000</v>
      </c>
      <c r="E5" s="4">
        <v>62131000</v>
      </c>
      <c r="F5" s="4">
        <v>8873000</v>
      </c>
      <c r="G5" s="4">
        <f>E5-F5</f>
        <v>53258000</v>
      </c>
      <c r="H5" s="5">
        <f>K5-L5</f>
        <v>6015000</v>
      </c>
      <c r="I5" s="4">
        <f>H5/G5</f>
        <v>0.11294077885012581</v>
      </c>
      <c r="J5" s="6">
        <f t="shared" si="1"/>
        <v>0.11175519759210746</v>
      </c>
      <c r="K5" s="7">
        <v>6714000</v>
      </c>
      <c r="L5" s="5">
        <v>699000</v>
      </c>
      <c r="M5" s="10"/>
      <c r="N5" s="9">
        <f>(D5/D6)-1</f>
        <v>0.70671613394216126</v>
      </c>
    </row>
    <row r="6" spans="1:14" ht="30" x14ac:dyDescent="0.25">
      <c r="A6" s="3">
        <v>2020</v>
      </c>
      <c r="B6" s="2" t="s">
        <v>2</v>
      </c>
      <c r="C6" s="11">
        <f>24906000+4679000-748000-122000</f>
        <v>28715000</v>
      </c>
      <c r="D6" s="11">
        <v>31536000</v>
      </c>
      <c r="E6" s="11">
        <v>52148000</v>
      </c>
      <c r="F6" s="11">
        <v>28469000</v>
      </c>
      <c r="G6" s="4">
        <f>E6-F6</f>
        <v>23679000</v>
      </c>
      <c r="H6" s="5">
        <f>K6-L6</f>
        <v>1659000</v>
      </c>
      <c r="I6" s="4">
        <f>H6/G6</f>
        <v>7.0062080324338027E-2</v>
      </c>
      <c r="J6" s="6">
        <f t="shared" si="1"/>
        <v>5.260654490106545E-2</v>
      </c>
      <c r="K6" s="7">
        <v>1951000</v>
      </c>
      <c r="L6" s="7">
        <v>292000</v>
      </c>
      <c r="M6" s="9"/>
      <c r="N6" s="9"/>
    </row>
    <row r="7" spans="1:14" x14ac:dyDescent="0.25">
      <c r="A7" s="3">
        <v>2024</v>
      </c>
      <c r="B7" s="2" t="s">
        <v>3</v>
      </c>
      <c r="C7" s="7">
        <v>23699000</v>
      </c>
      <c r="D7" s="7">
        <v>25785000</v>
      </c>
      <c r="E7" s="7">
        <v>69226000</v>
      </c>
      <c r="F7" s="11">
        <v>11658000</v>
      </c>
      <c r="G7" s="4">
        <f t="shared" ref="G7:G26" si="4">E7-F7</f>
        <v>57568000</v>
      </c>
      <c r="H7" s="5">
        <f t="shared" ref="H7:H26" si="5">K7-L7</f>
        <v>1705000</v>
      </c>
      <c r="I7" s="4">
        <f t="shared" ref="I7:I26" si="6">H7/G7</f>
        <v>2.9617148415786547E-2</v>
      </c>
      <c r="J7" s="6">
        <f t="shared" si="1"/>
        <v>6.6123715338375022E-2</v>
      </c>
      <c r="K7" s="11">
        <v>2086000</v>
      </c>
      <c r="L7" s="11">
        <v>381000</v>
      </c>
      <c r="M7" s="8">
        <f>(D7/D11)^(1/4)-1</f>
        <v>0.2748114678385285</v>
      </c>
      <c r="N7" s="9">
        <f t="shared" ref="N7:N12" si="7">(D7/D8)-1</f>
        <v>0.13690476190476186</v>
      </c>
    </row>
    <row r="8" spans="1:14" x14ac:dyDescent="0.25">
      <c r="A8" s="3">
        <v>2023</v>
      </c>
      <c r="B8" s="2" t="s">
        <v>3</v>
      </c>
      <c r="C8" s="7">
        <v>22279000</v>
      </c>
      <c r="D8" s="7">
        <v>22680000</v>
      </c>
      <c r="E8" s="7">
        <v>67885000</v>
      </c>
      <c r="F8" s="11">
        <v>11993000</v>
      </c>
      <c r="G8" s="4">
        <f t="shared" si="4"/>
        <v>55892000</v>
      </c>
      <c r="H8" s="5">
        <f t="shared" si="5"/>
        <v>747000</v>
      </c>
      <c r="I8" s="4">
        <f t="shared" si="6"/>
        <v>1.3365061189436771E-2</v>
      </c>
      <c r="J8" s="6">
        <f t="shared" ref="J8:J14" si="8">H8/D8</f>
        <v>3.2936507936507937E-2</v>
      </c>
      <c r="K8" s="11">
        <v>401000</v>
      </c>
      <c r="L8" s="11">
        <v>-346000</v>
      </c>
      <c r="M8" s="12"/>
      <c r="N8" s="9">
        <f t="shared" si="7"/>
        <v>-3.9023770179229644E-2</v>
      </c>
    </row>
    <row r="9" spans="1:14" x14ac:dyDescent="0.25">
      <c r="A9" s="3">
        <v>2022</v>
      </c>
      <c r="B9" s="2" t="s">
        <v>3</v>
      </c>
      <c r="C9" s="7">
        <v>22337000</v>
      </c>
      <c r="D9" s="7">
        <v>23601000</v>
      </c>
      <c r="E9" s="13">
        <v>67580000</v>
      </c>
      <c r="F9" s="11">
        <v>12830000</v>
      </c>
      <c r="G9" s="4">
        <f t="shared" si="4"/>
        <v>54750000</v>
      </c>
      <c r="H9" s="5">
        <f t="shared" si="5"/>
        <v>1386000</v>
      </c>
      <c r="I9" s="4">
        <f t="shared" si="6"/>
        <v>2.5315068493150687E-2</v>
      </c>
      <c r="J9" s="6">
        <f t="shared" si="8"/>
        <v>5.8726325155713743E-2</v>
      </c>
      <c r="K9" s="11">
        <v>1264000</v>
      </c>
      <c r="L9" s="11">
        <v>-122000</v>
      </c>
      <c r="M9" s="12"/>
      <c r="N9" s="9">
        <f t="shared" si="7"/>
        <v>0.43610806863818907</v>
      </c>
    </row>
    <row r="10" spans="1:14" x14ac:dyDescent="0.25">
      <c r="A10" s="3">
        <v>2021</v>
      </c>
      <c r="B10" s="2" t="s">
        <v>3</v>
      </c>
      <c r="C10" s="7">
        <v>12786600</v>
      </c>
      <c r="D10" s="7">
        <v>16434000</v>
      </c>
      <c r="E10" s="11">
        <v>12419000</v>
      </c>
      <c r="F10" s="11">
        <v>4922000</v>
      </c>
      <c r="G10" s="4">
        <f t="shared" si="4"/>
        <v>7497000</v>
      </c>
      <c r="H10" s="5">
        <f t="shared" si="5"/>
        <v>3135000</v>
      </c>
      <c r="I10" s="4">
        <f t="shared" si="6"/>
        <v>0.4181672669067627</v>
      </c>
      <c r="J10" s="6">
        <f t="shared" si="8"/>
        <v>0.19076305220883535</v>
      </c>
      <c r="K10" s="11">
        <v>3648000</v>
      </c>
      <c r="L10" s="11">
        <v>513000</v>
      </c>
      <c r="M10" s="12"/>
      <c r="N10" s="9">
        <f>(D10/D11)-1</f>
        <v>0.68329406944586712</v>
      </c>
    </row>
    <row r="11" spans="1:14" x14ac:dyDescent="0.25">
      <c r="A11" s="3">
        <v>2020</v>
      </c>
      <c r="B11" s="2" t="s">
        <v>3</v>
      </c>
      <c r="C11" s="11">
        <f>5416000+2978000-47000+2000</f>
        <v>8349000</v>
      </c>
      <c r="D11" s="7">
        <v>9763000</v>
      </c>
      <c r="E11" s="11">
        <v>8962000</v>
      </c>
      <c r="F11" s="11">
        <v>3125000</v>
      </c>
      <c r="G11" s="4">
        <f t="shared" si="4"/>
        <v>5837000</v>
      </c>
      <c r="H11" s="5">
        <f t="shared" si="5"/>
        <v>2579000</v>
      </c>
      <c r="I11" s="4">
        <f t="shared" si="6"/>
        <v>0.44183655987664894</v>
      </c>
      <c r="J11" s="6">
        <f t="shared" si="8"/>
        <v>0.26416060637099253</v>
      </c>
      <c r="K11" s="11">
        <v>1369000</v>
      </c>
      <c r="L11" s="11">
        <v>-1210000</v>
      </c>
      <c r="M11" s="12"/>
      <c r="N11" s="9"/>
    </row>
    <row r="12" spans="1:14" ht="30" x14ac:dyDescent="0.25">
      <c r="A12" s="3">
        <v>2024</v>
      </c>
      <c r="B12" s="2" t="s">
        <v>4</v>
      </c>
      <c r="C12" s="7">
        <v>27950000</v>
      </c>
      <c r="D12" s="7">
        <v>60922000</v>
      </c>
      <c r="E12" s="7">
        <v>65728000</v>
      </c>
      <c r="F12" s="7">
        <v>22750000</v>
      </c>
      <c r="G12" s="4">
        <f t="shared" si="4"/>
        <v>42978000</v>
      </c>
      <c r="H12" s="5">
        <f>K12-L12</f>
        <v>28914000</v>
      </c>
      <c r="I12" s="4">
        <f>H12/G12</f>
        <v>0.67276280887896134</v>
      </c>
      <c r="J12" s="6">
        <f>H12/D12</f>
        <v>0.47460687436394078</v>
      </c>
      <c r="K12" s="12">
        <v>32972000</v>
      </c>
      <c r="L12">
        <v>4058000</v>
      </c>
      <c r="M12" s="8">
        <f>(D12/D16)^(1/4)-1</f>
        <v>0.536943015184286</v>
      </c>
      <c r="N12" s="9">
        <f t="shared" si="7"/>
        <v>1.2585452658115224</v>
      </c>
    </row>
    <row r="13" spans="1:14" ht="30" x14ac:dyDescent="0.25">
      <c r="A13" s="3">
        <v>2023</v>
      </c>
      <c r="B13" s="2" t="s">
        <v>4</v>
      </c>
      <c r="C13" s="7">
        <v>21397000</v>
      </c>
      <c r="D13" s="7">
        <v>26974000</v>
      </c>
      <c r="E13" s="7">
        <v>41182000</v>
      </c>
      <c r="F13" s="7">
        <v>19081000</v>
      </c>
      <c r="G13" s="4">
        <f t="shared" si="4"/>
        <v>22101000</v>
      </c>
      <c r="H13" s="5">
        <f>K13-L13</f>
        <v>5764000</v>
      </c>
      <c r="I13" s="4">
        <f t="shared" si="6"/>
        <v>0.26080267861182754</v>
      </c>
      <c r="J13" s="6">
        <f t="shared" si="8"/>
        <v>0.21368725439311931</v>
      </c>
      <c r="K13" s="12">
        <v>5577000</v>
      </c>
      <c r="L13" s="12">
        <v>-187000</v>
      </c>
      <c r="M13" s="12"/>
      <c r="N13" s="9">
        <f>(D13/D14)-1</f>
        <v>2.2293230289069932E-3</v>
      </c>
    </row>
    <row r="14" spans="1:14" ht="30" x14ac:dyDescent="0.25">
      <c r="A14" s="3">
        <v>2022</v>
      </c>
      <c r="B14" s="2" t="s">
        <v>4</v>
      </c>
      <c r="C14" s="7">
        <v>16873000</v>
      </c>
      <c r="D14" s="7">
        <v>26914000</v>
      </c>
      <c r="E14" s="7">
        <v>44187000</v>
      </c>
      <c r="F14" s="7">
        <v>17575000</v>
      </c>
      <c r="G14" s="4">
        <f t="shared" si="4"/>
        <v>26612000</v>
      </c>
      <c r="H14" s="5">
        <f>K14-L14</f>
        <v>9852000</v>
      </c>
      <c r="I14" s="4">
        <f t="shared" si="6"/>
        <v>0.37020892830302121</v>
      </c>
      <c r="J14" s="6">
        <f t="shared" si="8"/>
        <v>0.36605484134651112</v>
      </c>
      <c r="K14" s="12">
        <v>10041000</v>
      </c>
      <c r="L14" s="12">
        <v>189000</v>
      </c>
      <c r="M14" s="12"/>
      <c r="N14" s="9">
        <f>(D14/D15)-1</f>
        <v>0.61403298350824587</v>
      </c>
    </row>
    <row r="15" spans="1:14" ht="30" x14ac:dyDescent="0.25">
      <c r="A15" s="3">
        <v>2021</v>
      </c>
      <c r="B15" s="2" t="s">
        <v>4</v>
      </c>
      <c r="C15" s="11">
        <f>6118000</f>
        <v>6118000</v>
      </c>
      <c r="D15" s="11">
        <v>16675000</v>
      </c>
      <c r="E15" s="11">
        <v>28791000</v>
      </c>
      <c r="F15" s="11">
        <v>11898000</v>
      </c>
      <c r="G15" s="4">
        <f t="shared" si="4"/>
        <v>16893000</v>
      </c>
      <c r="H15" s="5">
        <f>K15-L15</f>
        <v>4644000</v>
      </c>
      <c r="I15" s="4">
        <f t="shared" si="6"/>
        <v>0.27490676611614279</v>
      </c>
      <c r="J15" s="6">
        <f t="shared" ref="J15:J26" si="9">H15/D15</f>
        <v>0.27850074962518739</v>
      </c>
      <c r="K15" s="12">
        <v>4721000</v>
      </c>
      <c r="L15" s="12">
        <v>77000</v>
      </c>
      <c r="M15" s="12"/>
      <c r="N15" s="9">
        <f>(D15/D16)-1</f>
        <v>0.52729437625938824</v>
      </c>
    </row>
    <row r="16" spans="1:14" ht="30" x14ac:dyDescent="0.25">
      <c r="A16" s="3">
        <v>2020</v>
      </c>
      <c r="B16" s="2" t="s">
        <v>4</v>
      </c>
      <c r="C16" s="11">
        <v>3922000</v>
      </c>
      <c r="D16" s="11">
        <v>10918000</v>
      </c>
      <c r="E16" s="11">
        <v>27004000</v>
      </c>
      <c r="F16" s="11">
        <v>10065000</v>
      </c>
      <c r="G16" s="4">
        <f>E16-F16</f>
        <v>16939000</v>
      </c>
      <c r="H16" s="5">
        <f t="shared" si="5"/>
        <v>1196000</v>
      </c>
      <c r="I16" s="4">
        <f t="shared" si="6"/>
        <v>7.0606293169608592E-2</v>
      </c>
      <c r="J16" s="6">
        <f t="shared" si="9"/>
        <v>0.10954387250412163</v>
      </c>
      <c r="K16" s="12">
        <v>2796000</v>
      </c>
      <c r="L16" s="12">
        <v>1600000</v>
      </c>
      <c r="M16" s="12"/>
      <c r="N16" s="9"/>
    </row>
    <row r="17" spans="1:14" ht="30" x14ac:dyDescent="0.25">
      <c r="A17" s="3">
        <v>2024</v>
      </c>
      <c r="B17" s="2" t="s">
        <v>5</v>
      </c>
      <c r="C17" s="11">
        <v>268780000</v>
      </c>
      <c r="D17" s="14">
        <v>391035000</v>
      </c>
      <c r="E17" s="11">
        <v>364980000</v>
      </c>
      <c r="F17" s="11">
        <v>308030000</v>
      </c>
      <c r="G17" s="4">
        <f t="shared" si="4"/>
        <v>56950000</v>
      </c>
      <c r="H17" s="5">
        <f t="shared" si="5"/>
        <v>93467000</v>
      </c>
      <c r="I17" s="4">
        <f t="shared" si="6"/>
        <v>1.6412115891132573</v>
      </c>
      <c r="J17" s="6">
        <f t="shared" si="9"/>
        <v>0.23902463973813085</v>
      </c>
      <c r="K17" s="12">
        <v>123216000</v>
      </c>
      <c r="L17" s="12">
        <v>29749000</v>
      </c>
      <c r="M17" s="8">
        <f>(D17/D21)^(1/4)-1</f>
        <v>9.247721446491397E-2</v>
      </c>
      <c r="N17" s="9">
        <f>(D17/D18)-1</f>
        <v>2.021994077514111E-2</v>
      </c>
    </row>
    <row r="18" spans="1:14" ht="30" x14ac:dyDescent="0.25">
      <c r="A18" s="3">
        <v>2023</v>
      </c>
      <c r="B18" s="2" t="s">
        <v>5</v>
      </c>
      <c r="C18" s="11">
        <v>268780000</v>
      </c>
      <c r="D18" s="11">
        <v>383285000</v>
      </c>
      <c r="E18" s="11">
        <v>352583000</v>
      </c>
      <c r="F18" s="11">
        <v>290437000</v>
      </c>
      <c r="G18" s="4">
        <f t="shared" si="4"/>
        <v>62146000</v>
      </c>
      <c r="H18" s="5">
        <f t="shared" si="5"/>
        <v>97560000</v>
      </c>
      <c r="I18" s="4">
        <f t="shared" si="6"/>
        <v>1.5698516396871882</v>
      </c>
      <c r="J18" s="6">
        <f t="shared" si="9"/>
        <v>0.25453644155132604</v>
      </c>
      <c r="K18" s="12">
        <v>114301000</v>
      </c>
      <c r="L18" s="12">
        <v>16741000</v>
      </c>
      <c r="M18" s="12"/>
      <c r="N18" s="9">
        <f>(D18/D19)-1</f>
        <v>-2.800460530319937E-2</v>
      </c>
    </row>
    <row r="19" spans="1:14" ht="30" x14ac:dyDescent="0.25">
      <c r="A19" s="3">
        <v>2022</v>
      </c>
      <c r="B19" s="2" t="s">
        <v>5</v>
      </c>
      <c r="C19" s="11">
        <v>270085000</v>
      </c>
      <c r="D19" s="14">
        <v>394328000</v>
      </c>
      <c r="E19" s="11">
        <v>352755000</v>
      </c>
      <c r="F19" s="11">
        <v>302083000</v>
      </c>
      <c r="G19" s="4">
        <f t="shared" si="4"/>
        <v>50672000</v>
      </c>
      <c r="H19" s="5">
        <f t="shared" si="5"/>
        <v>100137000</v>
      </c>
      <c r="I19" s="4">
        <f t="shared" si="6"/>
        <v>1.976180138932744</v>
      </c>
      <c r="J19" s="6">
        <f t="shared" si="9"/>
        <v>0.2539434176624536</v>
      </c>
      <c r="K19" s="12">
        <v>119437000</v>
      </c>
      <c r="L19" s="12">
        <v>19300000</v>
      </c>
      <c r="M19" s="12"/>
      <c r="N19" s="9">
        <f>(D19/D20)-1</f>
        <v>7.7937876041846099E-2</v>
      </c>
    </row>
    <row r="20" spans="1:14" ht="30" x14ac:dyDescent="0.25">
      <c r="A20" s="3">
        <v>2021</v>
      </c>
      <c r="B20" s="2" t="s">
        <v>5</v>
      </c>
      <c r="C20" s="11">
        <v>273002000</v>
      </c>
      <c r="D20" s="11">
        <v>365817000</v>
      </c>
      <c r="E20" s="11">
        <v>351002000</v>
      </c>
      <c r="F20" s="11">
        <v>287912000</v>
      </c>
      <c r="G20" s="4">
        <f t="shared" si="4"/>
        <v>63090000</v>
      </c>
      <c r="H20" s="5">
        <f t="shared" si="5"/>
        <v>94422000</v>
      </c>
      <c r="I20" s="4">
        <f t="shared" si="6"/>
        <v>1.4966238706609605</v>
      </c>
      <c r="J20" s="6">
        <f t="shared" si="9"/>
        <v>0.25811266288882145</v>
      </c>
      <c r="K20" s="12">
        <v>108949000</v>
      </c>
      <c r="L20" s="12">
        <v>14527000</v>
      </c>
      <c r="M20" s="12"/>
      <c r="N20" s="9">
        <f>(D20/D21)-1</f>
        <v>0.33259384733074704</v>
      </c>
    </row>
    <row r="21" spans="1:14" ht="30" x14ac:dyDescent="0.25">
      <c r="A21" s="3">
        <v>2020</v>
      </c>
      <c r="B21" s="2" t="s">
        <v>5</v>
      </c>
      <c r="C21" s="11">
        <v>208227000</v>
      </c>
      <c r="D21" s="11">
        <v>274515000</v>
      </c>
      <c r="E21" s="11">
        <v>323888000</v>
      </c>
      <c r="F21" s="11">
        <v>258549000</v>
      </c>
      <c r="G21" s="4">
        <f t="shared" si="4"/>
        <v>65339000</v>
      </c>
      <c r="H21" s="5">
        <f t="shared" si="5"/>
        <v>56608000</v>
      </c>
      <c r="I21" s="4">
        <f t="shared" si="6"/>
        <v>0.86637383492248121</v>
      </c>
      <c r="J21" s="6">
        <f t="shared" si="9"/>
        <v>0.20621095386408758</v>
      </c>
      <c r="K21" s="12">
        <v>66288000</v>
      </c>
      <c r="L21" s="12">
        <v>9680000</v>
      </c>
      <c r="M21" s="12"/>
      <c r="N21" s="9"/>
    </row>
    <row r="22" spans="1:14" ht="30" x14ac:dyDescent="0.25">
      <c r="A22" s="3">
        <v>2024</v>
      </c>
      <c r="B22" s="2" t="s">
        <v>6</v>
      </c>
      <c r="C22" s="15">
        <v>135689000</v>
      </c>
      <c r="D22" s="11">
        <v>245122000</v>
      </c>
      <c r="E22" s="11">
        <v>512163000</v>
      </c>
      <c r="F22" s="11">
        <v>243686000</v>
      </c>
      <c r="G22" s="4">
        <f t="shared" si="4"/>
        <v>268477000</v>
      </c>
      <c r="H22" s="5">
        <f t="shared" si="5"/>
        <v>89782000</v>
      </c>
      <c r="I22" s="4">
        <f t="shared" si="6"/>
        <v>0.33441225877821934</v>
      </c>
      <c r="J22" s="6">
        <f t="shared" si="9"/>
        <v>0.36627475298014867</v>
      </c>
      <c r="K22" s="12">
        <v>109433000</v>
      </c>
      <c r="L22" s="12">
        <v>19651000</v>
      </c>
      <c r="M22" s="8">
        <f>(D22/D26)^(1/4)-1</f>
        <v>0.14419534154650138</v>
      </c>
      <c r="N22" s="9">
        <f>(D22/D23)-1</f>
        <v>0.1566996201307127</v>
      </c>
    </row>
    <row r="23" spans="1:14" ht="30" x14ac:dyDescent="0.25">
      <c r="A23" s="3">
        <v>2023</v>
      </c>
      <c r="B23" s="2" t="s">
        <v>6</v>
      </c>
      <c r="C23" s="11">
        <v>123392000</v>
      </c>
      <c r="D23" s="11">
        <v>211915000</v>
      </c>
      <c r="E23" s="11">
        <v>411976000</v>
      </c>
      <c r="F23" s="11">
        <v>205753000</v>
      </c>
      <c r="G23" s="4">
        <f t="shared" si="4"/>
        <v>206223000</v>
      </c>
      <c r="H23" s="5">
        <f t="shared" si="5"/>
        <v>71725000</v>
      </c>
      <c r="I23" s="4">
        <f t="shared" si="6"/>
        <v>0.34780310634604289</v>
      </c>
      <c r="J23" s="6">
        <f t="shared" si="9"/>
        <v>0.33846117547129745</v>
      </c>
      <c r="K23" s="12">
        <v>88675000</v>
      </c>
      <c r="L23" s="12">
        <v>16950000</v>
      </c>
      <c r="M23" s="12"/>
      <c r="N23" s="9">
        <f>(D23/D24)-1</f>
        <v>6.8820295556564215E-2</v>
      </c>
    </row>
    <row r="24" spans="1:14" ht="30" x14ac:dyDescent="0.25">
      <c r="A24" s="3">
        <v>2022</v>
      </c>
      <c r="B24" s="2" t="s">
        <v>6</v>
      </c>
      <c r="C24" s="11">
        <v>114887000</v>
      </c>
      <c r="D24" s="11">
        <v>198270000</v>
      </c>
      <c r="E24" s="11">
        <v>364840000</v>
      </c>
      <c r="F24" s="11">
        <v>198298000</v>
      </c>
      <c r="G24" s="4">
        <f t="shared" si="4"/>
        <v>166542000</v>
      </c>
      <c r="H24" s="5">
        <f t="shared" si="5"/>
        <v>72405000</v>
      </c>
      <c r="I24" s="4">
        <f t="shared" si="6"/>
        <v>0.43475519688727166</v>
      </c>
      <c r="J24" s="6">
        <f t="shared" si="9"/>
        <v>0.36518384021788469</v>
      </c>
      <c r="K24" s="12">
        <v>83383000</v>
      </c>
      <c r="L24" s="12">
        <v>10978000</v>
      </c>
      <c r="M24" s="12"/>
      <c r="N24" s="9">
        <f>(D24/D25)-1</f>
        <v>0.17956070629670173</v>
      </c>
    </row>
    <row r="25" spans="1:14" ht="30" x14ac:dyDescent="0.25">
      <c r="A25" s="3">
        <v>2021</v>
      </c>
      <c r="B25" s="2" t="s">
        <v>6</v>
      </c>
      <c r="C25" s="11">
        <v>98172000</v>
      </c>
      <c r="D25" s="11">
        <v>168088000</v>
      </c>
      <c r="E25" s="11">
        <v>333779000</v>
      </c>
      <c r="F25" s="11">
        <v>191791000</v>
      </c>
      <c r="G25" s="4">
        <f t="shared" si="4"/>
        <v>141988000</v>
      </c>
      <c r="H25" s="5">
        <f t="shared" si="5"/>
        <v>60085000</v>
      </c>
      <c r="I25" s="4">
        <f t="shared" si="6"/>
        <v>0.42316956362509506</v>
      </c>
      <c r="J25" s="6">
        <f t="shared" si="9"/>
        <v>0.35746156775022608</v>
      </c>
      <c r="K25" s="12">
        <v>69916000</v>
      </c>
      <c r="L25" s="12">
        <v>9831000</v>
      </c>
      <c r="M25" s="12"/>
      <c r="N25" s="9">
        <f>(D25/D26)-1</f>
        <v>0.17531727441177503</v>
      </c>
    </row>
    <row r="26" spans="1:14" ht="30" x14ac:dyDescent="0.25">
      <c r="A26" s="3">
        <v>2020</v>
      </c>
      <c r="B26" s="2" t="s">
        <v>6</v>
      </c>
      <c r="C26" s="11">
        <v>90056000</v>
      </c>
      <c r="D26" s="11">
        <v>143015000</v>
      </c>
      <c r="E26" s="11">
        <v>301311000</v>
      </c>
      <c r="F26" s="11">
        <v>183007000</v>
      </c>
      <c r="G26" s="4">
        <f t="shared" si="4"/>
        <v>118304000</v>
      </c>
      <c r="H26" s="5">
        <f t="shared" si="5"/>
        <v>44204000</v>
      </c>
      <c r="I26" s="4">
        <f t="shared" si="6"/>
        <v>0.37364755206924533</v>
      </c>
      <c r="J26" s="6">
        <f t="shared" si="9"/>
        <v>0.30908645946229418</v>
      </c>
      <c r="K26" s="12">
        <v>52959000</v>
      </c>
      <c r="L26" s="12">
        <v>8755000</v>
      </c>
      <c r="M26" s="12"/>
      <c r="N2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Tabla_dinamica</vt:lpstr>
      <vt:lpstr>Empresas_&amp;_estadosF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 ESPINO, JUAN PABLO</dc:creator>
  <cp:lastModifiedBy>MENDEZ ESPINO, JUAN PABLO</cp:lastModifiedBy>
  <dcterms:created xsi:type="dcterms:W3CDTF">2025-04-22T23:23:36Z</dcterms:created>
  <dcterms:modified xsi:type="dcterms:W3CDTF">2025-05-25T05:16:43Z</dcterms:modified>
</cp:coreProperties>
</file>