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.rogers/Desktop/"/>
    </mc:Choice>
  </mc:AlternateContent>
  <xr:revisionPtr revIDLastSave="0" documentId="8_{A87081F0-C3DF-A940-A47E-5E737AD33C0F}" xr6:coauthVersionLast="45" xr6:coauthVersionMax="45" xr10:uidLastSave="{00000000-0000-0000-0000-000000000000}"/>
  <bookViews>
    <workbookView xWindow="32780" yWindow="3940" windowWidth="28040" windowHeight="17040" xr2:uid="{43408963-037F-FA4F-AF53-EDA8E03B5774}"/>
  </bookViews>
  <sheets>
    <sheet name="Correc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2" i="1" l="1"/>
  <c r="AK13" i="1"/>
  <c r="AL13" i="1"/>
  <c r="AG4" i="1"/>
  <c r="AH4" i="1" s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B13" i="1"/>
  <c r="AC4" i="1"/>
  <c r="AD4" i="1"/>
  <c r="AB4" i="1"/>
  <c r="V12" i="1"/>
  <c r="Z12" i="1" s="1"/>
  <c r="U13" i="1"/>
  <c r="Y13" i="1" s="1"/>
  <c r="V13" i="1"/>
  <c r="Z13" i="1" s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P13" i="1"/>
  <c r="Q4" i="1"/>
  <c r="R4" i="1"/>
  <c r="P4" i="1"/>
  <c r="L4" i="1"/>
  <c r="M4" i="1" s="1"/>
  <c r="N4" i="1" s="1"/>
  <c r="B19" i="1"/>
  <c r="H17" i="1" s="1"/>
  <c r="I17" i="1" s="1"/>
  <c r="D5" i="1"/>
  <c r="D6" i="1" s="1"/>
  <c r="D7" i="1" s="1"/>
  <c r="D8" i="1" s="1"/>
  <c r="D9" i="1" s="1"/>
  <c r="D10" i="1" s="1"/>
  <c r="D11" i="1" s="1"/>
  <c r="D12" i="1" s="1"/>
  <c r="D13" i="1" s="1"/>
  <c r="E4" i="1"/>
  <c r="E5" i="1" s="1"/>
  <c r="E6" i="1" s="1"/>
  <c r="E7" i="1" s="1"/>
  <c r="E8" i="1" s="1"/>
  <c r="E9" i="1" s="1"/>
  <c r="E10" i="1" s="1"/>
  <c r="E11" i="1" s="1"/>
  <c r="L5" i="1" l="1"/>
  <c r="F4" i="1"/>
  <c r="F5" i="1" s="1"/>
  <c r="F6" i="1" s="1"/>
  <c r="F7" i="1" s="1"/>
  <c r="F8" i="1" s="1"/>
  <c r="F9" i="1"/>
  <c r="F10" i="1" s="1"/>
  <c r="F11" i="1" s="1"/>
  <c r="F12" i="1" s="1"/>
  <c r="F13" i="1" s="1"/>
  <c r="J8" i="1"/>
  <c r="E12" i="1"/>
  <c r="E13" i="1" s="1"/>
  <c r="I11" i="1"/>
  <c r="J4" i="1"/>
  <c r="AL4" i="1" s="1"/>
  <c r="J7" i="1"/>
  <c r="H5" i="1"/>
  <c r="H13" i="1"/>
  <c r="T13" i="1" s="1"/>
  <c r="X13" i="1" s="1"/>
  <c r="H10" i="1"/>
  <c r="I7" i="1"/>
  <c r="I4" i="1"/>
  <c r="J5" i="1"/>
  <c r="H4" i="1"/>
  <c r="H6" i="1"/>
  <c r="I8" i="1"/>
  <c r="H8" i="1"/>
  <c r="H12" i="1"/>
  <c r="I9" i="1"/>
  <c r="J6" i="1"/>
  <c r="H11" i="1"/>
  <c r="I5" i="1"/>
  <c r="I10" i="1"/>
  <c r="H7" i="1"/>
  <c r="H9" i="1"/>
  <c r="I6" i="1"/>
  <c r="AG6" i="1" l="1"/>
  <c r="AK6" i="1" s="1"/>
  <c r="U5" i="1"/>
  <c r="Y5" i="1" s="1"/>
  <c r="T11" i="1"/>
  <c r="X11" i="1" s="1"/>
  <c r="AF12" i="1"/>
  <c r="AJ12" i="1" s="1"/>
  <c r="AF7" i="1"/>
  <c r="AJ7" i="1" s="1"/>
  <c r="T6" i="1"/>
  <c r="X6" i="1" s="1"/>
  <c r="V7" i="1"/>
  <c r="Z7" i="1" s="1"/>
  <c r="AH8" i="1"/>
  <c r="AL8" i="1" s="1"/>
  <c r="AF9" i="1"/>
  <c r="AJ9" i="1" s="1"/>
  <c r="T8" i="1"/>
  <c r="X8" i="1" s="1"/>
  <c r="AG11" i="1"/>
  <c r="AK11" i="1" s="1"/>
  <c r="U10" i="1"/>
  <c r="Y10" i="1" s="1"/>
  <c r="AG9" i="1"/>
  <c r="AK9" i="1" s="1"/>
  <c r="U8" i="1"/>
  <c r="Y8" i="1" s="1"/>
  <c r="V4" i="1"/>
  <c r="Z4" i="1" s="1"/>
  <c r="AH5" i="1"/>
  <c r="AL5" i="1" s="1"/>
  <c r="AF11" i="1"/>
  <c r="AJ11" i="1" s="1"/>
  <c r="T10" i="1"/>
  <c r="X10" i="1" s="1"/>
  <c r="AH9" i="1"/>
  <c r="AL9" i="1" s="1"/>
  <c r="V8" i="1"/>
  <c r="Z8" i="1" s="1"/>
  <c r="J10" i="1"/>
  <c r="T5" i="1"/>
  <c r="X5" i="1" s="1"/>
  <c r="AF6" i="1"/>
  <c r="AJ6" i="1" s="1"/>
  <c r="V6" i="1"/>
  <c r="Z6" i="1" s="1"/>
  <c r="AH7" i="1"/>
  <c r="AL7" i="1" s="1"/>
  <c r="H18" i="1"/>
  <c r="I18" i="1" s="1"/>
  <c r="J18" i="1" s="1"/>
  <c r="K18" i="1" s="1"/>
  <c r="AF5" i="1"/>
  <c r="AJ5" i="1" s="1"/>
  <c r="T4" i="1"/>
  <c r="X4" i="1" s="1"/>
  <c r="U6" i="1"/>
  <c r="Y6" i="1" s="1"/>
  <c r="AG7" i="1"/>
  <c r="AK7" i="1" s="1"/>
  <c r="U9" i="1"/>
  <c r="Y9" i="1" s="1"/>
  <c r="AG10" i="1"/>
  <c r="AK10" i="1" s="1"/>
  <c r="AH6" i="1"/>
  <c r="AL6" i="1" s="1"/>
  <c r="V5" i="1"/>
  <c r="Z5" i="1" s="1"/>
  <c r="T9" i="1"/>
  <c r="X9" i="1" s="1"/>
  <c r="AF10" i="1"/>
  <c r="AJ10" i="1" s="1"/>
  <c r="AF13" i="1"/>
  <c r="AJ13" i="1" s="1"/>
  <c r="T12" i="1"/>
  <c r="X12" i="1" s="1"/>
  <c r="AG5" i="1"/>
  <c r="AK5" i="1" s="1"/>
  <c r="U4" i="1"/>
  <c r="Y4" i="1" s="1"/>
  <c r="M5" i="1"/>
  <c r="N5" i="1" s="1"/>
  <c r="L6" i="1"/>
  <c r="T7" i="1"/>
  <c r="X7" i="1" s="1"/>
  <c r="AF8" i="1"/>
  <c r="AJ8" i="1" s="1"/>
  <c r="J11" i="1"/>
  <c r="V11" i="1" s="1"/>
  <c r="Z11" i="1" s="1"/>
  <c r="J9" i="1"/>
  <c r="U7" i="1"/>
  <c r="Y7" i="1" s="1"/>
  <c r="AG8" i="1"/>
  <c r="AK8" i="1" s="1"/>
  <c r="AG12" i="1"/>
  <c r="U11" i="1"/>
  <c r="Y11" i="1" s="1"/>
  <c r="AK4" i="1"/>
  <c r="AJ4" i="1"/>
  <c r="M17" i="1" s="1"/>
  <c r="H19" i="1"/>
  <c r="I19" i="1" s="1"/>
  <c r="J19" i="1" s="1"/>
  <c r="K19" i="1" s="1"/>
  <c r="I12" i="1"/>
  <c r="U12" i="1" s="1"/>
  <c r="Y12" i="1" s="1"/>
  <c r="V9" i="1" l="1"/>
  <c r="Z9" i="1" s="1"/>
  <c r="AH10" i="1"/>
  <c r="AL10" i="1" s="1"/>
  <c r="AH11" i="1"/>
  <c r="AL11" i="1" s="1"/>
  <c r="V10" i="1"/>
  <c r="Z10" i="1" s="1"/>
  <c r="M18" i="1"/>
  <c r="N17" i="1" s="1"/>
  <c r="AK12" i="1"/>
  <c r="L7" i="1"/>
  <c r="M6" i="1"/>
  <c r="N6" i="1" s="1"/>
  <c r="M19" i="1"/>
  <c r="H20" i="1"/>
  <c r="I20" i="1" s="1"/>
  <c r="J20" i="1" s="1"/>
  <c r="K20" i="1" s="1"/>
  <c r="N18" i="1" l="1"/>
  <c r="M20" i="1"/>
  <c r="N19" i="1" s="1"/>
  <c r="L8" i="1"/>
  <c r="H21" i="1"/>
  <c r="I21" i="1" s="1"/>
  <c r="J21" i="1" s="1"/>
  <c r="K21" i="1" s="1"/>
  <c r="M7" i="1"/>
  <c r="N7" i="1" s="1"/>
  <c r="M21" i="1" l="1"/>
  <c r="N20" i="1" s="1"/>
  <c r="H22" i="1"/>
  <c r="I22" i="1" s="1"/>
  <c r="J22" i="1" s="1"/>
  <c r="K22" i="1" s="1"/>
  <c r="M8" i="1"/>
  <c r="N8" i="1" s="1"/>
  <c r="L9" i="1"/>
  <c r="M22" i="1" l="1"/>
  <c r="M9" i="1"/>
  <c r="N9" i="1" s="1"/>
  <c r="L10" i="1"/>
  <c r="H23" i="1"/>
  <c r="I23" i="1" s="1"/>
  <c r="J23" i="1" s="1"/>
  <c r="K23" i="1" s="1"/>
  <c r="M23" i="1" l="1"/>
  <c r="N22" i="1" s="1"/>
  <c r="M10" i="1"/>
  <c r="N10" i="1" s="1"/>
  <c r="H24" i="1"/>
  <c r="I24" i="1" s="1"/>
  <c r="J24" i="1" s="1"/>
  <c r="K24" i="1" s="1"/>
  <c r="L11" i="1"/>
  <c r="N21" i="1"/>
  <c r="M24" i="1" l="1"/>
  <c r="N23" i="1" s="1"/>
  <c r="M11" i="1"/>
  <c r="N11" i="1" s="1"/>
  <c r="H25" i="1"/>
  <c r="I25" i="1" s="1"/>
  <c r="L12" i="1"/>
  <c r="J25" i="1" l="1"/>
  <c r="K25" i="1" s="1"/>
  <c r="M25" i="1"/>
  <c r="N24" i="1" s="1"/>
  <c r="H26" i="1"/>
  <c r="I26" i="1" s="1"/>
  <c r="J26" i="1" s="1"/>
  <c r="L13" i="1"/>
  <c r="M12" i="1"/>
  <c r="N12" i="1" s="1"/>
  <c r="M26" i="1" l="1"/>
  <c r="M13" i="1"/>
  <c r="N13" i="1" s="1"/>
  <c r="K26" i="1"/>
  <c r="N26" i="1" l="1"/>
  <c r="N25" i="1"/>
  <c r="M28" i="1"/>
  <c r="N28" i="1" s="1"/>
</calcChain>
</file>

<file path=xl/sharedStrings.xml><?xml version="1.0" encoding="utf-8"?>
<sst xmlns="http://schemas.openxmlformats.org/spreadsheetml/2006/main" count="32" uniqueCount="24">
  <si>
    <t>Non-check No Disconfirms</t>
  </si>
  <si>
    <t>Check No Disconfirms</t>
  </si>
  <si>
    <t>n options</t>
  </si>
  <si>
    <t>Pcorrect</t>
  </si>
  <si>
    <t>Pincorrect</t>
  </si>
  <si>
    <t>Probability Map Incorrect given no disconfirms</t>
  </si>
  <si>
    <t>Probability of no disconfirms given incorrect</t>
  </si>
  <si>
    <t>Probability of Check and no check count</t>
  </si>
  <si>
    <t>expected P map incorrect given number of disconfirms</t>
  </si>
  <si>
    <t>expected P map correct given number of disconfirms</t>
  </si>
  <si>
    <t>expected gain</t>
  </si>
  <si>
    <t>cumulative gain</t>
  </si>
  <si>
    <t>auto correlation</t>
  </si>
  <si>
    <t>check cost</t>
  </si>
  <si>
    <t>Check Cost</t>
  </si>
  <si>
    <t>treasure reward</t>
  </si>
  <si>
    <t>dig cost</t>
  </si>
  <si>
    <t>Dig Reward with no Disconfirms</t>
  </si>
  <si>
    <t>Net Dig Reward with no disconfirms</t>
  </si>
  <si>
    <t>Net Dig Reward with Disconfirm</t>
  </si>
  <si>
    <t>walk away cost</t>
  </si>
  <si>
    <t>Probability of Disconfirm</t>
  </si>
  <si>
    <t>Expected Dig/NoDig Value</t>
  </si>
  <si>
    <t>expected dig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</si>
</sst>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9" fontId="0" fillId="0" borderId="13" xfId="2" applyFont="1" applyBorder="1" applyAlignment="1">
      <alignment horizontal="center"/>
    </xf>
    <xf numFmtId="9" fontId="0" fillId="3" borderId="14" xfId="2" applyFont="1" applyFill="1" applyBorder="1" applyAlignment="1">
      <alignment horizontal="center"/>
    </xf>
    <xf numFmtId="9" fontId="0" fillId="3" borderId="15" xfId="2" applyFont="1" applyFill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5" fontId="0" fillId="0" borderId="11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5" fontId="0" fillId="3" borderId="12" xfId="2" applyNumberFormat="1" applyFont="1" applyFill="1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165" fontId="0" fillId="3" borderId="14" xfId="2" applyNumberFormat="1" applyFont="1" applyFill="1" applyBorder="1" applyAlignment="1">
      <alignment horizontal="center"/>
    </xf>
    <xf numFmtId="165" fontId="0" fillId="3" borderId="15" xfId="2" applyNumberFormat="1" applyFont="1" applyFill="1" applyBorder="1" applyAlignment="1">
      <alignment horizontal="center"/>
    </xf>
    <xf numFmtId="9" fontId="0" fillId="0" borderId="8" xfId="2" applyNumberFormat="1" applyFont="1" applyBorder="1" applyAlignment="1">
      <alignment horizontal="center"/>
    </xf>
    <xf numFmtId="0" fontId="0" fillId="0" borderId="0" xfId="0" applyAlignment="1">
      <alignment wrapText="1"/>
    </xf>
    <xf numFmtId="2" fontId="0" fillId="2" borderId="0" xfId="0" applyNumberFormat="1" applyFill="1" applyAlignment="1">
      <alignment horizontal="center"/>
    </xf>
    <xf numFmtId="165" fontId="0" fillId="0" borderId="10" xfId="2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8" xfId="1" applyNumberFormat="1" applyFont="1" applyBorder="1" applyAlignment="1">
      <alignment horizontal="center"/>
    </xf>
    <xf numFmtId="164" fontId="0" fillId="0" borderId="9" xfId="2" applyNumberFormat="1" applyFon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164" fontId="0" fillId="0" borderId="1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164" fontId="0" fillId="3" borderId="12" xfId="2" applyNumberFormat="1" applyFont="1" applyFill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164" fontId="0" fillId="3" borderId="14" xfId="2" applyNumberFormat="1" applyFont="1" applyFill="1" applyBorder="1" applyAlignment="1">
      <alignment horizontal="center"/>
    </xf>
    <xf numFmtId="164" fontId="0" fillId="3" borderId="15" xfId="2" applyNumberFormat="1" applyFont="1" applyFill="1" applyBorder="1" applyAlignment="1">
      <alignment horizontal="center"/>
    </xf>
    <xf numFmtId="1" fontId="0" fillId="0" borderId="9" xfId="2" applyNumberFormat="1" applyFont="1" applyBorder="1" applyAlignment="1">
      <alignment horizontal="center"/>
    </xf>
    <xf numFmtId="1" fontId="0" fillId="0" borderId="10" xfId="2" applyNumberFormat="1" applyFont="1" applyBorder="1" applyAlignment="1">
      <alignment horizontal="center"/>
    </xf>
    <xf numFmtId="1" fontId="0" fillId="0" borderId="11" xfId="2" applyNumberFormat="1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0" borderId="12" xfId="2" applyNumberFormat="1" applyFont="1" applyBorder="1" applyAlignment="1">
      <alignment horizontal="center"/>
    </xf>
    <xf numFmtId="1" fontId="0" fillId="3" borderId="12" xfId="2" applyNumberFormat="1" applyFont="1" applyFill="1" applyBorder="1" applyAlignment="1">
      <alignment horizontal="center"/>
    </xf>
    <xf numFmtId="1" fontId="0" fillId="0" borderId="13" xfId="2" applyNumberFormat="1" applyFont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3" borderId="15" xfId="2" applyNumberFormat="1" applyFont="1" applyFill="1" applyBorder="1" applyAlignment="1">
      <alignment horizontal="center"/>
    </xf>
    <xf numFmtId="9" fontId="0" fillId="0" borderId="10" xfId="2" applyFont="1" applyBorder="1" applyAlignment="1">
      <alignment horizontal="center"/>
    </xf>
    <xf numFmtId="1" fontId="0" fillId="0" borderId="23" xfId="2" applyNumberFormat="1" applyFont="1" applyBorder="1" applyAlignment="1">
      <alignment horizontal="center"/>
    </xf>
    <xf numFmtId="1" fontId="0" fillId="0" borderId="24" xfId="2" applyNumberFormat="1" applyFont="1" applyBorder="1" applyAlignment="1">
      <alignment horizontal="center"/>
    </xf>
    <xf numFmtId="1" fontId="0" fillId="0" borderId="25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9" fontId="0" fillId="0" borderId="17" xfId="2" applyFont="1" applyBorder="1" applyAlignment="1">
      <alignment horizontal="center" wrapText="1"/>
    </xf>
    <xf numFmtId="9" fontId="0" fillId="0" borderId="18" xfId="2" applyFont="1" applyBorder="1" applyAlignment="1">
      <alignment horizontal="center" wrapText="1"/>
    </xf>
    <xf numFmtId="9" fontId="0" fillId="0" borderId="19" xfId="2" applyFont="1" applyBorder="1" applyAlignment="1">
      <alignment horizontal="center" wrapText="1"/>
    </xf>
    <xf numFmtId="0" fontId="2" fillId="0" borderId="16" xfId="0" applyFont="1" applyBorder="1" applyAlignment="1">
      <alignment horizontal="right" wrapText="1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2" fillId="0" borderId="0" xfId="0" applyFont="1" applyAlignment="1">
      <alignment horizontal="righ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4880-7DE1-BA46-A663-2D5DE27CFFB0}">
  <dimension ref="A1:AL28"/>
  <sheetViews>
    <sheetView tabSelected="1" topLeftCell="A3" workbookViewId="0">
      <selection activeCell="N28" sqref="N28"/>
    </sheetView>
  </sheetViews>
  <sheetFormatPr baseColWidth="10" defaultRowHeight="16" x14ac:dyDescent="0.2"/>
  <cols>
    <col min="1" max="1" width="18.6640625" style="1" bestFit="1" customWidth="1"/>
    <col min="2" max="2" width="5.83203125" style="1" customWidth="1"/>
    <col min="3" max="3" width="4.1640625" style="1" customWidth="1"/>
    <col min="4" max="6" width="8.6640625" style="1" customWidth="1"/>
    <col min="7" max="7" width="6.5" style="1" customWidth="1"/>
    <col min="8" max="10" width="10.83203125" style="1"/>
    <col min="11" max="11" width="8" style="1" customWidth="1"/>
    <col min="12" max="16" width="10.83203125" style="1"/>
    <col min="17" max="18" width="15.5" style="1" customWidth="1"/>
    <col min="19" max="19" width="5" style="1" customWidth="1"/>
    <col min="20" max="16384" width="10.83203125" style="1"/>
  </cols>
  <sheetData>
    <row r="1" spans="1:38" s="11" customFormat="1" ht="42" customHeight="1" thickBot="1" x14ac:dyDescent="0.25">
      <c r="C1" s="32"/>
      <c r="D1" s="70" t="s">
        <v>6</v>
      </c>
      <c r="E1" s="70"/>
      <c r="F1" s="70"/>
      <c r="I1" s="74" t="s">
        <v>5</v>
      </c>
      <c r="J1" s="74"/>
      <c r="K1" s="32"/>
      <c r="M1" s="70" t="s">
        <v>7</v>
      </c>
      <c r="N1" s="70"/>
      <c r="P1" s="11" t="s">
        <v>14</v>
      </c>
      <c r="T1" s="11" t="s">
        <v>17</v>
      </c>
      <c r="X1" s="11" t="s">
        <v>18</v>
      </c>
      <c r="AB1" s="11" t="s">
        <v>19</v>
      </c>
      <c r="AF1" s="11" t="s">
        <v>21</v>
      </c>
      <c r="AJ1" s="11" t="s">
        <v>22</v>
      </c>
    </row>
    <row r="2" spans="1:38" s="9" customFormat="1" ht="38" customHeight="1" thickBot="1" x14ac:dyDescent="0.25">
      <c r="B2" s="10"/>
      <c r="C2" s="10"/>
      <c r="D2" s="64" t="s">
        <v>0</v>
      </c>
      <c r="E2" s="65"/>
      <c r="F2" s="66"/>
      <c r="H2" s="64" t="s">
        <v>0</v>
      </c>
      <c r="I2" s="65"/>
      <c r="J2" s="66"/>
      <c r="L2" s="64" t="s">
        <v>0</v>
      </c>
      <c r="M2" s="65"/>
      <c r="N2" s="66"/>
      <c r="P2" s="64" t="s">
        <v>0</v>
      </c>
      <c r="Q2" s="65"/>
      <c r="R2" s="66"/>
      <c r="T2" s="64" t="s">
        <v>0</v>
      </c>
      <c r="U2" s="65"/>
      <c r="V2" s="66"/>
      <c r="X2" s="64" t="s">
        <v>0</v>
      </c>
      <c r="Y2" s="65"/>
      <c r="Z2" s="66"/>
      <c r="AB2" s="64" t="s">
        <v>0</v>
      </c>
      <c r="AC2" s="65"/>
      <c r="AD2" s="66"/>
      <c r="AF2" s="67" t="s">
        <v>0</v>
      </c>
      <c r="AG2" s="68"/>
      <c r="AH2" s="69"/>
      <c r="AJ2" s="67" t="s">
        <v>0</v>
      </c>
      <c r="AK2" s="68"/>
      <c r="AL2" s="69"/>
    </row>
    <row r="3" spans="1:38" ht="17" thickBot="1" x14ac:dyDescent="0.25">
      <c r="B3" s="8"/>
      <c r="C3" s="8"/>
      <c r="D3" s="2">
        <v>0</v>
      </c>
      <c r="E3" s="3">
        <v>1</v>
      </c>
      <c r="F3" s="4">
        <v>2</v>
      </c>
      <c r="H3" s="2">
        <v>0</v>
      </c>
      <c r="I3" s="3">
        <v>1</v>
      </c>
      <c r="J3" s="4">
        <v>2</v>
      </c>
      <c r="L3" s="35">
        <v>0</v>
      </c>
      <c r="M3" s="36">
        <v>1</v>
      </c>
      <c r="N3" s="37">
        <v>2</v>
      </c>
      <c r="P3" s="35">
        <v>0</v>
      </c>
      <c r="Q3" s="36">
        <v>1</v>
      </c>
      <c r="R3" s="37">
        <v>2</v>
      </c>
      <c r="T3" s="35">
        <v>0</v>
      </c>
      <c r="U3" s="36">
        <v>1</v>
      </c>
      <c r="V3" s="37">
        <v>2</v>
      </c>
      <c r="X3" s="35">
        <v>0</v>
      </c>
      <c r="Y3" s="36">
        <v>1</v>
      </c>
      <c r="Z3" s="37">
        <v>2</v>
      </c>
      <c r="AB3" s="35">
        <v>0</v>
      </c>
      <c r="AC3" s="36">
        <v>1</v>
      </c>
      <c r="AD3" s="37">
        <v>2</v>
      </c>
      <c r="AF3" s="60">
        <v>0</v>
      </c>
      <c r="AG3" s="61">
        <v>1</v>
      </c>
      <c r="AH3" s="62">
        <v>2</v>
      </c>
      <c r="AJ3" s="60">
        <v>0</v>
      </c>
      <c r="AK3" s="61">
        <v>1</v>
      </c>
      <c r="AL3" s="62">
        <v>2</v>
      </c>
    </row>
    <row r="4" spans="1:38" ht="20" customHeight="1" x14ac:dyDescent="0.2">
      <c r="B4" s="71" t="s">
        <v>1</v>
      </c>
      <c r="C4" s="5">
        <v>0</v>
      </c>
      <c r="D4" s="31">
        <v>1</v>
      </c>
      <c r="E4" s="23">
        <f>D4*($B$16-E$3)/$B$16</f>
        <v>0.66666666666666663</v>
      </c>
      <c r="F4" s="34">
        <f>E4*($B$16-F$3)/$B$16</f>
        <v>0.22222222222222221</v>
      </c>
      <c r="H4" s="31">
        <f>($B$19*D4)/($B$19*D4+$B$18)</f>
        <v>0.5</v>
      </c>
      <c r="I4" s="23">
        <f>($B$19*E4)/($B$19*E4+$B$18)</f>
        <v>0.4</v>
      </c>
      <c r="J4" s="34">
        <f>($B$19*F4)/($B$19*F4+$B$18)</f>
        <v>0.1818181818181818</v>
      </c>
      <c r="L4" s="31">
        <f>($B$16-L$3)/$B$16</f>
        <v>1</v>
      </c>
      <c r="M4" s="23">
        <f>L4*($B$16-M$3)/$B$16</f>
        <v>0.66666666666666663</v>
      </c>
      <c r="N4" s="34">
        <f>M4*($B$16-N$3)/$B$16</f>
        <v>0.22222222222222221</v>
      </c>
      <c r="P4" s="40">
        <f>SUM(P$3,$C4)*$B$23</f>
        <v>0</v>
      </c>
      <c r="Q4" s="50">
        <f t="shared" ref="Q4:R12" si="0">SUM(Q$3,$C4)*$B$23</f>
        <v>2</v>
      </c>
      <c r="R4" s="51">
        <f t="shared" si="0"/>
        <v>4</v>
      </c>
      <c r="T4" s="40">
        <f>(1-H4)*($B$24-$B$25)+(H4*-$B$25)</f>
        <v>0</v>
      </c>
      <c r="U4" s="50">
        <f>(1-I4)*($B$24-$B$25)+(I4*-$B$25)</f>
        <v>2</v>
      </c>
      <c r="V4" s="51">
        <f>(1-J4)*($B$24-$B$25)+(J4*-$B$25)</f>
        <v>6.3636363636363633</v>
      </c>
      <c r="X4" s="40">
        <f>T4-P4</f>
        <v>0</v>
      </c>
      <c r="Y4" s="50">
        <f>U4-Q4</f>
        <v>0</v>
      </c>
      <c r="Z4" s="51">
        <f>V4-R4</f>
        <v>2.3636363636363633</v>
      </c>
      <c r="AB4" s="40">
        <f>-$B$26</f>
        <v>-1</v>
      </c>
      <c r="AC4" s="50">
        <f t="shared" ref="AC4:AD12" si="1">-$B$26</f>
        <v>-1</v>
      </c>
      <c r="AD4" s="51">
        <f t="shared" si="1"/>
        <v>-1</v>
      </c>
      <c r="AF4" s="14">
        <v>1</v>
      </c>
      <c r="AG4" s="15">
        <f>AF4*AG$3/3</f>
        <v>0.33333333333333331</v>
      </c>
      <c r="AH4" s="59">
        <f>AG4*AH$3/3</f>
        <v>0.22222222222222221</v>
      </c>
      <c r="AJ4" s="63">
        <f>MAX(AF4*AB4,(1-AF4)*((1-H4)*$B$24-$B$25))-P4</f>
        <v>0</v>
      </c>
      <c r="AK4" s="41">
        <f>MAX(AG4*AC4,(1-AG4)*((1-I4)*$B$24-$B$25))-Q4</f>
        <v>-0.66666666666666652</v>
      </c>
      <c r="AL4" s="42">
        <f>MAX(AH4*AD4,(1-AH4)*((1-J4)*$B$24-$B$25))-R4</f>
        <v>0.94949494949494895</v>
      </c>
    </row>
    <row r="5" spans="1:38" ht="20" customHeight="1" x14ac:dyDescent="0.2">
      <c r="B5" s="72"/>
      <c r="C5" s="6">
        <v>1</v>
      </c>
      <c r="D5" s="24">
        <f>D4/$B$16</f>
        <v>0.33333333333333331</v>
      </c>
      <c r="E5" s="25">
        <f>E4/$B$16</f>
        <v>0.22222222222222221</v>
      </c>
      <c r="F5" s="26">
        <f>F4/$B$16</f>
        <v>7.407407407407407E-2</v>
      </c>
      <c r="H5" s="24">
        <f t="shared" ref="H5:H13" si="2">($B$19*D5)/($B$19*D5+$B$18)</f>
        <v>0.25</v>
      </c>
      <c r="I5" s="25">
        <f t="shared" ref="I5:I12" si="3">($B$19*E5)/($B$19*E5+$B$18)</f>
        <v>0.1818181818181818</v>
      </c>
      <c r="J5" s="26">
        <f t="shared" ref="J5:J11" si="4">($B$19*F5)/($B$19*F5+$B$18)</f>
        <v>6.8965517241379309E-2</v>
      </c>
      <c r="L5" s="24">
        <f>L4/$B$16</f>
        <v>0.33333333333333331</v>
      </c>
      <c r="M5" s="25">
        <f t="shared" ref="M5:M13" si="5">L5*($B$16-M$3)/$B$16+M4*(1-($B$16-1-M$3)/$B$16)</f>
        <v>0.66666666666666674</v>
      </c>
      <c r="N5" s="26">
        <f t="shared" ref="N5:N13" si="6">M5*($B$16-N$3)/$B$16+N4*(1-($B$16-1-N$3)/$B$16)</f>
        <v>0.44444444444444442</v>
      </c>
      <c r="P5" s="52">
        <f t="shared" ref="P5:P13" si="7">SUM(P$3,$C5)*$B$23</f>
        <v>2</v>
      </c>
      <c r="Q5" s="53">
        <f t="shared" si="0"/>
        <v>4</v>
      </c>
      <c r="R5" s="54">
        <f t="shared" si="0"/>
        <v>6</v>
      </c>
      <c r="T5" s="52">
        <f t="shared" ref="T5:T13" si="8">(1-H5)*($B$24-$B$25)+(H5*-$B$25)</f>
        <v>5</v>
      </c>
      <c r="U5" s="53">
        <f t="shared" ref="U5:U13" si="9">(1-I5)*($B$24-$B$25)+(I5*-$B$25)</f>
        <v>6.3636363636363633</v>
      </c>
      <c r="V5" s="54">
        <f t="shared" ref="V5:V13" si="10">(1-J5)*($B$24-$B$25)+(J5*-$B$25)</f>
        <v>8.6206896551724128</v>
      </c>
      <c r="X5" s="52">
        <f t="shared" ref="X5:X13" si="11">T5-P5</f>
        <v>3</v>
      </c>
      <c r="Y5" s="53">
        <f t="shared" ref="Y5:Y13" si="12">U5-Q5</f>
        <v>2.3636363636363633</v>
      </c>
      <c r="Z5" s="54">
        <f t="shared" ref="Z5:Z13" si="13">V5-R5</f>
        <v>2.6206896551724128</v>
      </c>
      <c r="AB5" s="52">
        <f t="shared" ref="AB5:AB13" si="14">-$B$26</f>
        <v>-1</v>
      </c>
      <c r="AC5" s="53">
        <f t="shared" si="1"/>
        <v>-1</v>
      </c>
      <c r="AD5" s="54">
        <f t="shared" si="1"/>
        <v>-1</v>
      </c>
      <c r="AF5" s="16">
        <f>H4*(2-AF$3)/3</f>
        <v>0.33333333333333331</v>
      </c>
      <c r="AG5" s="17">
        <f>I4*(1-(1-1/$B$16)^(1+AG$3))+(H5*AG$3/$B$16)</f>
        <v>0.30555555555555552</v>
      </c>
      <c r="AH5" s="18">
        <f>J4*(1-(1-1/$B$16)^(1+AH$3))+(I5*AH$3/$B$16)</f>
        <v>0.24915824915824913</v>
      </c>
      <c r="AJ5" s="43">
        <f t="shared" ref="AJ5:AJ13" si="15">MAX(AF5*AB5,(1-AF5)*((1-H5)*$B$24-$B$25))-P5</f>
        <v>1.3333333333333339</v>
      </c>
      <c r="AK5" s="44">
        <f t="shared" ref="AK5:AK13" si="16">MAX(AG5*AC5,(1-AG5)*((1-I5)*$B$24-$B$25))-Q5</f>
        <v>0.41919191919191867</v>
      </c>
      <c r="AL5" s="45">
        <f t="shared" ref="AL5:AL13" si="17">MAX(AH5*AD5,(1-AH5)*((1-J5)*$B$24-$B$25))-R5</f>
        <v>0.47277371415302394</v>
      </c>
    </row>
    <row r="6" spans="1:38" ht="20" customHeight="1" x14ac:dyDescent="0.2">
      <c r="B6" s="72"/>
      <c r="C6" s="6">
        <v>2</v>
      </c>
      <c r="D6" s="24">
        <f t="shared" ref="D6:D13" si="18">D5/$B$16</f>
        <v>0.1111111111111111</v>
      </c>
      <c r="E6" s="25">
        <f t="shared" ref="E6:E13" si="19">E5/$B$16</f>
        <v>7.407407407407407E-2</v>
      </c>
      <c r="F6" s="26">
        <f t="shared" ref="F6:F13" si="20">F5/$B$16</f>
        <v>2.4691358024691357E-2</v>
      </c>
      <c r="H6" s="24">
        <f t="shared" si="2"/>
        <v>9.9999999999999992E-2</v>
      </c>
      <c r="I6" s="25">
        <f t="shared" si="3"/>
        <v>6.8965517241379309E-2</v>
      </c>
      <c r="J6" s="26">
        <f t="shared" si="4"/>
        <v>2.4096385542168672E-2</v>
      </c>
      <c r="L6" s="24">
        <f>L5/$B$16</f>
        <v>0.1111111111111111</v>
      </c>
      <c r="M6" s="25">
        <f t="shared" si="5"/>
        <v>0.5185185185185186</v>
      </c>
      <c r="N6" s="26">
        <f t="shared" si="6"/>
        <v>0.61728395061728392</v>
      </c>
      <c r="P6" s="52">
        <f t="shared" si="7"/>
        <v>4</v>
      </c>
      <c r="Q6" s="53">
        <f t="shared" si="0"/>
        <v>6</v>
      </c>
      <c r="R6" s="54">
        <f t="shared" si="0"/>
        <v>8</v>
      </c>
      <c r="T6" s="52">
        <f t="shared" si="8"/>
        <v>8</v>
      </c>
      <c r="U6" s="53">
        <f t="shared" si="9"/>
        <v>8.6206896551724128</v>
      </c>
      <c r="V6" s="54">
        <f t="shared" si="10"/>
        <v>9.5180722891566276</v>
      </c>
      <c r="X6" s="52">
        <f t="shared" si="11"/>
        <v>4</v>
      </c>
      <c r="Y6" s="53">
        <f t="shared" si="12"/>
        <v>2.6206896551724128</v>
      </c>
      <c r="Z6" s="54">
        <f t="shared" si="13"/>
        <v>1.5180722891566276</v>
      </c>
      <c r="AB6" s="52">
        <f t="shared" si="14"/>
        <v>-1</v>
      </c>
      <c r="AC6" s="53">
        <f t="shared" si="1"/>
        <v>-1</v>
      </c>
      <c r="AD6" s="54">
        <f t="shared" si="1"/>
        <v>-1</v>
      </c>
      <c r="AF6" s="16">
        <f t="shared" ref="AF6:AF13" si="21">H5*(2-AF$3)/3</f>
        <v>0.16666666666666666</v>
      </c>
      <c r="AG6" s="17">
        <f t="shared" ref="AG6:AG12" si="22">I5*(1-(1-1/$B$16)^(1+AG$3))+(H6*AG$3/$B$16)</f>
        <v>0.13434343434343432</v>
      </c>
      <c r="AH6" s="18">
        <f t="shared" ref="AH6:AH11" si="23">J5*(1-(1-1/$B$16)^(1+AH$3))+(I6*AH$3/$B$16)</f>
        <v>9.4508301404853112E-2</v>
      </c>
      <c r="AJ6" s="43">
        <f t="shared" si="15"/>
        <v>2.666666666666667</v>
      </c>
      <c r="AK6" s="44">
        <f t="shared" si="16"/>
        <v>1.462556600487634</v>
      </c>
      <c r="AL6" s="45">
        <f t="shared" si="17"/>
        <v>0.61853544445983211</v>
      </c>
    </row>
    <row r="7" spans="1:38" ht="20" customHeight="1" x14ac:dyDescent="0.2">
      <c r="B7" s="72"/>
      <c r="C7" s="6">
        <v>3</v>
      </c>
      <c r="D7" s="24">
        <f t="shared" si="18"/>
        <v>3.7037037037037035E-2</v>
      </c>
      <c r="E7" s="25">
        <f t="shared" si="19"/>
        <v>2.4691358024691357E-2</v>
      </c>
      <c r="F7" s="26">
        <f t="shared" si="20"/>
        <v>8.2304526748971183E-3</v>
      </c>
      <c r="H7" s="24">
        <f t="shared" si="2"/>
        <v>3.5714285714285712E-2</v>
      </c>
      <c r="I7" s="25">
        <f t="shared" si="3"/>
        <v>2.4096385542168672E-2</v>
      </c>
      <c r="J7" s="26">
        <f t="shared" si="4"/>
        <v>8.163265306122448E-3</v>
      </c>
      <c r="L7" s="24">
        <f t="shared" ref="L7:L12" si="24">L6/$B$16</f>
        <v>3.7037037037037035E-2</v>
      </c>
      <c r="M7" s="25">
        <f t="shared" si="5"/>
        <v>0.37037037037037046</v>
      </c>
      <c r="N7" s="26">
        <f t="shared" si="6"/>
        <v>0.7407407407407407</v>
      </c>
      <c r="P7" s="52">
        <f t="shared" si="7"/>
        <v>6</v>
      </c>
      <c r="Q7" s="53">
        <f t="shared" si="0"/>
        <v>8</v>
      </c>
      <c r="R7" s="54">
        <f t="shared" si="0"/>
        <v>10</v>
      </c>
      <c r="T7" s="52">
        <f t="shared" si="8"/>
        <v>9.2857142857142847</v>
      </c>
      <c r="U7" s="53">
        <f t="shared" si="9"/>
        <v>9.5180722891566276</v>
      </c>
      <c r="V7" s="54">
        <f t="shared" si="10"/>
        <v>9.8367346938775526</v>
      </c>
      <c r="X7" s="52">
        <f t="shared" si="11"/>
        <v>3.2857142857142847</v>
      </c>
      <c r="Y7" s="53">
        <f t="shared" si="12"/>
        <v>1.5180722891566276</v>
      </c>
      <c r="Z7" s="54">
        <f t="shared" si="13"/>
        <v>-0.16326530612244738</v>
      </c>
      <c r="AB7" s="52">
        <f t="shared" si="14"/>
        <v>-1</v>
      </c>
      <c r="AC7" s="53">
        <f t="shared" si="1"/>
        <v>-1</v>
      </c>
      <c r="AD7" s="54">
        <f t="shared" si="1"/>
        <v>-1</v>
      </c>
      <c r="AF7" s="16">
        <f t="shared" si="21"/>
        <v>6.6666666666666666E-2</v>
      </c>
      <c r="AG7" s="17">
        <f t="shared" si="22"/>
        <v>5.0218938149972622E-2</v>
      </c>
      <c r="AH7" s="18">
        <f t="shared" si="23"/>
        <v>3.3020972780008914E-2</v>
      </c>
      <c r="AJ7" s="43">
        <f t="shared" si="15"/>
        <v>2.6666666666666661</v>
      </c>
      <c r="AK7" s="44">
        <f t="shared" si="16"/>
        <v>1.0400848055605039</v>
      </c>
      <c r="AL7" s="45">
        <f t="shared" si="17"/>
        <v>-0.48808385469314786</v>
      </c>
    </row>
    <row r="8" spans="1:38" ht="20" customHeight="1" x14ac:dyDescent="0.2">
      <c r="B8" s="72"/>
      <c r="C8" s="6">
        <v>4</v>
      </c>
      <c r="D8" s="24">
        <f t="shared" si="18"/>
        <v>1.2345679012345678E-2</v>
      </c>
      <c r="E8" s="25">
        <f t="shared" si="19"/>
        <v>8.2304526748971183E-3</v>
      </c>
      <c r="F8" s="26">
        <f t="shared" si="20"/>
        <v>2.7434842249657062E-3</v>
      </c>
      <c r="H8" s="24">
        <f t="shared" si="2"/>
        <v>1.2195121951219511E-2</v>
      </c>
      <c r="I8" s="25">
        <f t="shared" si="3"/>
        <v>8.163265306122448E-3</v>
      </c>
      <c r="J8" s="26">
        <f t="shared" si="4"/>
        <v>2.7359781121751026E-3</v>
      </c>
      <c r="L8" s="24">
        <f t="shared" si="24"/>
        <v>1.2345679012345678E-2</v>
      </c>
      <c r="M8" s="25">
        <f t="shared" si="5"/>
        <v>0.25514403292181081</v>
      </c>
      <c r="N8" s="26">
        <f t="shared" si="6"/>
        <v>0.82578875171467758</v>
      </c>
      <c r="P8" s="52">
        <f t="shared" si="7"/>
        <v>8</v>
      </c>
      <c r="Q8" s="53">
        <f t="shared" si="0"/>
        <v>10</v>
      </c>
      <c r="R8" s="54">
        <f t="shared" si="0"/>
        <v>12</v>
      </c>
      <c r="T8" s="52">
        <f t="shared" si="8"/>
        <v>9.7560975609756113</v>
      </c>
      <c r="U8" s="53">
        <f t="shared" si="9"/>
        <v>9.8367346938775526</v>
      </c>
      <c r="V8" s="54">
        <f t="shared" si="10"/>
        <v>9.9452804377564981</v>
      </c>
      <c r="X8" s="52">
        <f t="shared" si="11"/>
        <v>1.7560975609756113</v>
      </c>
      <c r="Y8" s="53">
        <f t="shared" si="12"/>
        <v>-0.16326530612244738</v>
      </c>
      <c r="Z8" s="54">
        <f t="shared" si="13"/>
        <v>-2.0547195622435019</v>
      </c>
      <c r="AB8" s="52">
        <f t="shared" si="14"/>
        <v>-1</v>
      </c>
      <c r="AC8" s="53">
        <f t="shared" si="1"/>
        <v>-1</v>
      </c>
      <c r="AD8" s="54">
        <f t="shared" si="1"/>
        <v>-1</v>
      </c>
      <c r="AF8" s="16">
        <f t="shared" si="21"/>
        <v>2.3809523809523808E-2</v>
      </c>
      <c r="AG8" s="17">
        <f t="shared" si="22"/>
        <v>1.7451921507166873E-2</v>
      </c>
      <c r="AH8" s="18">
        <f t="shared" si="23"/>
        <v>1.1186696900982614E-2</v>
      </c>
      <c r="AJ8" s="43">
        <f t="shared" si="15"/>
        <v>1.5238095238095255</v>
      </c>
      <c r="AK8" s="44">
        <f t="shared" si="16"/>
        <v>-0.33493522788682384</v>
      </c>
      <c r="AL8" s="45">
        <f t="shared" si="17"/>
        <v>-2.1659744000959549</v>
      </c>
    </row>
    <row r="9" spans="1:38" ht="20" customHeight="1" x14ac:dyDescent="0.2">
      <c r="B9" s="72"/>
      <c r="C9" s="6">
        <v>5</v>
      </c>
      <c r="D9" s="24">
        <f t="shared" si="18"/>
        <v>4.1152263374485592E-3</v>
      </c>
      <c r="E9" s="25">
        <f t="shared" si="19"/>
        <v>2.7434842249657062E-3</v>
      </c>
      <c r="F9" s="26">
        <f t="shared" si="20"/>
        <v>9.1449474165523545E-4</v>
      </c>
      <c r="H9" s="24">
        <f t="shared" si="2"/>
        <v>4.0983606557377043E-3</v>
      </c>
      <c r="I9" s="25">
        <f t="shared" si="3"/>
        <v>2.7359781121751026E-3</v>
      </c>
      <c r="J9" s="26">
        <f t="shared" si="4"/>
        <v>9.1365920511649143E-4</v>
      </c>
      <c r="L9" s="24">
        <f t="shared" si="24"/>
        <v>4.1152263374485592E-3</v>
      </c>
      <c r="M9" s="25">
        <f t="shared" si="5"/>
        <v>0.17283950617283961</v>
      </c>
      <c r="N9" s="26">
        <f t="shared" si="6"/>
        <v>0.88340192043895749</v>
      </c>
      <c r="P9" s="52">
        <f t="shared" si="7"/>
        <v>10</v>
      </c>
      <c r="Q9" s="53">
        <f t="shared" si="0"/>
        <v>12</v>
      </c>
      <c r="R9" s="54">
        <f t="shared" si="0"/>
        <v>14</v>
      </c>
      <c r="T9" s="52">
        <f t="shared" si="8"/>
        <v>9.9180327868852469</v>
      </c>
      <c r="U9" s="53">
        <f t="shared" si="9"/>
        <v>9.9452804377564981</v>
      </c>
      <c r="V9" s="54">
        <f t="shared" si="10"/>
        <v>9.9817268158976695</v>
      </c>
      <c r="X9" s="52">
        <f t="shared" si="11"/>
        <v>-8.1967213114753079E-2</v>
      </c>
      <c r="Y9" s="53">
        <f t="shared" si="12"/>
        <v>-2.0547195622435019</v>
      </c>
      <c r="Z9" s="54">
        <f t="shared" si="13"/>
        <v>-4.0182731841023305</v>
      </c>
      <c r="AB9" s="52">
        <f t="shared" si="14"/>
        <v>-1</v>
      </c>
      <c r="AC9" s="53">
        <f t="shared" si="1"/>
        <v>-1</v>
      </c>
      <c r="AD9" s="54">
        <f t="shared" si="1"/>
        <v>-1</v>
      </c>
      <c r="AF9" s="16">
        <f t="shared" si="21"/>
        <v>8.1300813008130073E-3</v>
      </c>
      <c r="AG9" s="17">
        <f t="shared" si="22"/>
        <v>5.9012676108694826E-3</v>
      </c>
      <c r="AH9" s="18">
        <f t="shared" si="23"/>
        <v>3.7493033389066218E-3</v>
      </c>
      <c r="AJ9" s="43">
        <f t="shared" si="15"/>
        <v>-0.16260162601625794</v>
      </c>
      <c r="AK9" s="44">
        <f t="shared" si="16"/>
        <v>-2.1134093235718492</v>
      </c>
      <c r="AL9" s="45">
        <f t="shared" si="17"/>
        <v>-4.0556977057812293</v>
      </c>
    </row>
    <row r="10" spans="1:38" ht="20" customHeight="1" x14ac:dyDescent="0.2">
      <c r="B10" s="72"/>
      <c r="C10" s="6">
        <v>6</v>
      </c>
      <c r="D10" s="24">
        <f t="shared" si="18"/>
        <v>1.3717421124828531E-3</v>
      </c>
      <c r="E10" s="25">
        <f t="shared" si="19"/>
        <v>9.1449474165523545E-4</v>
      </c>
      <c r="F10" s="26">
        <f t="shared" si="20"/>
        <v>3.0483158055174517E-4</v>
      </c>
      <c r="H10" s="24">
        <f t="shared" si="2"/>
        <v>1.3698630136986301E-3</v>
      </c>
      <c r="I10" s="25">
        <f t="shared" si="3"/>
        <v>9.1365920511649143E-4</v>
      </c>
      <c r="J10" s="26">
        <f t="shared" si="4"/>
        <v>3.0473868657626083E-4</v>
      </c>
      <c r="L10" s="24">
        <f t="shared" si="24"/>
        <v>1.3717421124828531E-3</v>
      </c>
      <c r="M10" s="25">
        <f t="shared" si="5"/>
        <v>0.116140832190215</v>
      </c>
      <c r="N10" s="26">
        <f t="shared" si="6"/>
        <v>0.92211553116902911</v>
      </c>
      <c r="P10" s="52">
        <f t="shared" si="7"/>
        <v>12</v>
      </c>
      <c r="Q10" s="53">
        <f t="shared" si="0"/>
        <v>14</v>
      </c>
      <c r="R10" s="54">
        <f t="shared" si="0"/>
        <v>16</v>
      </c>
      <c r="T10" s="52">
        <f t="shared" si="8"/>
        <v>9.9726027397260282</v>
      </c>
      <c r="U10" s="53">
        <f t="shared" si="9"/>
        <v>9.9817268158976695</v>
      </c>
      <c r="V10" s="54">
        <f t="shared" si="10"/>
        <v>9.993905226268474</v>
      </c>
      <c r="X10" s="52">
        <f t="shared" si="11"/>
        <v>-2.0273972602739718</v>
      </c>
      <c r="Y10" s="53">
        <f t="shared" si="12"/>
        <v>-4.0182731841023305</v>
      </c>
      <c r="Z10" s="54">
        <f t="shared" si="13"/>
        <v>-6.006094773731526</v>
      </c>
      <c r="AB10" s="52">
        <f t="shared" si="14"/>
        <v>-1</v>
      </c>
      <c r="AC10" s="53">
        <f t="shared" si="1"/>
        <v>-1</v>
      </c>
      <c r="AD10" s="54">
        <f t="shared" si="1"/>
        <v>-1</v>
      </c>
      <c r="AF10" s="16">
        <f t="shared" si="21"/>
        <v>2.7322404371584695E-3</v>
      </c>
      <c r="AG10" s="17">
        <f t="shared" si="22"/>
        <v>1.9766088446634892E-3</v>
      </c>
      <c r="AH10" s="18">
        <f t="shared" si="23"/>
        <v>1.2520515033077845E-3</v>
      </c>
      <c r="AJ10" s="43">
        <f t="shared" si="15"/>
        <v>-2.0546448087431681</v>
      </c>
      <c r="AK10" s="44">
        <f t="shared" si="16"/>
        <v>-4.0380031536116476</v>
      </c>
      <c r="AL10" s="45">
        <f t="shared" si="17"/>
        <v>-6.0186076577939911</v>
      </c>
    </row>
    <row r="11" spans="1:38" ht="20" customHeight="1" x14ac:dyDescent="0.2">
      <c r="B11" s="72"/>
      <c r="C11" s="6">
        <v>7</v>
      </c>
      <c r="D11" s="24">
        <f t="shared" si="18"/>
        <v>4.5724737082761773E-4</v>
      </c>
      <c r="E11" s="25">
        <f t="shared" si="19"/>
        <v>3.0483158055174517E-4</v>
      </c>
      <c r="F11" s="26">
        <f t="shared" si="20"/>
        <v>1.0161052685058173E-4</v>
      </c>
      <c r="H11" s="24">
        <f t="shared" si="2"/>
        <v>4.5703839122486289E-4</v>
      </c>
      <c r="I11" s="25">
        <f t="shared" si="3"/>
        <v>3.0473868657626083E-4</v>
      </c>
      <c r="J11" s="26">
        <f t="shared" si="4"/>
        <v>1.0160020320040641E-4</v>
      </c>
      <c r="L11" s="24">
        <f t="shared" si="24"/>
        <v>4.5724737082761773E-4</v>
      </c>
      <c r="M11" s="25">
        <f t="shared" si="5"/>
        <v>7.7732053040695095E-2</v>
      </c>
      <c r="N11" s="26">
        <f t="shared" si="6"/>
        <v>0.94802621551592747</v>
      </c>
      <c r="P11" s="52">
        <f t="shared" si="7"/>
        <v>14</v>
      </c>
      <c r="Q11" s="53">
        <f t="shared" si="0"/>
        <v>16</v>
      </c>
      <c r="R11" s="54">
        <f t="shared" si="0"/>
        <v>18</v>
      </c>
      <c r="T11" s="52">
        <f t="shared" si="8"/>
        <v>9.9908592321755023</v>
      </c>
      <c r="U11" s="53">
        <f t="shared" si="9"/>
        <v>9.993905226268474</v>
      </c>
      <c r="V11" s="54">
        <f t="shared" si="10"/>
        <v>9.9979679959359924</v>
      </c>
      <c r="X11" s="52">
        <f t="shared" si="11"/>
        <v>-4.0091407678244977</v>
      </c>
      <c r="Y11" s="53">
        <f t="shared" si="12"/>
        <v>-6.006094773731526</v>
      </c>
      <c r="Z11" s="54">
        <f t="shared" si="13"/>
        <v>-8.0020320040640076</v>
      </c>
      <c r="AB11" s="52">
        <f t="shared" si="14"/>
        <v>-1</v>
      </c>
      <c r="AC11" s="53">
        <f t="shared" si="1"/>
        <v>-1</v>
      </c>
      <c r="AD11" s="54">
        <f t="shared" si="1"/>
        <v>-1</v>
      </c>
      <c r="AF11" s="16">
        <f>H10*(2-AF$3)/3</f>
        <v>9.1324200913242006E-4</v>
      </c>
      <c r="AG11" s="17">
        <f t="shared" si="22"/>
        <v>6.599345776952272E-4</v>
      </c>
      <c r="AH11" s="18">
        <f t="shared" si="23"/>
        <v>4.1760486678969072E-4</v>
      </c>
      <c r="AJ11" s="43">
        <f t="shared" si="15"/>
        <v>-4.0182648401826491</v>
      </c>
      <c r="AK11" s="44">
        <f t="shared" si="16"/>
        <v>-6.0126900973565487</v>
      </c>
      <c r="AL11" s="45">
        <f t="shared" si="17"/>
        <v>-8.006207204157116</v>
      </c>
    </row>
    <row r="12" spans="1:38" ht="20" customHeight="1" x14ac:dyDescent="0.2">
      <c r="B12" s="72"/>
      <c r="C12" s="6">
        <v>8</v>
      </c>
      <c r="D12" s="24">
        <f t="shared" si="18"/>
        <v>1.5241579027587258E-4</v>
      </c>
      <c r="E12" s="25">
        <f t="shared" si="19"/>
        <v>1.0161052685058173E-4</v>
      </c>
      <c r="F12" s="27">
        <f t="shared" si="20"/>
        <v>3.3870175616860578E-5</v>
      </c>
      <c r="H12" s="24">
        <f t="shared" si="2"/>
        <v>1.5239256324291374E-4</v>
      </c>
      <c r="I12" s="25">
        <f t="shared" si="3"/>
        <v>1.0160020320040641E-4</v>
      </c>
      <c r="J12" s="27"/>
      <c r="L12" s="24">
        <f t="shared" si="24"/>
        <v>1.5241579027587258E-4</v>
      </c>
      <c r="M12" s="25">
        <f t="shared" si="5"/>
        <v>5.1922979220647314E-2</v>
      </c>
      <c r="N12" s="27">
        <f t="shared" si="6"/>
        <v>0.96533387525614323</v>
      </c>
      <c r="P12" s="52">
        <f t="shared" si="7"/>
        <v>16</v>
      </c>
      <c r="Q12" s="53">
        <f t="shared" si="0"/>
        <v>18</v>
      </c>
      <c r="R12" s="55"/>
      <c r="T12" s="52">
        <f t="shared" si="8"/>
        <v>9.99695214873514</v>
      </c>
      <c r="U12" s="53">
        <f t="shared" si="9"/>
        <v>9.9979679959359924</v>
      </c>
      <c r="V12" s="55">
        <f t="shared" si="10"/>
        <v>10</v>
      </c>
      <c r="X12" s="52">
        <f t="shared" si="11"/>
        <v>-6.00304785126486</v>
      </c>
      <c r="Y12" s="53">
        <f t="shared" si="12"/>
        <v>-8.0020320040640076</v>
      </c>
      <c r="Z12" s="55">
        <f t="shared" si="13"/>
        <v>10</v>
      </c>
      <c r="AB12" s="52">
        <f t="shared" si="14"/>
        <v>-1</v>
      </c>
      <c r="AC12" s="53">
        <f t="shared" si="1"/>
        <v>-1</v>
      </c>
      <c r="AD12" s="55"/>
      <c r="AF12" s="16">
        <f t="shared" si="21"/>
        <v>3.0469226081657528E-4</v>
      </c>
      <c r="AG12" s="17">
        <f t="shared" si="22"/>
        <v>2.2009679140111614E-4</v>
      </c>
      <c r="AH12" s="19"/>
      <c r="AJ12" s="43">
        <f t="shared" si="15"/>
        <v>-6.0060938452163324</v>
      </c>
      <c r="AK12" s="44">
        <f t="shared" si="16"/>
        <v>-8.0042325247404431</v>
      </c>
      <c r="AL12" s="46">
        <f t="shared" si="17"/>
        <v>10</v>
      </c>
    </row>
    <row r="13" spans="1:38" ht="20" customHeight="1" thickBot="1" x14ac:dyDescent="0.25">
      <c r="B13" s="73"/>
      <c r="C13" s="7">
        <v>9</v>
      </c>
      <c r="D13" s="28">
        <f t="shared" si="18"/>
        <v>5.0805263425290864E-5</v>
      </c>
      <c r="E13" s="29">
        <f t="shared" si="19"/>
        <v>3.3870175616860578E-5</v>
      </c>
      <c r="F13" s="30">
        <f t="shared" si="20"/>
        <v>1.1290058538953526E-5</v>
      </c>
      <c r="H13" s="28">
        <f t="shared" si="2"/>
        <v>5.0802682381629751E-5</v>
      </c>
      <c r="I13" s="29"/>
      <c r="J13" s="30"/>
      <c r="L13" s="28">
        <f>L12/$B$16</f>
        <v>5.0805263425290864E-5</v>
      </c>
      <c r="M13" s="29">
        <f t="shared" si="5"/>
        <v>3.4649189656048407E-2</v>
      </c>
      <c r="N13" s="30">
        <f t="shared" si="6"/>
        <v>0.97688360514149264</v>
      </c>
      <c r="P13" s="56">
        <f t="shared" si="7"/>
        <v>18</v>
      </c>
      <c r="Q13" s="57"/>
      <c r="R13" s="58"/>
      <c r="T13" s="56">
        <f t="shared" si="8"/>
        <v>9.998983946352368</v>
      </c>
      <c r="U13" s="57">
        <f t="shared" si="9"/>
        <v>10</v>
      </c>
      <c r="V13" s="58">
        <f t="shared" si="10"/>
        <v>10</v>
      </c>
      <c r="X13" s="56">
        <f t="shared" si="11"/>
        <v>-8.001016053647632</v>
      </c>
      <c r="Y13" s="57">
        <f t="shared" si="12"/>
        <v>10</v>
      </c>
      <c r="Z13" s="58">
        <f t="shared" si="13"/>
        <v>10</v>
      </c>
      <c r="AB13" s="56">
        <f t="shared" si="14"/>
        <v>-1</v>
      </c>
      <c r="AC13" s="57"/>
      <c r="AD13" s="58"/>
      <c r="AF13" s="20">
        <f t="shared" si="21"/>
        <v>1.0159504216194249E-4</v>
      </c>
      <c r="AG13" s="21"/>
      <c r="AH13" s="22"/>
      <c r="AJ13" s="47">
        <f t="shared" si="15"/>
        <v>-8.002031900843237</v>
      </c>
      <c r="AK13" s="48">
        <f t="shared" si="16"/>
        <v>10</v>
      </c>
      <c r="AL13" s="49">
        <f t="shared" si="17"/>
        <v>10</v>
      </c>
    </row>
    <row r="16" spans="1:38" ht="102" x14ac:dyDescent="0.2">
      <c r="A16" s="1" t="s">
        <v>2</v>
      </c>
      <c r="B16" s="13">
        <v>3</v>
      </c>
      <c r="H16" s="9" t="s">
        <v>8</v>
      </c>
      <c r="I16" s="9" t="s">
        <v>9</v>
      </c>
      <c r="J16" s="9" t="s">
        <v>10</v>
      </c>
      <c r="K16" s="9" t="s">
        <v>11</v>
      </c>
      <c r="M16" s="1" t="s">
        <v>23</v>
      </c>
    </row>
    <row r="17" spans="1:14" x14ac:dyDescent="0.2">
      <c r="A17" s="11"/>
      <c r="B17" s="13"/>
      <c r="G17" s="1">
        <v>0</v>
      </c>
      <c r="H17" s="38">
        <f>B19</f>
        <v>0.5</v>
      </c>
      <c r="I17" s="38">
        <f>1-H17</f>
        <v>0.5</v>
      </c>
      <c r="M17" s="1">
        <f>L4*AJ4</f>
        <v>0</v>
      </c>
      <c r="N17" s="12">
        <f>ABS(M18-M17)</f>
        <v>0</v>
      </c>
    </row>
    <row r="18" spans="1:14" x14ac:dyDescent="0.2">
      <c r="A18" s="1" t="s">
        <v>3</v>
      </c>
      <c r="B18" s="33">
        <v>0.5</v>
      </c>
      <c r="D18" s="13"/>
      <c r="G18" s="1">
        <v>1</v>
      </c>
      <c r="H18" s="38">
        <f>L4*H4</f>
        <v>0.5</v>
      </c>
      <c r="I18" s="38">
        <f t="shared" ref="I18:I26" si="25">1-H18</f>
        <v>0.5</v>
      </c>
      <c r="J18" s="38">
        <f>I18-I17</f>
        <v>0</v>
      </c>
      <c r="K18" s="38">
        <f>J18+K17</f>
        <v>0</v>
      </c>
      <c r="M18" s="1">
        <f>L5*AJ5+M4*AK4</f>
        <v>0</v>
      </c>
      <c r="N18" s="12">
        <f>ABS(M19-M18)</f>
        <v>0.78675645342311973</v>
      </c>
    </row>
    <row r="19" spans="1:14" x14ac:dyDescent="0.2">
      <c r="A19" s="1" t="s">
        <v>4</v>
      </c>
      <c r="B19" s="13">
        <f>1-B18</f>
        <v>0.5</v>
      </c>
      <c r="D19" s="13"/>
      <c r="E19" s="13"/>
      <c r="F19" s="13"/>
      <c r="G19" s="1">
        <v>2</v>
      </c>
      <c r="H19" s="38">
        <f>L5*H5+M4*I4</f>
        <v>0.35</v>
      </c>
      <c r="I19" s="38">
        <f t="shared" si="25"/>
        <v>0.65</v>
      </c>
      <c r="J19" s="38">
        <f t="shared" ref="J19:J26" si="26">I19-I18</f>
        <v>0.15000000000000002</v>
      </c>
      <c r="K19" s="38">
        <f t="shared" ref="K19:K26" si="27">J19+K18</f>
        <v>0.15000000000000002</v>
      </c>
      <c r="M19" s="1">
        <f>L6*AJ6+M5*AK5+N4*AL4</f>
        <v>0.78675645342311973</v>
      </c>
      <c r="N19" s="12">
        <f t="shared" ref="N19:N26" si="28">ABS(M20-M19)</f>
        <v>0.28049331114465192</v>
      </c>
    </row>
    <row r="20" spans="1:14" x14ac:dyDescent="0.2">
      <c r="G20" s="1">
        <v>3</v>
      </c>
      <c r="H20" s="38">
        <f t="shared" ref="H20:H26" si="29">L6*H6+M5*I5+N4*J4</f>
        <v>0.1727272727272727</v>
      </c>
      <c r="I20" s="38">
        <f t="shared" si="25"/>
        <v>0.82727272727272727</v>
      </c>
      <c r="J20" s="38">
        <f t="shared" si="26"/>
        <v>0.17727272727272725</v>
      </c>
      <c r="K20" s="38">
        <f t="shared" si="27"/>
        <v>0.32727272727272727</v>
      </c>
      <c r="M20" s="1">
        <f t="shared" ref="M20:M26" si="30">L7*AJ7+M6*AK6+N5*AL5</f>
        <v>1.0672497645677717</v>
      </c>
      <c r="N20" s="12">
        <f t="shared" si="28"/>
        <v>0.28140870390584261</v>
      </c>
    </row>
    <row r="21" spans="1:14" x14ac:dyDescent="0.2">
      <c r="A21" s="1" t="s">
        <v>12</v>
      </c>
      <c r="G21" s="1">
        <v>4</v>
      </c>
      <c r="H21" s="38">
        <f t="shared" si="29"/>
        <v>6.7733990147783252E-2</v>
      </c>
      <c r="I21" s="38">
        <f t="shared" si="25"/>
        <v>0.93226600985221675</v>
      </c>
      <c r="J21" s="38">
        <f t="shared" si="26"/>
        <v>0.10499328257948948</v>
      </c>
      <c r="K21" s="38">
        <f t="shared" si="27"/>
        <v>0.43226600985221675</v>
      </c>
      <c r="M21" s="1">
        <f t="shared" si="30"/>
        <v>0.78584106066192905</v>
      </c>
      <c r="N21" s="12">
        <f t="shared" si="28"/>
        <v>1.2335105240354514</v>
      </c>
    </row>
    <row r="22" spans="1:14" x14ac:dyDescent="0.2">
      <c r="G22" s="1">
        <v>5</v>
      </c>
      <c r="H22" s="38">
        <f t="shared" si="29"/>
        <v>2.3949456362033501E-2</v>
      </c>
      <c r="I22" s="38">
        <f t="shared" si="25"/>
        <v>0.97605054363796651</v>
      </c>
      <c r="J22" s="38">
        <f t="shared" si="26"/>
        <v>4.3784533785749757E-2</v>
      </c>
      <c r="K22" s="38">
        <f t="shared" si="27"/>
        <v>0.47605054363796651</v>
      </c>
      <c r="M22" s="1">
        <f t="shared" si="30"/>
        <v>-0.44766946337352242</v>
      </c>
      <c r="N22" s="12">
        <f t="shared" si="28"/>
        <v>1.7090668993652445</v>
      </c>
    </row>
    <row r="23" spans="1:14" x14ac:dyDescent="0.2">
      <c r="A23" s="1" t="s">
        <v>13</v>
      </c>
      <c r="B23" s="1">
        <v>2</v>
      </c>
      <c r="G23" s="1">
        <v>6</v>
      </c>
      <c r="H23" s="38">
        <f t="shared" si="29"/>
        <v>8.1465373034459686E-3</v>
      </c>
      <c r="I23" s="38">
        <f t="shared" si="25"/>
        <v>0.99185346269655406</v>
      </c>
      <c r="J23" s="38">
        <f t="shared" si="26"/>
        <v>1.580291905858755E-2</v>
      </c>
      <c r="K23" s="38">
        <f t="shared" si="27"/>
        <v>0.49185346269655406</v>
      </c>
      <c r="M23" s="1">
        <f t="shared" si="30"/>
        <v>-2.156736362738767</v>
      </c>
      <c r="N23" s="12">
        <f t="shared" si="28"/>
        <v>1.8968891669488763</v>
      </c>
    </row>
    <row r="24" spans="1:14" x14ac:dyDescent="0.2">
      <c r="A24" s="1" t="s">
        <v>15</v>
      </c>
      <c r="B24" s="1">
        <v>20</v>
      </c>
      <c r="G24" s="1">
        <v>7</v>
      </c>
      <c r="H24" s="38">
        <f t="shared" si="29"/>
        <v>2.7341041545640237E-3</v>
      </c>
      <c r="I24" s="38">
        <f t="shared" si="25"/>
        <v>0.99726589584543601</v>
      </c>
      <c r="J24" s="38">
        <f t="shared" si="26"/>
        <v>5.4124331488819566E-3</v>
      </c>
      <c r="K24" s="38">
        <f t="shared" si="27"/>
        <v>0.49726589584543601</v>
      </c>
      <c r="M24" s="1">
        <f t="shared" si="30"/>
        <v>-4.0536255296876433</v>
      </c>
      <c r="N24" s="12">
        <f t="shared" si="28"/>
        <v>1.9645202366819197</v>
      </c>
    </row>
    <row r="25" spans="1:14" x14ac:dyDescent="0.2">
      <c r="A25" s="1" t="s">
        <v>16</v>
      </c>
      <c r="B25" s="1">
        <v>10</v>
      </c>
      <c r="G25" s="1">
        <v>8</v>
      </c>
      <c r="H25" s="38">
        <f t="shared" si="29"/>
        <v>9.1345041644987437E-4</v>
      </c>
      <c r="I25" s="38">
        <f t="shared" si="25"/>
        <v>0.99908654958355014</v>
      </c>
      <c r="J25" s="38">
        <f t="shared" si="26"/>
        <v>1.8206537381141308E-3</v>
      </c>
      <c r="K25" s="38">
        <f t="shared" si="27"/>
        <v>0.49908654958355014</v>
      </c>
      <c r="M25" s="1">
        <f t="shared" si="30"/>
        <v>-6.018145766369563</v>
      </c>
      <c r="N25" s="12">
        <f t="shared" si="28"/>
        <v>1.9879586944218497</v>
      </c>
    </row>
    <row r="26" spans="1:14" x14ac:dyDescent="0.2">
      <c r="A26" s="1" t="s">
        <v>20</v>
      </c>
      <c r="B26" s="1">
        <v>1</v>
      </c>
      <c r="G26" s="1">
        <v>9</v>
      </c>
      <c r="H26" s="38">
        <f t="shared" si="29"/>
        <v>3.0471546662147751E-4</v>
      </c>
      <c r="I26" s="38">
        <f t="shared" si="25"/>
        <v>0.99969528453337853</v>
      </c>
      <c r="J26" s="38">
        <f t="shared" si="26"/>
        <v>6.0873494982838228E-4</v>
      </c>
      <c r="K26" s="39">
        <f t="shared" si="27"/>
        <v>0.49969528453337853</v>
      </c>
      <c r="M26" s="1">
        <f t="shared" si="30"/>
        <v>-8.0061044607914127</v>
      </c>
      <c r="N26" s="12">
        <f t="shared" si="28"/>
        <v>8.0061044607914127</v>
      </c>
    </row>
    <row r="28" spans="1:14" x14ac:dyDescent="0.2">
      <c r="M28" s="1">
        <f>MAX(M17:M26)</f>
        <v>1.0672497645677717</v>
      </c>
      <c r="N28" s="1">
        <f>INDEX($N$17:$N$26,MATCH(M28,$M$17:$M$26,))</f>
        <v>0.28140870390584261</v>
      </c>
    </row>
  </sheetData>
  <mergeCells count="13">
    <mergeCell ref="B4:B13"/>
    <mergeCell ref="D2:F2"/>
    <mergeCell ref="I1:J1"/>
    <mergeCell ref="D1:F1"/>
    <mergeCell ref="H2:J2"/>
    <mergeCell ref="L2:N2"/>
    <mergeCell ref="M1:N1"/>
    <mergeCell ref="P2:R2"/>
    <mergeCell ref="T2:V2"/>
    <mergeCell ref="X2:Z2"/>
    <mergeCell ref="AB2:AD2"/>
    <mergeCell ref="AF2:AH2"/>
    <mergeCell ref="AJ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2020-11-18T16:59:42Z</dcterms:created>
  <dcterms:modified xsi:type="dcterms:W3CDTF">2020-11-19T14:06:28Z</dcterms:modified>
</cp:coreProperties>
</file>