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VIJAYANT MEHLA\Desktop\"/>
    </mc:Choice>
  </mc:AlternateContent>
  <xr:revisionPtr revIDLastSave="0" documentId="8_{1D4DB661-2F28-4ADA-8D27-C453419453BB}" xr6:coauthVersionLast="44" xr6:coauthVersionMax="44" xr10:uidLastSave="{00000000-0000-0000-0000-000000000000}"/>
  <bookViews>
    <workbookView xWindow="-120" yWindow="-120" windowWidth="20730" windowHeight="11160" xr2:uid="{00000000-000D-0000-FFFF-FFFF00000000}"/>
  </bookViews>
  <sheets>
    <sheet name="Assignment 1" sheetId="41" r:id="rId1"/>
  </sheets>
  <calcPr calcId="191029" iterate="1" iterateDelta="9.9999999999994451E-4" concurrentCalc="0"/>
  <customWorkbookViews>
    <customWorkbookView name="Magdalena Wilczek - Widok osobisty" guid="{D7A25FDD-A3C9-44FD-A742-E66110121BF7}" mergeInterval="0" personalView="1" maximized="1" windowWidth="1536" windowHeight="714" activeSheetId="1" showComments="commIndAndComment"/>
    <customWorkbookView name="Otto Sonia - Widok osobisty" guid="{E7377946-C371-4E79-B472-A70E0D2EC8FD}" mergeInterval="0" personalView="1" maximized="1" windowWidth="1916" windowHeight="855" activeSheetId="14"/>
    <customWorkbookView name="Maciejczyk Ewa - Widok osobisty" guid="{0BEBA397-9DCB-486C-80C9-7AF2B6BDE866}" mergeInterval="0" personalView="1" maximized="1" windowWidth="1916" windowHeight="809" activeSheetId="6"/>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 i="41" l="1"/>
  <c r="C49" i="41"/>
  <c r="C46" i="41"/>
  <c r="C41" i="41"/>
  <c r="C40" i="41"/>
  <c r="C59" i="41"/>
  <c r="C67" i="41"/>
  <c r="C72" i="41"/>
  <c r="C44" i="41"/>
  <c r="C43" i="41"/>
  <c r="C81" i="41"/>
  <c r="C55" i="41"/>
  <c r="C56" i="41"/>
  <c r="C90" i="41"/>
  <c r="C97" i="41"/>
  <c r="C104" i="41"/>
</calcChain>
</file>

<file path=xl/sharedStrings.xml><?xml version="1.0" encoding="utf-8"?>
<sst xmlns="http://schemas.openxmlformats.org/spreadsheetml/2006/main" count="103" uniqueCount="99">
  <si>
    <t>Current assets</t>
  </si>
  <si>
    <t>Total equity</t>
  </si>
  <si>
    <t>Long-term liabilities</t>
  </si>
  <si>
    <t>Short-term liabilities</t>
  </si>
  <si>
    <t>Total liabilities</t>
  </si>
  <si>
    <t>Operating profit (loss)</t>
  </si>
  <si>
    <t>Profit (loss) before tax</t>
  </si>
  <si>
    <t>Net profit (loss)</t>
  </si>
  <si>
    <t>SELECTED FINANCIAL DATA</t>
  </si>
  <si>
    <t>Selected consolidated financial data of TAURON Polska Energia S.A. Capital Group</t>
  </si>
  <si>
    <t>Other total income</t>
  </si>
  <si>
    <t>Total aggregate income</t>
  </si>
  <si>
    <t>Total aggregate income attributable to non-controlling shares</t>
  </si>
  <si>
    <t>Weighted average number of shares (in pcs) (basic and diluted)</t>
  </si>
  <si>
    <t>Increase/(decrease) in net cash and equivalents</t>
  </si>
  <si>
    <t>Fixed assets</t>
  </si>
  <si>
    <t>Total Assets</t>
  </si>
  <si>
    <t>Share capital</t>
  </si>
  <si>
    <t>Equity attributable to non-controlling shares</t>
  </si>
  <si>
    <t>Net profit (loss) attributable to shareholders of the parent entity</t>
  </si>
  <si>
    <t>Net profit (loss) attributable to non-controlling shares</t>
  </si>
  <si>
    <t>Total aggregate income attributable to shareholders of the parent entity</t>
  </si>
  <si>
    <t>Profit (loss) per share (in PLN/EUR) (basic and diluted)</t>
  </si>
  <si>
    <t>Net cash flows from operating activity</t>
  </si>
  <si>
    <t>Net cash flows from investment activity</t>
  </si>
  <si>
    <t>Net cash flows from financial activity</t>
  </si>
  <si>
    <t>Equity attributable to shareholders of the parent entity</t>
  </si>
  <si>
    <t>in PLN thou.</t>
  </si>
  <si>
    <t>in EUR thou.</t>
  </si>
  <si>
    <t>Sales revenue and financial compensation revenue</t>
  </si>
  <si>
    <t>2019
period from 01.01.2019 
to 30.09.2019</t>
  </si>
  <si>
    <t>2018
period from 01.01.2018 
to 30.09.2018
(adjusted figures)</t>
  </si>
  <si>
    <t>As of 30.09.2019</t>
  </si>
  <si>
    <t>As of 31.12.2018
(adjusted figures)</t>
  </si>
  <si>
    <t>Risk free rate =</t>
  </si>
  <si>
    <t>Market risk premium =</t>
  </si>
  <si>
    <t>Unlevered beta =</t>
  </si>
  <si>
    <t>Equity =</t>
  </si>
  <si>
    <t>Net profit (loss) =</t>
  </si>
  <si>
    <t xml:space="preserve">Income tax rate = </t>
  </si>
  <si>
    <t>Debt=Total Liabilities=</t>
  </si>
  <si>
    <r>
      <t>b</t>
    </r>
    <r>
      <rPr>
        <vertAlign val="subscript"/>
        <sz val="10"/>
        <color theme="1"/>
        <rFont val="Arial"/>
        <family val="2"/>
      </rPr>
      <t>L</t>
    </r>
    <r>
      <rPr>
        <sz val="10"/>
        <color theme="1"/>
        <rFont val="Arial"/>
        <family val="2"/>
        <charset val="238"/>
      </rPr>
      <t xml:space="preserve"> =</t>
    </r>
  </si>
  <si>
    <t>Firstly, we will need to calculate the income tax value for our company. This can be achieved using the given financial data, substracting Net profit from EBT, and dividing the obtained value by the EBT</t>
  </si>
  <si>
    <t>EBT =</t>
  </si>
  <si>
    <t>D/(D+E) =</t>
  </si>
  <si>
    <t>E/(D+E) =</t>
  </si>
  <si>
    <r>
      <t>k</t>
    </r>
    <r>
      <rPr>
        <vertAlign val="subscript"/>
        <sz val="10"/>
        <color theme="1"/>
        <rFont val="Arial"/>
        <family val="2"/>
      </rPr>
      <t xml:space="preserve">e </t>
    </r>
    <r>
      <rPr>
        <sz val="10"/>
        <color theme="1"/>
        <rFont val="Arial"/>
        <family val="2"/>
        <charset val="238"/>
      </rPr>
      <t>=</t>
    </r>
  </si>
  <si>
    <t>Now we can calculate the actual leveraged beta for our company, using the given Hamada equation:</t>
  </si>
  <si>
    <t>Now we possess all the necessary information to calculate the cost of equity of the chosen company, thanks to the given CAPM formula:</t>
  </si>
  <si>
    <t>We can calculate the weights of debt and equity in Tauron, which will reveal how much of the investing is debt and how much of it is equity</t>
  </si>
  <si>
    <t>Cost of debt calculation</t>
  </si>
  <si>
    <t>Po = M =</t>
  </si>
  <si>
    <t>Int =</t>
  </si>
  <si>
    <t>Current yield =</t>
  </si>
  <si>
    <t>The cost of debt for bonds can be computed thanks to the following formula:</t>
  </si>
  <si>
    <r>
      <t>k</t>
    </r>
    <r>
      <rPr>
        <vertAlign val="subscript"/>
        <sz val="10"/>
        <color theme="1"/>
        <rFont val="Arial"/>
        <family val="2"/>
      </rPr>
      <t>d</t>
    </r>
    <r>
      <rPr>
        <sz val="10"/>
        <color theme="1"/>
        <rFont val="Arial"/>
        <family val="2"/>
        <charset val="238"/>
      </rPr>
      <t xml:space="preserve"> =</t>
    </r>
  </si>
  <si>
    <t>Market value of equity and market value of debt</t>
  </si>
  <si>
    <t>Date</t>
  </si>
  <si>
    <t>11/29/2019</t>
  </si>
  <si>
    <t>11/28/2019</t>
  </si>
  <si>
    <t>11/27/2019</t>
  </si>
  <si>
    <t>11/26/2019</t>
  </si>
  <si>
    <t>11/25/2019</t>
  </si>
  <si>
    <t>11/22/2019</t>
  </si>
  <si>
    <t>11/21/2019</t>
  </si>
  <si>
    <t>11/20/2019</t>
  </si>
  <si>
    <t>11/19/2019</t>
  </si>
  <si>
    <t>11/18/2019</t>
  </si>
  <si>
    <t>11/15/2019</t>
  </si>
  <si>
    <t>11/14/2019</t>
  </si>
  <si>
    <t>11/13/2019</t>
  </si>
  <si>
    <t>Volume (pcs)</t>
  </si>
  <si>
    <t>The table on the right side shows daily information about the value and volume of the company's stocks on the WIG. We can calculate the average closing price for the last month</t>
  </si>
  <si>
    <t>Knowing the total number of shares, we can calculate the total market value of equity</t>
  </si>
  <si>
    <t>Number of shares =</t>
  </si>
  <si>
    <t>Total market value of equity =</t>
  </si>
  <si>
    <t>No of issued bonds =</t>
  </si>
  <si>
    <t>Bonds current value =</t>
  </si>
  <si>
    <t>Total Market value of debt =</t>
  </si>
  <si>
    <t>WACC</t>
  </si>
  <si>
    <t>Having calculated the cost of equity, cost of debt, and weights representing the proportions of debt and equity in the company's total funds, we can now compute the Weighted Average Cost of Capital according to the given formula:</t>
  </si>
  <si>
    <t>WACC =</t>
  </si>
  <si>
    <t>=</t>
  </si>
  <si>
    <t>Our company, Tauron PE S.A, operates in the field of Coal and Related Energy. Risk free rate and market risk premium rate are assumed. Using Professor's Damodaran's website, we can find the average unlevered beta for our market.</t>
  </si>
  <si>
    <t>We can obtain the value of equity and debt from the financial information shared by the company.</t>
  </si>
  <si>
    <t>Average P =</t>
  </si>
  <si>
    <t>Opening Price (PLN)</t>
  </si>
  <si>
    <t>Closing price (PLN)</t>
  </si>
  <si>
    <t>Our bond, which pays 2,69% per year, and has a market value of 100 PLN and a maturity period of 5 years, will have a yield to maturity of 2,69%</t>
  </si>
  <si>
    <t>WIBOR 6M + 0,9%</t>
  </si>
  <si>
    <t>Known the amount of domestic bonds and their current price, we can calculate the total market value of debt</t>
  </si>
  <si>
    <t>Shares Information</t>
  </si>
  <si>
    <t>We took into consideration domestic bonds despite they have shorter maturity than the eurobonds issued by Tauron. In the eventuality of taking into consideration eurobonds, we would have had to assume the risk free rate being equal to -0,5 which is equal to the eurozone short term rate, which is considered as an alternative measure to the risk free rate in the eurozone.</t>
  </si>
  <si>
    <t>From the company's point of view, the Weighted Average Cost of Capital can be defined as the blended cost of capital that the company must pay for using the capital of both equity shareholders and debt holders. From the investors' point of view, it is the opportunity cost of their capital.</t>
  </si>
  <si>
    <t>We will take into domestic bonds issued by Tauron in 2014, whose maturity date is set in 2019 (ISIN code: PLTAU​RN00037). This type of bond is a fixed rate bond, and no capital gain is included. Hence, we can use the current yield formula:</t>
  </si>
  <si>
    <t>We can observe a 51,314% of debt financing in the company, and we can also observe the leveraged beta being equal to 1,56077. As it is known, debt affects companies' leveraged beta in such way that an increasing amount of debt will raise the value of beta. The more the debt, the higher the beta, and consequently the greater the volatility of the company's stocks in relation to movements on the market. Our beta, of value 1,56077, indicates that our stocks' risk is greater than the market's risk.</t>
  </si>
  <si>
    <t>Cost of equity calculation</t>
  </si>
  <si>
    <t>The cost of debt is the rate of return required by investors. As it can be seen, the cost of debt is generally lower thatn the cost of equity, revealing its higher profitability.</t>
  </si>
  <si>
    <t>The obtained WACC indicates that the comapny has to pay its investors an average of 0,0508 PLN in return for every 1 PLN in extra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</si>
</sst>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quot;   &quot;;[Red]\(#,##0\)&quot;  &quot;;&quot;-   &quot;"/>
    <numFmt numFmtId="165" formatCode="_-* #,##0.00&quot;   &quot;;[Red]\(#,##0.00\)&quot;  &quot;;&quot;-   &quot;"/>
    <numFmt numFmtId="166" formatCode="0.0000"/>
    <numFmt numFmtId="167" formatCode="_-* #,##0&quot;   &quot;;[Black]\(#,##0\)&quot;  &quot;;&quot;-   &quot;"/>
    <numFmt numFmtId="168" formatCode="_-* #,##0.00&quot;   &quot;;[Black]\(#,##0.00\)&quot;  &quot;;&quot;-   &quot;"/>
    <numFmt numFmtId="169" formatCode="0.000%"/>
    <numFmt numFmtId="170" formatCode="_-* #,##0.00000&quot;   &quot;;[Black]\(#,##0.00000\)&quot;  &quot;;&quot;-   &quot;"/>
    <numFmt numFmtId="171" formatCode="_-* #,##0\ [$PLN]_-;\-* #,##0\ [$PLN]_-;_-* &quot;-&quot;??\ [$PLN]_-;_-@_-"/>
    <numFmt numFmtId="172" formatCode="_-* #,##0\ [$PLN]_-;\-* #,##0\ [$PLN]_-;_-* &quot;-&quot;\ [$PLN]_-;_-@_-"/>
    <numFmt numFmtId="173" formatCode="_-* #,##0.00\ [$PLN]_-;\-* #,##0.00\ [$PLN]_-;_-* &quot;-&quot;\ [$PLN]_-;_-@_-"/>
  </numFmts>
  <fonts count="16">
    <font>
      <sz val="11"/>
      <color theme="1"/>
      <name val="Czcionka tekstu podstawowego"/>
      <family val="2"/>
      <charset val="238"/>
    </font>
    <font>
      <sz val="10"/>
      <color theme="1"/>
      <name val="Arial"/>
      <family val="2"/>
      <charset val="238"/>
    </font>
    <font>
      <b/>
      <sz val="10"/>
      <color theme="1"/>
      <name val="Arial"/>
      <family val="2"/>
      <charset val="238"/>
    </font>
    <font>
      <b/>
      <i/>
      <sz val="10"/>
      <color theme="1"/>
      <name val="Arial"/>
      <family val="2"/>
      <charset val="238"/>
    </font>
    <font>
      <sz val="10"/>
      <name val="Arial"/>
      <family val="2"/>
      <charset val="238"/>
    </font>
    <font>
      <sz val="10"/>
      <color rgb="FFFF0000"/>
      <name val="Arial"/>
      <family val="2"/>
      <charset val="238"/>
    </font>
    <font>
      <sz val="10"/>
      <color theme="1"/>
      <name val="Titillium Web"/>
      <charset val="238"/>
    </font>
    <font>
      <sz val="10"/>
      <color rgb="FF000000"/>
      <name val="Arial"/>
      <family val="2"/>
      <charset val="238"/>
    </font>
    <font>
      <sz val="11"/>
      <color theme="1"/>
      <name val="Czcionka tekstu podstawowego"/>
      <family val="2"/>
      <charset val="238"/>
    </font>
    <font>
      <i/>
      <sz val="10"/>
      <color theme="1"/>
      <name val="Titillium Web"/>
    </font>
    <font>
      <i/>
      <sz val="10"/>
      <color theme="1"/>
      <name val="Arial"/>
      <family val="2"/>
    </font>
    <font>
      <vertAlign val="subscript"/>
      <sz val="10"/>
      <color theme="1"/>
      <name val="Arial"/>
      <family val="2"/>
    </font>
    <font>
      <b/>
      <sz val="10"/>
      <color theme="1"/>
      <name val="Titillium Web"/>
    </font>
    <font>
      <i/>
      <sz val="10"/>
      <color rgb="FFFF0000"/>
      <name val="Arial"/>
      <family val="2"/>
    </font>
    <font>
      <i/>
      <sz val="10"/>
      <name val="Arial"/>
      <family val="2"/>
    </font>
    <font>
      <b/>
      <sz val="10"/>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9" fontId="8" fillId="0" borderId="0" applyFont="0" applyFill="0" applyBorder="0" applyAlignment="0" applyProtection="0"/>
  </cellStyleXfs>
  <cellXfs count="101">
    <xf numFmtId="0" fontId="0" fillId="0" borderId="0" xfId="0"/>
    <xf numFmtId="0" fontId="2" fillId="0" borderId="0" xfId="0" applyFont="1"/>
    <xf numFmtId="0" fontId="2" fillId="0" borderId="1" xfId="0" applyFont="1" applyBorder="1"/>
    <xf numFmtId="164" fontId="1" fillId="0" borderId="2" xfId="0" applyNumberFormat="1" applyFont="1" applyBorder="1"/>
    <xf numFmtId="164" fontId="1" fillId="0" borderId="7" xfId="0" applyNumberFormat="1" applyFont="1" applyBorder="1"/>
    <xf numFmtId="164" fontId="1" fillId="0" borderId="3" xfId="0" applyNumberFormat="1" applyFont="1" applyBorder="1"/>
    <xf numFmtId="0" fontId="1" fillId="0" borderId="0" xfId="0" applyFont="1" applyFill="1"/>
    <xf numFmtId="166" fontId="1" fillId="0" borderId="0" xfId="0" applyNumberFormat="1" applyFont="1"/>
    <xf numFmtId="164" fontId="1" fillId="0" borderId="6" xfId="0" applyNumberFormat="1" applyFont="1" applyFill="1" applyBorder="1"/>
    <xf numFmtId="164" fontId="1" fillId="0" borderId="2" xfId="0" applyNumberFormat="1" applyFont="1" applyFill="1" applyBorder="1"/>
    <xf numFmtId="164" fontId="1" fillId="0" borderId="7" xfId="0" applyNumberFormat="1" applyFont="1" applyFill="1" applyBorder="1"/>
    <xf numFmtId="167" fontId="4" fillId="0" borderId="7" xfId="0" applyNumberFormat="1" applyFont="1" applyFill="1" applyBorder="1"/>
    <xf numFmtId="167" fontId="1" fillId="0" borderId="7" xfId="0" applyNumberFormat="1" applyFont="1" applyFill="1" applyBorder="1"/>
    <xf numFmtId="167" fontId="1" fillId="0" borderId="3" xfId="0" applyNumberFormat="1" applyFont="1" applyFill="1" applyBorder="1"/>
    <xf numFmtId="0" fontId="2" fillId="0" borderId="1" xfId="0" applyFont="1" applyBorder="1" applyAlignment="1">
      <alignment horizontal="center" vertical="center" wrapText="1"/>
    </xf>
    <xf numFmtId="0" fontId="1" fillId="0" borderId="13" xfId="0" applyFont="1" applyBorder="1" applyAlignment="1">
      <alignment wrapText="1"/>
    </xf>
    <xf numFmtId="0" fontId="1" fillId="0" borderId="0" xfId="0" applyFont="1"/>
    <xf numFmtId="0" fontId="1" fillId="0" borderId="12" xfId="0" applyFont="1" applyBorder="1" applyAlignment="1">
      <alignment wrapText="1"/>
    </xf>
    <xf numFmtId="0" fontId="1" fillId="0" borderId="11" xfId="0" applyFont="1" applyBorder="1" applyAlignment="1">
      <alignment wrapText="1"/>
    </xf>
    <xf numFmtId="0" fontId="2" fillId="0" borderId="0" xfId="0" applyNumberFormat="1" applyFont="1"/>
    <xf numFmtId="164" fontId="1" fillId="0" borderId="14" xfId="0" applyNumberFormat="1" applyFont="1" applyFill="1" applyBorder="1"/>
    <xf numFmtId="164" fontId="1" fillId="0" borderId="16" xfId="0" applyNumberFormat="1" applyFont="1" applyBorder="1"/>
    <xf numFmtId="167" fontId="4" fillId="0" borderId="17" xfId="0" applyNumberFormat="1" applyFont="1" applyFill="1" applyBorder="1"/>
    <xf numFmtId="164" fontId="1" fillId="0" borderId="18" xfId="0" applyNumberFormat="1" applyFont="1" applyBorder="1"/>
    <xf numFmtId="164" fontId="1" fillId="0" borderId="17" xfId="0" applyNumberFormat="1" applyFont="1" applyFill="1" applyBorder="1"/>
    <xf numFmtId="167" fontId="4" fillId="0" borderId="18" xfId="0" applyNumberFormat="1" applyFont="1" applyBorder="1"/>
    <xf numFmtId="168" fontId="4" fillId="0" borderId="7" xfId="0" applyNumberFormat="1" applyFont="1" applyFill="1" applyBorder="1"/>
    <xf numFmtId="168" fontId="4" fillId="0" borderId="17" xfId="0" applyNumberFormat="1" applyFont="1" applyFill="1" applyBorder="1"/>
    <xf numFmtId="167" fontId="1" fillId="0" borderId="18" xfId="0" applyNumberFormat="1" applyFont="1" applyBorder="1"/>
    <xf numFmtId="167" fontId="1" fillId="0" borderId="9" xfId="0" applyNumberFormat="1" applyFont="1" applyBorder="1"/>
    <xf numFmtId="164" fontId="1" fillId="0" borderId="19" xfId="0" applyNumberFormat="1" applyFont="1" applyFill="1" applyBorder="1"/>
    <xf numFmtId="0" fontId="6" fillId="0" borderId="0" xfId="0" applyFont="1"/>
    <xf numFmtId="164" fontId="7" fillId="0" borderId="2" xfId="0" applyNumberFormat="1" applyFont="1" applyFill="1" applyBorder="1" applyProtection="1">
      <protection locked="0" hidden="1"/>
    </xf>
    <xf numFmtId="167" fontId="4" fillId="0" borderId="7" xfId="0" applyNumberFormat="1" applyFont="1" applyFill="1" applyBorder="1" applyProtection="1">
      <protection locked="0" hidden="1"/>
    </xf>
    <xf numFmtId="164" fontId="7" fillId="0" borderId="7" xfId="0" applyNumberFormat="1" applyFont="1" applyFill="1" applyBorder="1" applyProtection="1">
      <protection locked="0" hidden="1"/>
    </xf>
    <xf numFmtId="168" fontId="4" fillId="0" borderId="7" xfId="0" applyNumberFormat="1" applyFont="1" applyFill="1" applyBorder="1" applyProtection="1">
      <protection locked="0" hidden="1"/>
    </xf>
    <xf numFmtId="167" fontId="7" fillId="0" borderId="7" xfId="0" applyNumberFormat="1" applyFont="1" applyFill="1" applyBorder="1" applyProtection="1">
      <protection locked="0" hidden="1"/>
    </xf>
    <xf numFmtId="167" fontId="7" fillId="0" borderId="3" xfId="0" applyNumberFormat="1" applyFont="1" applyFill="1" applyBorder="1" applyProtection="1">
      <protection locked="0" hidden="1"/>
    </xf>
    <xf numFmtId="0" fontId="6" fillId="0" borderId="0" xfId="0" applyFont="1" applyAlignment="1">
      <alignment wrapText="1"/>
    </xf>
    <xf numFmtId="0" fontId="1" fillId="0" borderId="0" xfId="0" applyFont="1" applyAlignment="1">
      <alignment horizontal="center"/>
    </xf>
    <xf numFmtId="0" fontId="1" fillId="0" borderId="0" xfId="0" applyFont="1" applyAlignment="1">
      <alignment wrapText="1"/>
    </xf>
    <xf numFmtId="0" fontId="6" fillId="0" borderId="0" xfId="0" applyFont="1" applyAlignment="1">
      <alignment vertical="center"/>
    </xf>
    <xf numFmtId="0" fontId="1" fillId="0" borderId="0" xfId="0" applyFont="1" applyAlignment="1">
      <alignment vertical="center"/>
    </xf>
    <xf numFmtId="0" fontId="1" fillId="0" borderId="19" xfId="0" applyFont="1" applyBorder="1" applyAlignment="1">
      <alignment wrapText="1"/>
    </xf>
    <xf numFmtId="0" fontId="6" fillId="0" borderId="0" xfId="0" applyFont="1" applyAlignment="1">
      <alignment horizontal="right"/>
    </xf>
    <xf numFmtId="0" fontId="1" fillId="0" borderId="0" xfId="0" applyFont="1" applyAlignment="1">
      <alignment horizontal="right"/>
    </xf>
    <xf numFmtId="164" fontId="1" fillId="0" borderId="0" xfId="0" applyNumberFormat="1" applyFont="1" applyAlignment="1">
      <alignment horizontal="right"/>
    </xf>
    <xf numFmtId="169" fontId="1" fillId="0" borderId="0" xfId="1" applyNumberFormat="1" applyFont="1" applyAlignment="1">
      <alignment horizontal="center"/>
    </xf>
    <xf numFmtId="0" fontId="6" fillId="0" borderId="0" xfId="0" applyFont="1" applyBorder="1" applyAlignment="1">
      <alignment horizontal="right"/>
    </xf>
    <xf numFmtId="167" fontId="1" fillId="0" borderId="0" xfId="0" applyNumberFormat="1" applyFont="1" applyAlignment="1">
      <alignment horizontal="right"/>
    </xf>
    <xf numFmtId="9" fontId="6" fillId="0" borderId="0" xfId="0" applyNumberFormat="1" applyFont="1" applyAlignment="1">
      <alignment horizontal="right"/>
    </xf>
    <xf numFmtId="165" fontId="1" fillId="0" borderId="0" xfId="0" applyNumberFormat="1" applyFont="1" applyBorder="1" applyAlignment="1">
      <alignment horizontal="right"/>
    </xf>
    <xf numFmtId="10" fontId="1" fillId="0" borderId="0" xfId="1" applyNumberFormat="1" applyFont="1" applyAlignment="1">
      <alignment horizontal="right"/>
    </xf>
    <xf numFmtId="170" fontId="1" fillId="0" borderId="0" xfId="0" applyNumberFormat="1" applyFont="1" applyAlignment="1">
      <alignment horizontal="right"/>
    </xf>
    <xf numFmtId="0" fontId="9" fillId="0" borderId="0" xfId="0" applyFont="1" applyAlignment="1">
      <alignment vertical="center" wrapText="1"/>
    </xf>
    <xf numFmtId="0" fontId="12" fillId="3" borderId="0" xfId="0" applyFont="1" applyFill="1"/>
    <xf numFmtId="9" fontId="5" fillId="0" borderId="0" xfId="0" applyNumberFormat="1" applyFont="1"/>
    <xf numFmtId="0" fontId="1" fillId="0" borderId="0" xfId="1" applyNumberFormat="1" applyFont="1"/>
    <xf numFmtId="10" fontId="1" fillId="0" borderId="0" xfId="0" applyNumberFormat="1" applyFont="1" applyAlignment="1">
      <alignment horizontal="right"/>
    </xf>
    <xf numFmtId="3" fontId="1" fillId="0" borderId="0" xfId="0" applyNumberFormat="1" applyFont="1"/>
    <xf numFmtId="0" fontId="1" fillId="0" borderId="15" xfId="0" applyFont="1" applyBorder="1" applyAlignment="1">
      <alignment horizontal="center"/>
    </xf>
    <xf numFmtId="14" fontId="1" fillId="0" borderId="15" xfId="0" applyNumberFormat="1" applyFont="1" applyBorder="1"/>
    <xf numFmtId="0" fontId="1" fillId="0" borderId="15" xfId="0" applyFont="1" applyBorder="1"/>
    <xf numFmtId="3" fontId="1" fillId="0" borderId="15" xfId="0" applyNumberFormat="1" applyFont="1" applyBorder="1"/>
    <xf numFmtId="14" fontId="1" fillId="0" borderId="15" xfId="0" applyNumberFormat="1" applyFont="1" applyBorder="1" applyAlignment="1">
      <alignment horizontal="right"/>
    </xf>
    <xf numFmtId="0" fontId="1" fillId="0" borderId="15" xfId="0" applyFont="1" applyBorder="1" applyAlignment="1">
      <alignment horizontal="right"/>
    </xf>
    <xf numFmtId="164" fontId="1" fillId="0" borderId="0" xfId="0" applyNumberFormat="1" applyFont="1" applyBorder="1" applyAlignment="1">
      <alignment vertical="center" wrapText="1"/>
    </xf>
    <xf numFmtId="0" fontId="10" fillId="0" borderId="0" xfId="0" applyFont="1" applyAlignment="1">
      <alignment horizontal="center" vertical="center" wrapText="1"/>
    </xf>
    <xf numFmtId="0" fontId="6" fillId="0" borderId="0" xfId="0" applyFont="1" applyFill="1"/>
    <xf numFmtId="171" fontId="1" fillId="0" borderId="0" xfId="0" applyNumberFormat="1" applyFont="1" applyBorder="1" applyAlignment="1">
      <alignment horizontal="right"/>
    </xf>
    <xf numFmtId="172" fontId="6" fillId="0" borderId="0" xfId="0" applyNumberFormat="1" applyFont="1" applyAlignment="1">
      <alignment horizontal="right"/>
    </xf>
    <xf numFmtId="10" fontId="1" fillId="0" borderId="0" xfId="1" applyNumberFormat="1" applyFont="1"/>
    <xf numFmtId="10" fontId="1" fillId="0" borderId="0" xfId="0" applyNumberFormat="1" applyFont="1"/>
    <xf numFmtId="0" fontId="10" fillId="0" borderId="0" xfId="0" applyFont="1" applyAlignment="1">
      <alignment vertical="center" wrapText="1"/>
    </xf>
    <xf numFmtId="173" fontId="6" fillId="0" borderId="0" xfId="0" applyNumberFormat="1" applyFont="1" applyAlignment="1">
      <alignment horizontal="right"/>
    </xf>
    <xf numFmtId="0" fontId="10" fillId="0" borderId="0" xfId="0" applyFont="1" applyAlignment="1">
      <alignment wrapText="1"/>
    </xf>
    <xf numFmtId="0" fontId="13" fillId="0" borderId="0" xfId="0" applyFont="1" applyAlignment="1">
      <alignment wrapText="1"/>
    </xf>
    <xf numFmtId="0" fontId="1" fillId="0" borderId="0" xfId="0" applyFont="1" applyAlignment="1"/>
    <xf numFmtId="171" fontId="1" fillId="0" borderId="0" xfId="0" applyNumberFormat="1" applyFont="1" applyBorder="1" applyAlignment="1">
      <alignment vertical="center"/>
    </xf>
    <xf numFmtId="0" fontId="15" fillId="0" borderId="0" xfId="0" applyFont="1"/>
    <xf numFmtId="0" fontId="13" fillId="0" borderId="0" xfId="0" applyFont="1" applyAlignment="1">
      <alignment vertical="center"/>
    </xf>
    <xf numFmtId="0" fontId="4" fillId="0" borderId="0" xfId="0" applyFont="1" applyAlignment="1">
      <alignment vertical="center"/>
    </xf>
    <xf numFmtId="172" fontId="1" fillId="0" borderId="0" xfId="0" applyNumberFormat="1" applyFont="1" applyAlignment="1">
      <alignment vertical="center"/>
    </xf>
    <xf numFmtId="0" fontId="14" fillId="0" borderId="0" xfId="0" applyFont="1" applyAlignment="1">
      <alignment horizontal="center" vertical="center" wrapText="1"/>
    </xf>
    <xf numFmtId="0" fontId="10" fillId="0" borderId="0" xfId="0" applyFont="1" applyAlignment="1">
      <alignment horizontal="center" vertical="center" wrapText="1"/>
    </xf>
    <xf numFmtId="0" fontId="1" fillId="0" borderId="0" xfId="0" applyFont="1" applyAlignment="1">
      <alignment horizontal="center" wrapText="1"/>
    </xf>
    <xf numFmtId="0" fontId="9" fillId="0" borderId="0" xfId="0" applyFont="1" applyAlignment="1">
      <alignment horizontal="center" vertical="center" wrapText="1"/>
    </xf>
    <xf numFmtId="0" fontId="10" fillId="0" borderId="0" xfId="0" applyFont="1" applyAlignment="1">
      <alignment horizontal="center" wrapText="1"/>
    </xf>
    <xf numFmtId="0" fontId="9" fillId="0" borderId="0" xfId="0" applyFont="1" applyAlignment="1">
      <alignment horizontal="center" wrapText="1"/>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3" fillId="2" borderId="10"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1" fillId="0" borderId="0" xfId="0" applyFont="1" applyAlignment="1">
      <alignment horizontal="center" vertical="center" wrapText="1"/>
    </xf>
    <xf numFmtId="171" fontId="1" fillId="0" borderId="0" xfId="0" applyNumberFormat="1" applyFont="1" applyBorder="1" applyAlignment="1">
      <alignment horizontal="center" vertical="center" wrapText="1"/>
    </xf>
    <xf numFmtId="172" fontId="1" fillId="0" borderId="0" xfId="0" applyNumberFormat="1" applyFont="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814539</xdr:colOff>
      <xdr:row>59</xdr:row>
      <xdr:rowOff>72570</xdr:rowOff>
    </xdr:from>
    <xdr:to>
      <xdr:col>0</xdr:col>
      <xdr:colOff>3281489</xdr:colOff>
      <xdr:row>61</xdr:row>
      <xdr:rowOff>99786</xdr:rowOff>
    </xdr:to>
    <xdr:pic>
      <xdr:nvPicPr>
        <xdr:cNvPr id="2" name="Picture 1">
          <a:extLst>
            <a:ext uri="{FF2B5EF4-FFF2-40B4-BE49-F238E27FC236}">
              <a16:creationId xmlns:a16="http://schemas.microsoft.com/office/drawing/2014/main" id="{7DFA0C68-1A40-4F6D-B007-0A639E4FA8F9}"/>
            </a:ext>
          </a:extLst>
        </xdr:cNvPr>
        <xdr:cNvPicPr>
          <a:picLocks noChangeAspect="1"/>
        </xdr:cNvPicPr>
      </xdr:nvPicPr>
      <xdr:blipFill>
        <a:blip xmlns:r="http://schemas.openxmlformats.org/officeDocument/2006/relationships" r:embed="rId1"/>
        <a:stretch>
          <a:fillRect/>
        </a:stretch>
      </xdr:blipFill>
      <xdr:spPr>
        <a:xfrm>
          <a:off x="814539" y="10658927"/>
          <a:ext cx="2466950" cy="353787"/>
        </a:xfrm>
        <a:prstGeom prst="rect">
          <a:avLst/>
        </a:prstGeom>
      </xdr:spPr>
    </xdr:pic>
    <xdr:clientData/>
  </xdr:twoCellAnchor>
  <xdr:twoCellAnchor editAs="oneCell">
    <xdr:from>
      <xdr:col>0</xdr:col>
      <xdr:colOff>762000</xdr:colOff>
      <xdr:row>42</xdr:row>
      <xdr:rowOff>55004</xdr:rowOff>
    </xdr:from>
    <xdr:to>
      <xdr:col>0</xdr:col>
      <xdr:colOff>3447143</xdr:colOff>
      <xdr:row>52</xdr:row>
      <xdr:rowOff>41064</xdr:rowOff>
    </xdr:to>
    <xdr:pic>
      <xdr:nvPicPr>
        <xdr:cNvPr id="3" name="Picture 2">
          <a:extLst>
            <a:ext uri="{FF2B5EF4-FFF2-40B4-BE49-F238E27FC236}">
              <a16:creationId xmlns:a16="http://schemas.microsoft.com/office/drawing/2014/main" id="{A6CCAF3A-B388-464E-85C8-AE898EB9D644}"/>
            </a:ext>
          </a:extLst>
        </xdr:cNvPr>
        <xdr:cNvPicPr>
          <a:picLocks noChangeAspect="1"/>
        </xdr:cNvPicPr>
      </xdr:nvPicPr>
      <xdr:blipFill>
        <a:blip xmlns:r="http://schemas.openxmlformats.org/officeDocument/2006/relationships" r:embed="rId2"/>
        <a:stretch>
          <a:fillRect/>
        </a:stretch>
      </xdr:blipFill>
      <xdr:spPr>
        <a:xfrm>
          <a:off x="762000" y="7783861"/>
          <a:ext cx="2685143" cy="1664274"/>
        </a:xfrm>
        <a:prstGeom prst="rect">
          <a:avLst/>
        </a:prstGeom>
      </xdr:spPr>
    </xdr:pic>
    <xdr:clientData/>
  </xdr:twoCellAnchor>
  <xdr:twoCellAnchor editAs="oneCell">
    <xdr:from>
      <xdr:col>0</xdr:col>
      <xdr:colOff>1233714</xdr:colOff>
      <xdr:row>70</xdr:row>
      <xdr:rowOff>45357</xdr:rowOff>
    </xdr:from>
    <xdr:to>
      <xdr:col>0</xdr:col>
      <xdr:colOff>2887397</xdr:colOff>
      <xdr:row>73</xdr:row>
      <xdr:rowOff>1295</xdr:rowOff>
    </xdr:to>
    <xdr:pic>
      <xdr:nvPicPr>
        <xdr:cNvPr id="6" name="Picture 5">
          <a:extLst>
            <a:ext uri="{FF2B5EF4-FFF2-40B4-BE49-F238E27FC236}">
              <a16:creationId xmlns:a16="http://schemas.microsoft.com/office/drawing/2014/main" id="{03218922-2965-4021-9A9E-357379917DE4}"/>
            </a:ext>
          </a:extLst>
        </xdr:cNvPr>
        <xdr:cNvPicPr>
          <a:picLocks noChangeAspect="1"/>
        </xdr:cNvPicPr>
      </xdr:nvPicPr>
      <xdr:blipFill>
        <a:blip xmlns:r="http://schemas.openxmlformats.org/officeDocument/2006/relationships" r:embed="rId3"/>
        <a:stretch>
          <a:fillRect/>
        </a:stretch>
      </xdr:blipFill>
      <xdr:spPr>
        <a:xfrm>
          <a:off x="1233714" y="12763500"/>
          <a:ext cx="1653683" cy="441998"/>
        </a:xfrm>
        <a:prstGeom prst="rect">
          <a:avLst/>
        </a:prstGeom>
      </xdr:spPr>
    </xdr:pic>
    <xdr:clientData/>
  </xdr:twoCellAnchor>
  <xdr:twoCellAnchor editAs="oneCell">
    <xdr:from>
      <xdr:col>0</xdr:col>
      <xdr:colOff>996838</xdr:colOff>
      <xdr:row>81</xdr:row>
      <xdr:rowOff>27215</xdr:rowOff>
    </xdr:from>
    <xdr:to>
      <xdr:col>0</xdr:col>
      <xdr:colOff>3075214</xdr:colOff>
      <xdr:row>83</xdr:row>
      <xdr:rowOff>85190</xdr:rowOff>
    </xdr:to>
    <xdr:pic>
      <xdr:nvPicPr>
        <xdr:cNvPr id="7" name="Picture 6">
          <a:extLst>
            <a:ext uri="{FF2B5EF4-FFF2-40B4-BE49-F238E27FC236}">
              <a16:creationId xmlns:a16="http://schemas.microsoft.com/office/drawing/2014/main" id="{E09FAECB-7879-46A1-A615-2158832AAA4C}"/>
            </a:ext>
          </a:extLst>
        </xdr:cNvPr>
        <xdr:cNvPicPr>
          <a:picLocks noChangeAspect="1"/>
        </xdr:cNvPicPr>
      </xdr:nvPicPr>
      <xdr:blipFill>
        <a:blip xmlns:r="http://schemas.openxmlformats.org/officeDocument/2006/relationships" r:embed="rId4"/>
        <a:stretch>
          <a:fillRect/>
        </a:stretch>
      </xdr:blipFill>
      <xdr:spPr>
        <a:xfrm>
          <a:off x="996838" y="13725072"/>
          <a:ext cx="2078376" cy="384546"/>
        </a:xfrm>
        <a:prstGeom prst="rect">
          <a:avLst/>
        </a:prstGeom>
      </xdr:spPr>
    </xdr:pic>
    <xdr:clientData/>
  </xdr:twoCellAnchor>
  <xdr:twoCellAnchor editAs="oneCell">
    <xdr:from>
      <xdr:col>0</xdr:col>
      <xdr:colOff>574390</xdr:colOff>
      <xdr:row>125</xdr:row>
      <xdr:rowOff>53035</xdr:rowOff>
    </xdr:from>
    <xdr:to>
      <xdr:col>0</xdr:col>
      <xdr:colOff>3294966</xdr:colOff>
      <xdr:row>128</xdr:row>
      <xdr:rowOff>57768</xdr:rowOff>
    </xdr:to>
    <xdr:pic>
      <xdr:nvPicPr>
        <xdr:cNvPr id="8" name="Picture 7">
          <a:extLst>
            <a:ext uri="{FF2B5EF4-FFF2-40B4-BE49-F238E27FC236}">
              <a16:creationId xmlns:a16="http://schemas.microsoft.com/office/drawing/2014/main" id="{29913B2F-0AFB-4AA3-B455-36917B54A2FD}"/>
            </a:ext>
          </a:extLst>
        </xdr:cNvPr>
        <xdr:cNvPicPr>
          <a:picLocks noChangeAspect="1"/>
        </xdr:cNvPicPr>
      </xdr:nvPicPr>
      <xdr:blipFill>
        <a:blip xmlns:r="http://schemas.openxmlformats.org/officeDocument/2006/relationships" r:embed="rId5"/>
        <a:stretch>
          <a:fillRect/>
        </a:stretch>
      </xdr:blipFill>
      <xdr:spPr>
        <a:xfrm>
          <a:off x="574390" y="21847790"/>
          <a:ext cx="2720576" cy="5179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28"/>
  <sheetViews>
    <sheetView tabSelected="1" topLeftCell="A70" zoomScale="79" zoomScaleNormal="79" workbookViewId="0">
      <selection activeCell="H86" sqref="H86"/>
    </sheetView>
  </sheetViews>
  <sheetFormatPr defaultColWidth="9" defaultRowHeight="12.75"/>
  <cols>
    <col min="1" max="1" width="54.875" style="16" customWidth="1"/>
    <col min="2" max="2" width="18.25" style="16" customWidth="1"/>
    <col min="3" max="3" width="16.75" style="16" customWidth="1"/>
    <col min="4" max="4" width="16.625" style="16" customWidth="1"/>
    <col min="5" max="5" width="17" style="16" customWidth="1"/>
    <col min="6" max="8" width="15.25" style="16" customWidth="1"/>
    <col min="9" max="9" width="12.125" style="16" customWidth="1"/>
    <col min="10" max="16384" width="9" style="16"/>
  </cols>
  <sheetData>
    <row r="1" spans="1:8" s="1" customFormat="1" ht="13.5" thickBot="1">
      <c r="A1" s="89" t="s">
        <v>8</v>
      </c>
      <c r="B1" s="91" t="s">
        <v>27</v>
      </c>
      <c r="C1" s="92"/>
      <c r="D1" s="93" t="s">
        <v>28</v>
      </c>
      <c r="E1" s="94"/>
    </row>
    <row r="2" spans="1:8" s="1" customFormat="1" ht="63.75" customHeight="1" thickBot="1">
      <c r="A2" s="90"/>
      <c r="B2" s="14" t="s">
        <v>30</v>
      </c>
      <c r="C2" s="14" t="s">
        <v>31</v>
      </c>
      <c r="D2" s="14" t="s">
        <v>30</v>
      </c>
      <c r="E2" s="14" t="s">
        <v>31</v>
      </c>
    </row>
    <row r="3" spans="1:8" s="1" customFormat="1" ht="27" customHeight="1" thickBot="1">
      <c r="A3" s="95" t="s">
        <v>9</v>
      </c>
      <c r="B3" s="96"/>
      <c r="C3" s="96"/>
      <c r="D3" s="96"/>
      <c r="E3" s="97"/>
    </row>
    <row r="4" spans="1:8">
      <c r="A4" s="18" t="s">
        <v>29</v>
      </c>
      <c r="B4" s="32">
        <v>15259646</v>
      </c>
      <c r="C4" s="9">
        <v>13301802</v>
      </c>
      <c r="D4" s="21">
        <v>3541671.5406396505</v>
      </c>
      <c r="E4" s="22">
        <v>3127260.3738098037</v>
      </c>
      <c r="F4" s="6"/>
      <c r="G4" s="6"/>
      <c r="H4" s="6"/>
    </row>
    <row r="5" spans="1:8">
      <c r="A5" s="17" t="s">
        <v>5</v>
      </c>
      <c r="B5" s="33">
        <v>1318795</v>
      </c>
      <c r="C5" s="22">
        <v>1305602</v>
      </c>
      <c r="D5" s="22">
        <v>306084.34294202289</v>
      </c>
      <c r="E5" s="22">
        <v>306947.69013753382</v>
      </c>
      <c r="F5" s="6"/>
      <c r="G5" s="6"/>
      <c r="H5" s="6"/>
    </row>
    <row r="6" spans="1:8">
      <c r="A6" s="17" t="s">
        <v>6</v>
      </c>
      <c r="B6" s="33">
        <v>1105252</v>
      </c>
      <c r="C6" s="11">
        <v>1088195</v>
      </c>
      <c r="D6" s="22">
        <v>256522.30422875177</v>
      </c>
      <c r="E6" s="22">
        <v>255835.19454566829</v>
      </c>
    </row>
    <row r="7" spans="1:8">
      <c r="A7" s="17" t="s">
        <v>7</v>
      </c>
      <c r="B7" s="33">
        <v>854491</v>
      </c>
      <c r="C7" s="11">
        <v>854880</v>
      </c>
      <c r="D7" s="22">
        <v>198322.192823655</v>
      </c>
      <c r="E7" s="22">
        <v>200982.72011284824</v>
      </c>
    </row>
    <row r="8" spans="1:8">
      <c r="A8" s="17" t="s">
        <v>19</v>
      </c>
      <c r="B8" s="33">
        <v>854350</v>
      </c>
      <c r="C8" s="11">
        <v>852859</v>
      </c>
      <c r="D8" s="22">
        <v>198289.46757647494</v>
      </c>
      <c r="E8" s="22">
        <v>200507.5819913013</v>
      </c>
    </row>
    <row r="9" spans="1:8">
      <c r="A9" s="17" t="s">
        <v>20</v>
      </c>
      <c r="B9" s="34">
        <v>141</v>
      </c>
      <c r="C9" s="10">
        <v>2021</v>
      </c>
      <c r="D9" s="23">
        <v>32.725247180058489</v>
      </c>
      <c r="E9" s="22">
        <v>475.13812154696137</v>
      </c>
    </row>
    <row r="10" spans="1:8">
      <c r="A10" s="17" t="s">
        <v>10</v>
      </c>
      <c r="B10" s="33">
        <v>9215</v>
      </c>
      <c r="C10" s="11">
        <v>-621</v>
      </c>
      <c r="D10" s="25">
        <v>2138.7457642853824</v>
      </c>
      <c r="E10" s="22">
        <v>-145.99741389443989</v>
      </c>
    </row>
    <row r="11" spans="1:8">
      <c r="A11" s="17" t="s">
        <v>11</v>
      </c>
      <c r="B11" s="33">
        <v>863706</v>
      </c>
      <c r="C11" s="11">
        <v>854259</v>
      </c>
      <c r="D11" s="22">
        <v>200460.93858794039</v>
      </c>
      <c r="E11" s="22">
        <v>200836.72269895382</v>
      </c>
    </row>
    <row r="12" spans="1:8">
      <c r="A12" s="17" t="s">
        <v>21</v>
      </c>
      <c r="B12" s="33">
        <v>863534</v>
      </c>
      <c r="C12" s="11">
        <v>852228</v>
      </c>
      <c r="D12" s="22">
        <v>200421.01842825976</v>
      </c>
      <c r="E12" s="22">
        <v>200359.23357235218</v>
      </c>
    </row>
    <row r="13" spans="1:8">
      <c r="A13" s="17" t="s">
        <v>12</v>
      </c>
      <c r="B13" s="34">
        <v>172</v>
      </c>
      <c r="C13" s="10">
        <v>2031</v>
      </c>
      <c r="D13" s="23">
        <v>39.920159680638719</v>
      </c>
      <c r="E13" s="22">
        <v>477.48912660162222</v>
      </c>
    </row>
    <row r="14" spans="1:8">
      <c r="A14" s="17" t="s">
        <v>22</v>
      </c>
      <c r="B14" s="35">
        <v>0.48748982649215994</v>
      </c>
      <c r="C14" s="26">
        <v>0.48663906587730676</v>
      </c>
      <c r="D14" s="27">
        <v>0.11314344021077842</v>
      </c>
      <c r="E14" s="27">
        <v>0.11440909036729911</v>
      </c>
    </row>
    <row r="15" spans="1:8">
      <c r="A15" s="17" t="s">
        <v>13</v>
      </c>
      <c r="B15" s="34">
        <v>1752549394</v>
      </c>
      <c r="C15" s="24">
        <v>1752549394</v>
      </c>
      <c r="D15" s="23">
        <v>1752549394</v>
      </c>
      <c r="E15" s="23">
        <v>1752549394</v>
      </c>
    </row>
    <row r="16" spans="1:8">
      <c r="A16" s="17" t="s">
        <v>23</v>
      </c>
      <c r="B16" s="36">
        <v>1438150</v>
      </c>
      <c r="C16" s="12">
        <v>2445785</v>
      </c>
      <c r="D16" s="28">
        <v>333785.91653901496</v>
      </c>
      <c r="E16" s="22">
        <v>575005.28976137296</v>
      </c>
    </row>
    <row r="17" spans="1:7">
      <c r="A17" s="17" t="s">
        <v>24</v>
      </c>
      <c r="B17" s="36">
        <v>-3566426</v>
      </c>
      <c r="C17" s="12">
        <v>-2323471</v>
      </c>
      <c r="D17" s="28">
        <v>-827745.90354175365</v>
      </c>
      <c r="E17" s="22">
        <v>-546249.20653579407</v>
      </c>
    </row>
    <row r="18" spans="1:7">
      <c r="A18" s="17" t="s">
        <v>25</v>
      </c>
      <c r="B18" s="36">
        <v>1911839</v>
      </c>
      <c r="C18" s="12">
        <v>-178687</v>
      </c>
      <c r="D18" s="28">
        <v>443726.26839344564</v>
      </c>
      <c r="E18" s="22">
        <v>-42009.404020218644</v>
      </c>
    </row>
    <row r="19" spans="1:7" ht="13.5" thickBot="1">
      <c r="A19" s="15" t="s">
        <v>14</v>
      </c>
      <c r="B19" s="37">
        <v>-216437</v>
      </c>
      <c r="C19" s="13">
        <v>-56373</v>
      </c>
      <c r="D19" s="29">
        <v>-50233.718609293042</v>
      </c>
      <c r="E19" s="22">
        <v>-13253.320794639709</v>
      </c>
    </row>
    <row r="20" spans="1:7" s="1" customFormat="1" ht="39" customHeight="1" thickBot="1">
      <c r="A20" s="2"/>
      <c r="B20" s="14" t="s">
        <v>32</v>
      </c>
      <c r="C20" s="14" t="s">
        <v>33</v>
      </c>
      <c r="D20" s="14" t="s">
        <v>32</v>
      </c>
      <c r="E20" s="14" t="s">
        <v>33</v>
      </c>
    </row>
    <row r="21" spans="1:7">
      <c r="A21" s="18" t="s">
        <v>15</v>
      </c>
      <c r="B21" s="3">
        <v>34733741</v>
      </c>
      <c r="C21" s="3">
        <v>32596304</v>
      </c>
      <c r="D21" s="24">
        <v>7941682.1382842511</v>
      </c>
      <c r="E21" s="8">
        <v>7580535.8139534891</v>
      </c>
      <c r="F21" s="19"/>
      <c r="G21" s="1"/>
    </row>
    <row r="22" spans="1:7">
      <c r="A22" s="17" t="s">
        <v>0</v>
      </c>
      <c r="B22" s="4">
        <v>6489378</v>
      </c>
      <c r="C22" s="4">
        <v>4501173</v>
      </c>
      <c r="D22" s="24">
        <v>1483761.2035851474</v>
      </c>
      <c r="E22" s="8">
        <v>1046784.4186046512</v>
      </c>
      <c r="F22" s="19"/>
      <c r="G22" s="1"/>
    </row>
    <row r="23" spans="1:7">
      <c r="A23" s="17" t="s">
        <v>16</v>
      </c>
      <c r="B23" s="4">
        <v>41223119</v>
      </c>
      <c r="C23" s="4">
        <v>37097477</v>
      </c>
      <c r="D23" s="24">
        <v>9425443.341869399</v>
      </c>
      <c r="E23" s="8">
        <v>8627320.2325581405</v>
      </c>
      <c r="F23" s="19"/>
      <c r="G23" s="1"/>
    </row>
    <row r="24" spans="1:7">
      <c r="A24" s="17" t="s">
        <v>17</v>
      </c>
      <c r="B24" s="4">
        <v>8762747</v>
      </c>
      <c r="C24" s="4">
        <v>8762747</v>
      </c>
      <c r="D24" s="24">
        <v>2003554.7375160053</v>
      </c>
      <c r="E24" s="8">
        <v>2037848.1395348839</v>
      </c>
      <c r="F24" s="19"/>
      <c r="G24" s="1"/>
    </row>
    <row r="25" spans="1:7">
      <c r="A25" s="17" t="s">
        <v>26</v>
      </c>
      <c r="B25" s="4">
        <v>19168281</v>
      </c>
      <c r="C25" s="4">
        <v>18295824</v>
      </c>
      <c r="D25" s="24">
        <v>4382723.8430583505</v>
      </c>
      <c r="E25" s="8">
        <v>4254842.7906976743</v>
      </c>
      <c r="F25" s="19"/>
      <c r="G25" s="1"/>
    </row>
    <row r="26" spans="1:7">
      <c r="A26" s="17" t="s">
        <v>18</v>
      </c>
      <c r="B26" s="4">
        <v>901613</v>
      </c>
      <c r="C26" s="4">
        <v>132657</v>
      </c>
      <c r="D26" s="24">
        <v>206148.93908907994</v>
      </c>
      <c r="E26" s="8">
        <v>30850.465116279072</v>
      </c>
      <c r="F26" s="19"/>
      <c r="G26" s="1"/>
    </row>
    <row r="27" spans="1:7">
      <c r="A27" s="17" t="s">
        <v>1</v>
      </c>
      <c r="B27" s="4">
        <v>20069894</v>
      </c>
      <c r="C27" s="4">
        <v>18428481</v>
      </c>
      <c r="D27" s="24">
        <v>4588872.7821474299</v>
      </c>
      <c r="E27" s="8">
        <v>4285693.2558139535</v>
      </c>
      <c r="F27" s="19"/>
      <c r="G27" s="1"/>
    </row>
    <row r="28" spans="1:7">
      <c r="A28" s="17" t="s">
        <v>2</v>
      </c>
      <c r="B28" s="4">
        <v>13632658</v>
      </c>
      <c r="C28" s="4">
        <v>11382254</v>
      </c>
      <c r="D28" s="24">
        <v>3117033.5650265231</v>
      </c>
      <c r="E28" s="8">
        <v>2647035.8139534886</v>
      </c>
      <c r="F28" s="19"/>
      <c r="G28" s="1"/>
    </row>
    <row r="29" spans="1:7">
      <c r="A29" s="17" t="s">
        <v>3</v>
      </c>
      <c r="B29" s="4">
        <v>7520567</v>
      </c>
      <c r="C29" s="4">
        <v>7286742</v>
      </c>
      <c r="D29" s="24">
        <v>1719536.9946954455</v>
      </c>
      <c r="E29" s="8">
        <v>1694591.1627906978</v>
      </c>
      <c r="F29" s="19"/>
      <c r="G29" s="1"/>
    </row>
    <row r="30" spans="1:7" ht="13.5" thickBot="1">
      <c r="A30" s="43" t="s">
        <v>4</v>
      </c>
      <c r="B30" s="5">
        <v>21153225</v>
      </c>
      <c r="C30" s="5">
        <v>18668996</v>
      </c>
      <c r="D30" s="30">
        <v>4836570.5597219681</v>
      </c>
      <c r="E30" s="20">
        <v>4341626.9767441861</v>
      </c>
      <c r="F30" s="19"/>
      <c r="G30" s="1"/>
    </row>
    <row r="31" spans="1:7">
      <c r="A31" s="31"/>
      <c r="B31" s="31"/>
      <c r="C31" s="31"/>
      <c r="D31" s="31"/>
      <c r="E31" s="31"/>
      <c r="F31" s="1"/>
      <c r="G31" s="1"/>
    </row>
    <row r="32" spans="1:7">
      <c r="F32" s="1"/>
      <c r="G32" s="1"/>
    </row>
    <row r="33" spans="1:10" ht="13.9" customHeight="1">
      <c r="A33" s="55" t="s">
        <v>96</v>
      </c>
      <c r="B33" s="31"/>
      <c r="C33" s="31"/>
      <c r="D33" s="31"/>
      <c r="F33" s="54"/>
      <c r="G33" s="54"/>
      <c r="H33" s="54"/>
      <c r="I33" s="54"/>
      <c r="J33" s="54"/>
    </row>
    <row r="34" spans="1:10" ht="13.9" customHeight="1">
      <c r="A34" s="88" t="s">
        <v>83</v>
      </c>
      <c r="B34" s="31"/>
      <c r="C34" s="31"/>
      <c r="D34" s="31"/>
      <c r="F34" s="54"/>
      <c r="G34" s="54"/>
      <c r="H34" s="54"/>
      <c r="I34" s="54"/>
      <c r="J34" s="54"/>
    </row>
    <row r="35" spans="1:10" ht="13.15" customHeight="1">
      <c r="A35" s="88"/>
      <c r="D35" s="31"/>
      <c r="E35" s="54"/>
      <c r="F35" s="54"/>
      <c r="G35" s="54"/>
      <c r="H35" s="54"/>
      <c r="I35" s="54"/>
      <c r="J35" s="54"/>
    </row>
    <row r="36" spans="1:10">
      <c r="A36" s="88"/>
      <c r="B36" s="44" t="s">
        <v>34</v>
      </c>
      <c r="C36" s="50">
        <v>0.02</v>
      </c>
      <c r="D36" s="68"/>
      <c r="E36" s="54"/>
      <c r="F36" s="54"/>
      <c r="G36" s="54"/>
      <c r="H36" s="54"/>
      <c r="I36" s="54"/>
      <c r="J36" s="54"/>
    </row>
    <row r="37" spans="1:10">
      <c r="A37" s="88"/>
      <c r="B37" s="44" t="s">
        <v>35</v>
      </c>
      <c r="C37" s="50">
        <v>0.06</v>
      </c>
      <c r="D37" s="31"/>
      <c r="E37" s="54"/>
      <c r="F37" s="54"/>
      <c r="G37" s="54"/>
      <c r="H37" s="54"/>
      <c r="I37" s="54"/>
      <c r="J37" s="54"/>
    </row>
    <row r="38" spans="1:10">
      <c r="A38" s="88"/>
      <c r="B38" s="44" t="s">
        <v>36</v>
      </c>
      <c r="C38" s="51">
        <v>0.86</v>
      </c>
      <c r="D38" s="31"/>
      <c r="E38" s="54"/>
      <c r="F38" s="54"/>
      <c r="G38" s="54"/>
      <c r="H38" s="54"/>
      <c r="I38" s="54"/>
      <c r="J38" s="54"/>
    </row>
    <row r="39" spans="1:10">
      <c r="A39" s="31"/>
      <c r="B39" s="44"/>
      <c r="C39" s="44"/>
      <c r="D39" s="31"/>
      <c r="E39" s="54"/>
      <c r="F39" s="54"/>
      <c r="G39" s="54"/>
      <c r="H39" s="54"/>
      <c r="I39" s="54"/>
      <c r="J39" s="54"/>
    </row>
    <row r="40" spans="1:10">
      <c r="A40" s="86" t="s">
        <v>84</v>
      </c>
      <c r="B40" s="44" t="s">
        <v>40</v>
      </c>
      <c r="C40" s="69">
        <f>B30</f>
        <v>21153225</v>
      </c>
      <c r="D40" s="31"/>
      <c r="E40" s="38"/>
      <c r="F40" s="38"/>
      <c r="G40" s="38"/>
      <c r="H40" s="38"/>
      <c r="I40" s="38"/>
      <c r="J40" s="38"/>
    </row>
    <row r="41" spans="1:10">
      <c r="A41" s="86"/>
      <c r="B41" s="44" t="s">
        <v>37</v>
      </c>
      <c r="C41" s="70">
        <f>B27</f>
        <v>20069894</v>
      </c>
      <c r="D41" s="31"/>
      <c r="E41" s="38"/>
      <c r="F41" s="38"/>
      <c r="G41" s="38"/>
      <c r="H41" s="38"/>
      <c r="I41" s="38"/>
      <c r="J41" s="38"/>
    </row>
    <row r="42" spans="1:10">
      <c r="A42" s="41"/>
      <c r="B42" s="44"/>
      <c r="C42" s="48"/>
      <c r="D42" s="31"/>
      <c r="E42" s="38"/>
      <c r="F42" s="38"/>
      <c r="G42" s="38"/>
      <c r="H42" s="38"/>
      <c r="I42" s="38"/>
      <c r="J42" s="38"/>
    </row>
    <row r="43" spans="1:10" ht="13.15" customHeight="1">
      <c r="A43" s="86" t="s">
        <v>42</v>
      </c>
      <c r="B43" s="44" t="s">
        <v>38</v>
      </c>
      <c r="C43" s="69">
        <f>B7</f>
        <v>854491</v>
      </c>
      <c r="D43" s="31"/>
      <c r="E43" s="31"/>
      <c r="G43" s="7"/>
    </row>
    <row r="44" spans="1:10">
      <c r="A44" s="86"/>
      <c r="B44" s="45" t="s">
        <v>43</v>
      </c>
      <c r="C44" s="70">
        <f>B6</f>
        <v>1105252</v>
      </c>
    </row>
    <row r="45" spans="1:10">
      <c r="A45" s="86"/>
      <c r="B45" s="45"/>
      <c r="C45" s="45"/>
    </row>
    <row r="46" spans="1:10">
      <c r="A46" s="86"/>
      <c r="B46" s="45" t="s">
        <v>39</v>
      </c>
      <c r="C46" s="52">
        <f>(C44-C43)/C44</f>
        <v>0.22688129042064614</v>
      </c>
      <c r="D46" s="56"/>
    </row>
    <row r="47" spans="1:10">
      <c r="A47" s="42"/>
      <c r="B47" s="45"/>
      <c r="C47" s="45"/>
    </row>
    <row r="48" spans="1:10">
      <c r="A48" s="84" t="s">
        <v>47</v>
      </c>
      <c r="B48" s="45"/>
      <c r="C48" s="45"/>
      <c r="E48" s="40"/>
      <c r="F48" s="40"/>
      <c r="G48" s="40"/>
      <c r="H48" s="40"/>
      <c r="I48" s="40"/>
      <c r="J48" s="40"/>
    </row>
    <row r="49" spans="1:10" ht="15.75">
      <c r="A49" s="84"/>
      <c r="B49" s="45" t="s">
        <v>41</v>
      </c>
      <c r="C49" s="53">
        <f>C38*(1+(C40/C41)*(1-C46))</f>
        <v>1.5607710381170865</v>
      </c>
      <c r="E49" s="84" t="s">
        <v>95</v>
      </c>
      <c r="F49" s="84"/>
      <c r="G49" s="84"/>
      <c r="H49" s="84"/>
      <c r="I49" s="84"/>
      <c r="J49" s="84"/>
    </row>
    <row r="50" spans="1:10">
      <c r="A50" s="84"/>
      <c r="B50" s="45"/>
      <c r="C50" s="39"/>
      <c r="E50" s="84"/>
      <c r="F50" s="84"/>
      <c r="G50" s="84"/>
      <c r="H50" s="84"/>
      <c r="I50" s="84"/>
      <c r="J50" s="84"/>
    </row>
    <row r="51" spans="1:10" ht="13.9" customHeight="1">
      <c r="B51" s="45"/>
      <c r="C51" s="39"/>
      <c r="E51" s="84"/>
      <c r="F51" s="84"/>
      <c r="G51" s="84"/>
      <c r="H51" s="84"/>
      <c r="I51" s="84"/>
      <c r="J51" s="84"/>
    </row>
    <row r="52" spans="1:10">
      <c r="B52" s="45"/>
      <c r="C52" s="39"/>
      <c r="E52" s="84"/>
      <c r="F52" s="84"/>
      <c r="G52" s="84"/>
      <c r="H52" s="84"/>
      <c r="I52" s="84"/>
      <c r="J52" s="84"/>
    </row>
    <row r="53" spans="1:10">
      <c r="B53" s="45"/>
      <c r="C53" s="39"/>
      <c r="E53" s="84"/>
      <c r="F53" s="84"/>
      <c r="G53" s="84"/>
      <c r="H53" s="84"/>
      <c r="I53" s="84"/>
      <c r="J53" s="84"/>
    </row>
    <row r="54" spans="1:10">
      <c r="B54" s="45"/>
      <c r="C54" s="39"/>
      <c r="E54" s="84"/>
      <c r="F54" s="84"/>
      <c r="G54" s="84"/>
      <c r="H54" s="84"/>
      <c r="I54" s="84"/>
      <c r="J54" s="84"/>
    </row>
    <row r="55" spans="1:10" ht="13.15" customHeight="1">
      <c r="A55" s="87" t="s">
        <v>49</v>
      </c>
      <c r="B55" s="45" t="s">
        <v>44</v>
      </c>
      <c r="C55" s="47">
        <f>C40/(C40+C41)</f>
        <v>0.51313984756951558</v>
      </c>
      <c r="E55" s="84"/>
      <c r="F55" s="84"/>
      <c r="G55" s="84"/>
      <c r="H55" s="84"/>
      <c r="I55" s="84"/>
      <c r="J55" s="84"/>
    </row>
    <row r="56" spans="1:10">
      <c r="A56" s="87"/>
      <c r="B56" s="46" t="s">
        <v>45</v>
      </c>
      <c r="C56" s="47">
        <f>C41/(C40+C41)</f>
        <v>0.48686015243048447</v>
      </c>
      <c r="E56" s="84"/>
      <c r="F56" s="84"/>
      <c r="G56" s="84"/>
      <c r="H56" s="84"/>
      <c r="I56" s="84"/>
      <c r="J56" s="84"/>
    </row>
    <row r="57" spans="1:10">
      <c r="A57" s="75"/>
      <c r="B57" s="45"/>
      <c r="C57" s="39"/>
      <c r="E57" s="40"/>
      <c r="F57" s="40"/>
      <c r="G57" s="40"/>
      <c r="H57" s="40"/>
      <c r="I57" s="40"/>
      <c r="J57" s="40"/>
    </row>
    <row r="58" spans="1:10">
      <c r="A58" s="84" t="s">
        <v>48</v>
      </c>
      <c r="B58" s="45"/>
      <c r="C58" s="39"/>
    </row>
    <row r="59" spans="1:10" ht="15.75">
      <c r="A59" s="84"/>
      <c r="B59" s="45" t="s">
        <v>46</v>
      </c>
      <c r="C59" s="58">
        <f>C36+C49*(C37-C36)</f>
        <v>8.2430841524683454E-2</v>
      </c>
    </row>
    <row r="60" spans="1:10">
      <c r="A60" s="84"/>
    </row>
    <row r="65" spans="1:10">
      <c r="A65" s="55" t="s">
        <v>50</v>
      </c>
    </row>
    <row r="67" spans="1:10" ht="13.15" customHeight="1">
      <c r="A67" s="83" t="s">
        <v>94</v>
      </c>
      <c r="B67" s="45" t="s">
        <v>52</v>
      </c>
      <c r="C67" s="57">
        <f>(1.79+0.9)</f>
        <v>2.69</v>
      </c>
      <c r="D67" s="39" t="s">
        <v>82</v>
      </c>
      <c r="E67" s="16" t="s">
        <v>89</v>
      </c>
    </row>
    <row r="68" spans="1:10">
      <c r="A68" s="83"/>
      <c r="B68" s="45" t="s">
        <v>51</v>
      </c>
      <c r="C68" s="70">
        <v>100</v>
      </c>
    </row>
    <row r="69" spans="1:10">
      <c r="A69" s="83"/>
    </row>
    <row r="70" spans="1:10">
      <c r="A70" s="83"/>
    </row>
    <row r="71" spans="1:10" ht="13.15" customHeight="1">
      <c r="E71" s="84" t="s">
        <v>88</v>
      </c>
      <c r="F71" s="84"/>
      <c r="G71" s="84"/>
      <c r="H71" s="73"/>
      <c r="I71" s="73"/>
      <c r="J71" s="73"/>
    </row>
    <row r="72" spans="1:10">
      <c r="B72" s="45" t="s">
        <v>53</v>
      </c>
      <c r="C72" s="71">
        <f>C67/C68</f>
        <v>2.69E-2</v>
      </c>
      <c r="E72" s="84"/>
      <c r="F72" s="84"/>
      <c r="G72" s="84"/>
      <c r="H72" s="73"/>
      <c r="I72" s="73"/>
      <c r="J72" s="73"/>
    </row>
    <row r="73" spans="1:10">
      <c r="E73" s="84"/>
      <c r="F73" s="84"/>
      <c r="G73" s="84"/>
      <c r="H73" s="73"/>
      <c r="I73" s="73"/>
      <c r="J73" s="73"/>
    </row>
    <row r="74" spans="1:10">
      <c r="E74" s="67"/>
      <c r="F74" s="67"/>
      <c r="G74" s="67"/>
      <c r="H74" s="73"/>
      <c r="I74" s="73"/>
      <c r="J74" s="73"/>
    </row>
    <row r="75" spans="1:10">
      <c r="A75" s="83" t="s">
        <v>92</v>
      </c>
      <c r="B75" s="83"/>
      <c r="C75" s="83"/>
      <c r="E75" s="67"/>
      <c r="F75" s="67"/>
      <c r="G75" s="67"/>
      <c r="H75" s="73"/>
      <c r="I75" s="73"/>
      <c r="J75" s="73"/>
    </row>
    <row r="76" spans="1:10">
      <c r="A76" s="83"/>
      <c r="B76" s="83"/>
      <c r="C76" s="83"/>
      <c r="E76" s="67"/>
      <c r="F76" s="67"/>
      <c r="G76" s="67"/>
      <c r="H76" s="73"/>
      <c r="I76" s="73"/>
      <c r="J76" s="73"/>
    </row>
    <row r="77" spans="1:10">
      <c r="A77" s="83"/>
      <c r="B77" s="83"/>
      <c r="C77" s="83"/>
      <c r="E77" s="67"/>
      <c r="F77" s="67"/>
      <c r="G77" s="67"/>
      <c r="H77" s="73"/>
      <c r="I77" s="73"/>
      <c r="J77" s="73"/>
    </row>
    <row r="78" spans="1:10">
      <c r="A78" s="83"/>
      <c r="B78" s="83"/>
      <c r="C78" s="83"/>
      <c r="E78" s="67"/>
      <c r="F78" s="67"/>
      <c r="G78" s="67"/>
      <c r="H78" s="73"/>
      <c r="I78" s="73"/>
      <c r="J78" s="73"/>
    </row>
    <row r="80" spans="1:10" ht="13.15" customHeight="1">
      <c r="A80" s="84" t="s">
        <v>54</v>
      </c>
      <c r="E80" s="84" t="s">
        <v>97</v>
      </c>
      <c r="F80" s="84"/>
      <c r="G80" s="84"/>
      <c r="H80" s="73"/>
      <c r="I80" s="73"/>
      <c r="J80" s="73"/>
    </row>
    <row r="81" spans="1:10" ht="13.9" customHeight="1">
      <c r="A81" s="84"/>
      <c r="B81" s="45" t="s">
        <v>55</v>
      </c>
      <c r="C81" s="72">
        <f>C72*(1-C46)</f>
        <v>2.079689328768462E-2</v>
      </c>
      <c r="E81" s="84"/>
      <c r="F81" s="84"/>
      <c r="G81" s="84"/>
      <c r="H81" s="73"/>
      <c r="I81" s="73"/>
      <c r="J81" s="73"/>
    </row>
    <row r="82" spans="1:10">
      <c r="E82" s="84"/>
      <c r="F82" s="84"/>
      <c r="G82" s="84"/>
      <c r="H82" s="73"/>
      <c r="I82" s="73"/>
      <c r="J82" s="73"/>
    </row>
    <row r="86" spans="1:10">
      <c r="A86" s="55" t="s">
        <v>56</v>
      </c>
    </row>
    <row r="88" spans="1:10" ht="13.15" customHeight="1">
      <c r="B88" s="81"/>
      <c r="C88" s="81"/>
    </row>
    <row r="89" spans="1:10">
      <c r="A89" s="84" t="s">
        <v>72</v>
      </c>
      <c r="B89" s="42"/>
      <c r="C89" s="78"/>
      <c r="E89" s="79" t="s">
        <v>91</v>
      </c>
    </row>
    <row r="90" spans="1:10">
      <c r="A90" s="84"/>
      <c r="B90" s="45" t="s">
        <v>85</v>
      </c>
      <c r="C90" s="74">
        <f>AVERAGE(G91:G112)</f>
        <v>1.7545454545454546</v>
      </c>
      <c r="E90" s="60" t="s">
        <v>57</v>
      </c>
      <c r="F90" s="60" t="s">
        <v>86</v>
      </c>
      <c r="G90" s="60" t="s">
        <v>87</v>
      </c>
      <c r="H90" s="60" t="s">
        <v>71</v>
      </c>
    </row>
    <row r="91" spans="1:10">
      <c r="A91" s="84"/>
      <c r="B91" s="81"/>
      <c r="C91" s="81"/>
      <c r="E91" s="61">
        <v>43811</v>
      </c>
      <c r="F91" s="62">
        <v>1.7</v>
      </c>
      <c r="G91" s="62">
        <v>1.63</v>
      </c>
      <c r="H91" s="63">
        <v>6367264</v>
      </c>
    </row>
    <row r="92" spans="1:10" ht="13.15" customHeight="1">
      <c r="E92" s="61">
        <v>43781</v>
      </c>
      <c r="F92" s="62">
        <v>1.72</v>
      </c>
      <c r="G92" s="62">
        <v>1.7</v>
      </c>
      <c r="H92" s="63">
        <v>3457804</v>
      </c>
    </row>
    <row r="93" spans="1:10">
      <c r="A93" s="75"/>
      <c r="E93" s="61">
        <v>43750</v>
      </c>
      <c r="F93" s="62">
        <v>1.7</v>
      </c>
      <c r="G93" s="62">
        <v>1.72</v>
      </c>
      <c r="H93" s="63">
        <v>1638739</v>
      </c>
    </row>
    <row r="94" spans="1:10" ht="13.15" customHeight="1">
      <c r="E94" s="61">
        <v>43720</v>
      </c>
      <c r="F94" s="62">
        <v>1.74</v>
      </c>
      <c r="G94" s="62">
        <v>1.7</v>
      </c>
      <c r="H94" s="63">
        <v>1821920</v>
      </c>
    </row>
    <row r="95" spans="1:10">
      <c r="A95" s="84" t="s">
        <v>73</v>
      </c>
      <c r="B95" s="45" t="s">
        <v>74</v>
      </c>
      <c r="C95" s="49">
        <v>1752549394</v>
      </c>
      <c r="E95" s="61">
        <v>43628</v>
      </c>
      <c r="F95" s="62">
        <v>1.7</v>
      </c>
      <c r="G95" s="62">
        <v>1.72</v>
      </c>
      <c r="H95" s="63">
        <v>6159024</v>
      </c>
    </row>
    <row r="96" spans="1:10">
      <c r="A96" s="84"/>
      <c r="E96" s="61">
        <v>43597</v>
      </c>
      <c r="F96" s="62">
        <v>1.69</v>
      </c>
      <c r="G96" s="62">
        <v>1.7</v>
      </c>
      <c r="H96" s="63">
        <v>2873883</v>
      </c>
    </row>
    <row r="97" spans="1:8">
      <c r="A97" s="84"/>
      <c r="B97" s="98" t="s">
        <v>75</v>
      </c>
      <c r="C97" s="99">
        <f>C95*C90</f>
        <v>3074927573.1090913</v>
      </c>
      <c r="E97" s="61">
        <v>43567</v>
      </c>
      <c r="F97" s="62">
        <v>1.75</v>
      </c>
      <c r="G97" s="62">
        <v>1.68</v>
      </c>
      <c r="H97" s="63">
        <v>4014916</v>
      </c>
    </row>
    <row r="98" spans="1:8" ht="13.15" customHeight="1">
      <c r="B98" s="98"/>
      <c r="C98" s="99"/>
      <c r="E98" s="61">
        <v>43536</v>
      </c>
      <c r="F98" s="62">
        <v>1.73</v>
      </c>
      <c r="G98" s="62">
        <v>1.75</v>
      </c>
      <c r="H98" s="63">
        <v>2182526</v>
      </c>
    </row>
    <row r="99" spans="1:8">
      <c r="A99" s="76"/>
      <c r="E99" s="61">
        <v>43508</v>
      </c>
      <c r="F99" s="62">
        <v>1.78</v>
      </c>
      <c r="G99" s="62">
        <v>1.72</v>
      </c>
      <c r="H99" s="63">
        <v>4783783</v>
      </c>
    </row>
    <row r="100" spans="1:8">
      <c r="C100" s="66"/>
      <c r="E100" s="64" t="s">
        <v>58</v>
      </c>
      <c r="F100" s="62">
        <v>1.78</v>
      </c>
      <c r="G100" s="62">
        <v>1.78</v>
      </c>
      <c r="H100" s="63">
        <v>703490</v>
      </c>
    </row>
    <row r="101" spans="1:8" ht="13.15" customHeight="1">
      <c r="A101" s="83" t="s">
        <v>90</v>
      </c>
      <c r="B101" s="16" t="s">
        <v>76</v>
      </c>
      <c r="C101" s="59">
        <v>17500</v>
      </c>
      <c r="E101" s="65" t="s">
        <v>59</v>
      </c>
      <c r="F101" s="62">
        <v>1.78</v>
      </c>
      <c r="G101" s="62">
        <v>1.78</v>
      </c>
      <c r="H101" s="63">
        <v>1367750</v>
      </c>
    </row>
    <row r="102" spans="1:8">
      <c r="A102" s="83"/>
      <c r="B102" s="16" t="s">
        <v>77</v>
      </c>
      <c r="C102" s="70">
        <v>100</v>
      </c>
      <c r="E102" s="65" t="s">
        <v>60</v>
      </c>
      <c r="F102" s="62">
        <v>1.8</v>
      </c>
      <c r="G102" s="62">
        <v>1.77</v>
      </c>
      <c r="H102" s="63">
        <v>2826521</v>
      </c>
    </row>
    <row r="103" spans="1:8" ht="13.9" customHeight="1">
      <c r="A103" s="83"/>
      <c r="E103" s="65" t="s">
        <v>61</v>
      </c>
      <c r="F103" s="62">
        <v>1.82</v>
      </c>
      <c r="G103" s="62">
        <v>1.8</v>
      </c>
      <c r="H103" s="63">
        <v>4729578</v>
      </c>
    </row>
    <row r="104" spans="1:8">
      <c r="B104" s="85" t="s">
        <v>78</v>
      </c>
      <c r="C104" s="100">
        <f>C101*C102</f>
        <v>1750000</v>
      </c>
      <c r="E104" s="65" t="s">
        <v>62</v>
      </c>
      <c r="F104" s="62">
        <v>1.76</v>
      </c>
      <c r="G104" s="62">
        <v>1.8</v>
      </c>
      <c r="H104" s="63">
        <v>2483015</v>
      </c>
    </row>
    <row r="105" spans="1:8">
      <c r="B105" s="85"/>
      <c r="C105" s="100"/>
      <c r="E105" s="65" t="s">
        <v>63</v>
      </c>
      <c r="F105" s="62">
        <v>1.72</v>
      </c>
      <c r="G105" s="62">
        <v>1.75</v>
      </c>
      <c r="H105" s="63">
        <v>2429723</v>
      </c>
    </row>
    <row r="106" spans="1:8">
      <c r="E106" s="65" t="s">
        <v>64</v>
      </c>
      <c r="F106" s="62">
        <v>1.72</v>
      </c>
      <c r="G106" s="62">
        <v>1.71</v>
      </c>
      <c r="H106" s="63">
        <v>4105669</v>
      </c>
    </row>
    <row r="107" spans="1:8" ht="13.9" customHeight="1">
      <c r="E107" s="65" t="s">
        <v>65</v>
      </c>
      <c r="F107" s="62">
        <v>1.76</v>
      </c>
      <c r="G107" s="62">
        <v>1.72</v>
      </c>
      <c r="H107" s="63">
        <v>5089650</v>
      </c>
    </row>
    <row r="108" spans="1:8" ht="13.15" customHeight="1">
      <c r="E108" s="65" t="s">
        <v>66</v>
      </c>
      <c r="F108" s="62">
        <v>1.82</v>
      </c>
      <c r="G108" s="62">
        <v>1.75</v>
      </c>
      <c r="H108" s="63">
        <v>5716503</v>
      </c>
    </row>
    <row r="109" spans="1:8" ht="13.9" customHeight="1">
      <c r="E109" s="65" t="s">
        <v>67</v>
      </c>
      <c r="F109" s="62">
        <v>1.87</v>
      </c>
      <c r="G109" s="62">
        <v>1.82</v>
      </c>
      <c r="H109" s="63">
        <v>5956772</v>
      </c>
    </row>
    <row r="110" spans="1:8">
      <c r="E110" s="65" t="s">
        <v>68</v>
      </c>
      <c r="F110" s="62">
        <v>1.88</v>
      </c>
      <c r="G110" s="62">
        <v>1.87</v>
      </c>
      <c r="H110" s="63">
        <v>1743884</v>
      </c>
    </row>
    <row r="111" spans="1:8" ht="13.9" customHeight="1">
      <c r="E111" s="65" t="s">
        <v>69</v>
      </c>
      <c r="F111" s="62">
        <v>1.84</v>
      </c>
      <c r="G111" s="62">
        <v>1.88</v>
      </c>
      <c r="H111" s="63">
        <v>4481778</v>
      </c>
    </row>
    <row r="112" spans="1:8">
      <c r="B112" s="77"/>
      <c r="C112" s="82"/>
      <c r="E112" s="65" t="s">
        <v>70</v>
      </c>
      <c r="F112" s="62">
        <v>1.86</v>
      </c>
      <c r="G112" s="62">
        <v>1.85</v>
      </c>
      <c r="H112" s="63">
        <v>14236700</v>
      </c>
    </row>
    <row r="114" spans="1:7">
      <c r="A114" s="55" t="s">
        <v>79</v>
      </c>
    </row>
    <row r="116" spans="1:7" ht="13.15" customHeight="1">
      <c r="A116" s="85" t="s">
        <v>93</v>
      </c>
    </row>
    <row r="117" spans="1:7">
      <c r="A117" s="85"/>
    </row>
    <row r="118" spans="1:7">
      <c r="A118" s="85"/>
    </row>
    <row r="119" spans="1:7">
      <c r="A119" s="85"/>
    </row>
    <row r="121" spans="1:7" ht="13.15" customHeight="1">
      <c r="C121" s="80"/>
      <c r="D121" s="80"/>
    </row>
    <row r="122" spans="1:7" ht="13.15" customHeight="1">
      <c r="A122" s="84" t="s">
        <v>80</v>
      </c>
      <c r="B122" s="80"/>
      <c r="C122" s="80"/>
      <c r="D122" s="80"/>
    </row>
    <row r="123" spans="1:7">
      <c r="A123" s="84"/>
      <c r="B123" s="80"/>
      <c r="C123" s="80"/>
      <c r="D123" s="80"/>
    </row>
    <row r="124" spans="1:7">
      <c r="A124" s="84"/>
    </row>
    <row r="125" spans="1:7">
      <c r="A125" s="84"/>
    </row>
    <row r="126" spans="1:7">
      <c r="E126" s="83" t="s">
        <v>98</v>
      </c>
      <c r="F126" s="83"/>
      <c r="G126" s="83"/>
    </row>
    <row r="127" spans="1:7" ht="13.15" customHeight="1">
      <c r="B127" s="45" t="s">
        <v>81</v>
      </c>
      <c r="C127" s="72">
        <f>C81*C55+C59*C56</f>
        <v>5.0804006721242467E-2</v>
      </c>
      <c r="E127" s="83"/>
      <c r="F127" s="83"/>
      <c r="G127" s="83"/>
    </row>
    <row r="128" spans="1:7">
      <c r="E128" s="83"/>
      <c r="F128" s="83"/>
      <c r="G128" s="83"/>
    </row>
  </sheetData>
  <mergeCells count="26">
    <mergeCell ref="E126:G128"/>
    <mergeCell ref="A75:C78"/>
    <mergeCell ref="A89:A91"/>
    <mergeCell ref="B97:B98"/>
    <mergeCell ref="C97:C98"/>
    <mergeCell ref="A101:A103"/>
    <mergeCell ref="B104:B105"/>
    <mergeCell ref="C104:C105"/>
    <mergeCell ref="A95:A97"/>
    <mergeCell ref="A122:A125"/>
    <mergeCell ref="A40:A41"/>
    <mergeCell ref="A34:A38"/>
    <mergeCell ref="A1:A2"/>
    <mergeCell ref="B1:C1"/>
    <mergeCell ref="D1:E1"/>
    <mergeCell ref="A3:E3"/>
    <mergeCell ref="A43:A46"/>
    <mergeCell ref="A48:A50"/>
    <mergeCell ref="A55:A56"/>
    <mergeCell ref="E49:J56"/>
    <mergeCell ref="A58:A60"/>
    <mergeCell ref="A67:A70"/>
    <mergeCell ref="A80:A81"/>
    <mergeCell ref="E71:G73"/>
    <mergeCell ref="E80:G82"/>
    <mergeCell ref="A116:A119"/>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64FAC41DF7C04789B8B31B3F431B7C" ma:contentTypeVersion="1" ma:contentTypeDescription="Create a new document." ma:contentTypeScope="" ma:versionID="c4ca8424a83379cb0742701c837cd92a">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AAE913-2031-4441-8503-34CC50367B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B69236-294F-459A-A051-D09DF18E0D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E36C717F-547C-45F9-A6E3-B01EEF2F7F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Selected figures from 2010 to 2017</dc:title>
  <dc:creator>ekidon</dc:creator>
  <cp:lastModifiedBy>VIJAYANT MEHLA</cp:lastModifiedBy>
  <cp:lastPrinted>2010-10-29T11:57:56Z</cp:lastPrinted>
  <dcterms:created xsi:type="dcterms:W3CDTF">2010-08-02T13:52:45Z</dcterms:created>
  <dcterms:modified xsi:type="dcterms:W3CDTF">2020-06-03T12:32:31Z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0x0101006F64FAC41DF7C04789B8B31B3F431B7C</vt:lpwstr>
  </property>
  <property fmtid="{D5CDD505-2E9C-101B-9397-08002B2CF9AE}" pid="3" name="Order">
    <vt:r8>7200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ies>
</file>