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7D07A9D-81E3-4FCC-92E0-72A8A8A4A89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14" i="1" l="1"/>
  <c r="R11" i="1"/>
  <c r="S11" i="1" s="1"/>
  <c r="R12" i="1"/>
  <c r="S12" i="1" s="1"/>
  <c r="R13" i="1"/>
  <c r="S13" i="1" s="1"/>
  <c r="R10" i="1"/>
  <c r="S10" i="1" s="1"/>
  <c r="O14" i="1" l="1"/>
  <c r="M15" i="1"/>
  <c r="M16" i="1" l="1"/>
  <c r="O15" i="1"/>
  <c r="Q15" i="1" s="1"/>
  <c r="R15" i="1" s="1"/>
  <c r="S15" i="1" s="1"/>
  <c r="Q14" i="1"/>
  <c r="R14" i="1" s="1"/>
  <c r="S14" i="1" s="1"/>
  <c r="O16" i="1" l="1"/>
  <c r="Q16" i="1" s="1"/>
  <c r="R16" i="1" s="1"/>
  <c r="S16" i="1" s="1"/>
  <c r="M17" i="1"/>
  <c r="O17" i="1" l="1"/>
  <c r="Q17" i="1" s="1"/>
  <c r="R17" i="1" s="1"/>
  <c r="S17" i="1" s="1"/>
  <c r="M18" i="1"/>
  <c r="O18" i="1" l="1"/>
  <c r="M19" i="1"/>
  <c r="M20" i="1" l="1"/>
  <c r="O19" i="1"/>
  <c r="Q19" i="1" s="1"/>
  <c r="R19" i="1" s="1"/>
  <c r="S19" i="1" s="1"/>
  <c r="Q18" i="1"/>
  <c r="R18" i="1" s="1"/>
  <c r="S18" i="1" s="1"/>
  <c r="M21" i="1" l="1"/>
  <c r="O20" i="1"/>
  <c r="Q20" i="1" s="1"/>
  <c r="R20" i="1" s="1"/>
  <c r="S20" i="1" s="1"/>
  <c r="O21" i="1" l="1"/>
  <c r="Q21" i="1" s="1"/>
  <c r="R21" i="1" s="1"/>
  <c r="S21" i="1" s="1"/>
  <c r="M22" i="1"/>
  <c r="O22" i="1" l="1"/>
  <c r="M23" i="1"/>
  <c r="M24" i="1" l="1"/>
  <c r="O23" i="1"/>
  <c r="Q23" i="1" s="1"/>
  <c r="R23" i="1" s="1"/>
  <c r="S23" i="1" s="1"/>
  <c r="Q22" i="1"/>
  <c r="R22" i="1" s="1"/>
  <c r="S22" i="1" s="1"/>
  <c r="M25" i="1" l="1"/>
  <c r="O24" i="1"/>
  <c r="Q24" i="1" s="1"/>
  <c r="R24" i="1" s="1"/>
  <c r="S24" i="1" s="1"/>
  <c r="O25" i="1" l="1"/>
  <c r="Q25" i="1" s="1"/>
  <c r="R25" i="1" s="1"/>
  <c r="S25" i="1" s="1"/>
  <c r="M26" i="1"/>
  <c r="O26" i="1" l="1"/>
  <c r="M27" i="1"/>
  <c r="M28" i="1" l="1"/>
  <c r="O27" i="1"/>
  <c r="Q27" i="1" s="1"/>
  <c r="R27" i="1" s="1"/>
  <c r="S27" i="1" s="1"/>
  <c r="Q26" i="1"/>
  <c r="R26" i="1" s="1"/>
  <c r="S26" i="1" s="1"/>
  <c r="O28" i="1" l="1"/>
  <c r="Q28" i="1" s="1"/>
  <c r="R28" i="1" s="1"/>
  <c r="S28" i="1" s="1"/>
  <c r="M29" i="1"/>
  <c r="M30" i="1" l="1"/>
  <c r="O29" i="1"/>
  <c r="Q29" i="1" s="1"/>
  <c r="R29" i="1" s="1"/>
  <c r="S29" i="1" s="1"/>
  <c r="M31" i="1" l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<sst xmlns="http://schemas.openxmlformats.org/spreadsheetml/2006/main" count="10" uniqueCount="10">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</sst>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2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8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80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2" fontId="4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D2844E5-5AC3-4AA9-8340-596E7F26A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BBCA2565-13D0-46DA-A253-4D6E1C4B5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ECA249C9-2087-446D-856F-A353E9F89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193128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1502E2F1-EC08-42FF-9CFB-148A6BCC4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C6AF8FE-C17C-4C3A-95B1-8AF093166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52A762F0-ADCF-454D-A53E-460358A2D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4BBB09B7-B498-4899-9936-672A2F3CD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FEF4AC6-96AB-4E96-B768-8C6F17484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1"/>
  <sheetViews>
    <sheetView tabSelected="1" topLeftCell="H2" workbookViewId="0">
      <selection activeCell="R34" sqref="R34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9" t="s">
        <v>7</v>
      </c>
      <c r="M6" s="10"/>
      <c r="N6" s="10"/>
      <c r="O6" s="10"/>
      <c r="P6" s="10"/>
      <c r="Q6" s="10"/>
      <c r="R6" s="10"/>
      <c r="S6" s="10"/>
      <c r="T6" s="11"/>
    </row>
    <row r="7" spans="1:24" ht="22.2" customHeight="1" thickTop="1" thickBot="1" x14ac:dyDescent="0.3">
      <c r="L7" s="9" t="s">
        <v>9</v>
      </c>
      <c r="M7" s="10"/>
      <c r="N7" s="10"/>
      <c r="O7" s="10">
        <v>8</v>
      </c>
      <c r="P7" s="11"/>
      <c r="Q7" s="8"/>
      <c r="R7" s="8"/>
      <c r="S7" s="8"/>
      <c r="T7" s="16"/>
      <c r="V7" s="18" t="s">
        <v>8</v>
      </c>
      <c r="W7" s="19"/>
      <c r="X7" s="20">
        <f>IF(M$10&gt;150, MIN(250, 1.5*M$10), 200)</f>
        <v>200</v>
      </c>
    </row>
    <row r="8" spans="1:24" ht="22.2" customHeight="1" thickTop="1" thickBot="1" x14ac:dyDescent="0.3">
      <c r="L8" s="5" t="s">
        <v>4</v>
      </c>
      <c r="M8" s="6"/>
      <c r="N8" s="6"/>
      <c r="O8" s="6">
        <v>14.3</v>
      </c>
      <c r="P8" s="7"/>
      <c r="Q8" s="6" t="s">
        <v>5</v>
      </c>
      <c r="R8" s="6"/>
      <c r="S8" s="6">
        <v>270</v>
      </c>
      <c r="T8" s="7"/>
    </row>
    <row r="9" spans="1:24" ht="40.049999999999997" customHeight="1" thickTop="1" thickBot="1" x14ac:dyDescent="0.3">
      <c r="L9" s="12" t="s">
        <v>0</v>
      </c>
      <c r="M9" s="12"/>
      <c r="N9" s="12"/>
      <c r="O9" s="13"/>
      <c r="P9" s="14" t="s">
        <v>1</v>
      </c>
      <c r="Q9" s="13"/>
      <c r="R9" s="13"/>
      <c r="S9" s="14" t="s">
        <v>2</v>
      </c>
      <c r="T9" s="14" t="s">
        <v>3</v>
      </c>
    </row>
    <row r="10" spans="1:24" ht="22.05" customHeight="1" thickTop="1" thickBot="1" x14ac:dyDescent="0.3">
      <c r="L10" s="17">
        <v>1</v>
      </c>
      <c r="M10" s="15">
        <v>110</v>
      </c>
      <c r="N10" s="15">
        <v>25</v>
      </c>
      <c r="O10" s="15">
        <f>M10-N10</f>
        <v>85</v>
      </c>
      <c r="P10" s="15">
        <v>5.5</v>
      </c>
      <c r="Q10" s="15">
        <f>(ABS(P10)*10^6/(1*O$8*1000*O10^2))</f>
        <v>5.3233963268565346E-2</v>
      </c>
      <c r="R10" s="15">
        <f>1 - SQRT(1-2*Q10)</f>
        <v>5.473174523690405E-2</v>
      </c>
      <c r="S10" s="15">
        <f>R10*1*O$8*1000*O10/S$8</f>
        <v>246.39420864984029</v>
      </c>
      <c r="T10" s="21" t="str">
        <f>IF((PI()*(8/2)^2*1000/200)&gt;S10, "构造配筋 #8@200", "#8@"&amp;FLOOR((O$7/2)^2*PI()*1000/S10, 20) &amp;"   "&amp; FLOOR(((O$7/2)^2*PI()*1000/FLOOR((O$7/2)^2*PI()*1000/S10, 20)),1) &amp; "mm")</f>
        <v>构造配筋 #8@200</v>
      </c>
    </row>
    <row r="11" spans="1:24" ht="22.05" customHeight="1" thickTop="1" thickBot="1" x14ac:dyDescent="0.3">
      <c r="L11" s="17">
        <f t="shared" ref="L11:L24" si="0">IF(CODE(L10)&lt;CODE("A"), L10+1, CHAR(CODE(L10) + 1))</f>
        <v>2</v>
      </c>
      <c r="M11" s="15">
        <f>M10</f>
        <v>110</v>
      </c>
      <c r="N11" s="15">
        <v>25</v>
      </c>
      <c r="O11" s="15">
        <f t="shared" ref="O11:O28" si="1">M11-N11</f>
        <v>85</v>
      </c>
      <c r="P11" s="15">
        <v>1.8</v>
      </c>
      <c r="Q11" s="15">
        <f t="shared" ref="Q11:Q41" si="2">(ABS(P11)*10^6/(1*O$8*1000*O11^2))</f>
        <v>1.7422024342439568E-2</v>
      </c>
      <c r="R11" s="15">
        <f t="shared" ref="R11:R40" si="3">1 - SQRT(1-2*Q11)</f>
        <v>1.7576490857878047E-2</v>
      </c>
      <c r="S11" s="15">
        <f t="shared" ref="S11:S28" si="4">R11*1*O$8*1000*O11/S$8</f>
        <v>79.126757917595441</v>
      </c>
      <c r="T11" s="21" t="str">
        <f t="shared" ref="T11:T40" si="5">IF((PI()*(8/2)^2*1000/200)&gt;S11, "构造配筋 #8@200", "#8@"&amp;FLOOR((O$7/2)^2*PI()*1000/S11, 20) &amp;"   "&amp; FLOOR(((O$7/2)^2*PI()*1000/FLOOR((O$7/2)^2*PI()*1000/S11, 20)),1) &amp; "mm")</f>
        <v>构造配筋 #8@200</v>
      </c>
    </row>
    <row r="12" spans="1:24" ht="22.05" customHeight="1" thickTop="1" thickBot="1" x14ac:dyDescent="0.3">
      <c r="L12" s="17">
        <f t="shared" si="0"/>
        <v>3</v>
      </c>
      <c r="M12" s="15">
        <f t="shared" ref="M12:M40" si="6">M11</f>
        <v>110</v>
      </c>
      <c r="N12" s="15">
        <v>25</v>
      </c>
      <c r="O12" s="15">
        <f t="shared" si="1"/>
        <v>85</v>
      </c>
      <c r="P12" s="15">
        <v>3</v>
      </c>
      <c r="Q12" s="15">
        <f t="shared" si="2"/>
        <v>2.9036707237399279E-2</v>
      </c>
      <c r="R12" s="15">
        <f t="shared" si="3"/>
        <v>2.947097646427832E-2</v>
      </c>
      <c r="S12" s="15">
        <f t="shared" si="4"/>
        <v>132.67396997159372</v>
      </c>
      <c r="T12" s="21" t="str">
        <f t="shared" si="5"/>
        <v>构造配筋 #8@200</v>
      </c>
    </row>
    <row r="13" spans="1:24" ht="22.05" customHeight="1" thickTop="1" thickBot="1" x14ac:dyDescent="0.3">
      <c r="L13" s="17">
        <f t="shared" si="0"/>
        <v>4</v>
      </c>
      <c r="M13" s="15">
        <f t="shared" si="6"/>
        <v>110</v>
      </c>
      <c r="N13" s="15">
        <v>25</v>
      </c>
      <c r="O13" s="15">
        <f t="shared" si="1"/>
        <v>85</v>
      </c>
      <c r="P13" s="15">
        <v>2.8</v>
      </c>
      <c r="Q13" s="15">
        <f t="shared" si="2"/>
        <v>2.7100926754905993E-2</v>
      </c>
      <c r="R13" s="15">
        <f t="shared" si="3"/>
        <v>2.7478459626632201E-2</v>
      </c>
      <c r="S13" s="15">
        <f t="shared" si="4"/>
        <v>123.70395435619052</v>
      </c>
      <c r="T13" s="21" t="str">
        <f t="shared" si="5"/>
        <v>构造配筋 #8@200</v>
      </c>
    </row>
    <row r="14" spans="1:24" ht="22.05" customHeight="1" thickTop="1" thickBot="1" x14ac:dyDescent="0.3">
      <c r="L14" s="17">
        <f t="shared" si="0"/>
        <v>5</v>
      </c>
      <c r="M14" s="15">
        <f t="shared" si="6"/>
        <v>110</v>
      </c>
      <c r="N14" s="15">
        <v>25</v>
      </c>
      <c r="O14" s="15">
        <f t="shared" si="1"/>
        <v>85</v>
      </c>
      <c r="P14" s="15">
        <v>2.2999999999999998</v>
      </c>
      <c r="Q14" s="15">
        <f t="shared" si="2"/>
        <v>2.226147554867278E-2</v>
      </c>
      <c r="R14" s="15">
        <f t="shared" si="3"/>
        <v>2.2514936736803937E-2</v>
      </c>
      <c r="S14" s="15">
        <f t="shared" si="4"/>
        <v>101.3589096429081</v>
      </c>
      <c r="T14" s="21" t="str">
        <f t="shared" si="5"/>
        <v>构造配筋 #8@200</v>
      </c>
    </row>
    <row r="15" spans="1:24" ht="22.05" customHeight="1" thickTop="1" thickBot="1" x14ac:dyDescent="0.3">
      <c r="L15" s="17">
        <f t="shared" si="0"/>
        <v>6</v>
      </c>
      <c r="M15" s="15">
        <f t="shared" si="6"/>
        <v>110</v>
      </c>
      <c r="N15" s="15">
        <v>25</v>
      </c>
      <c r="O15" s="15">
        <f t="shared" si="1"/>
        <v>85</v>
      </c>
      <c r="P15" s="15">
        <v>2.4</v>
      </c>
      <c r="Q15" s="15">
        <f t="shared" si="2"/>
        <v>2.3229365789919423E-2</v>
      </c>
      <c r="R15" s="15">
        <f t="shared" si="3"/>
        <v>2.3505622944934079E-2</v>
      </c>
      <c r="S15" s="15">
        <f t="shared" si="4"/>
        <v>105.81883218358287</v>
      </c>
      <c r="T15" s="21" t="str">
        <f t="shared" si="5"/>
        <v>构造配筋 #8@200</v>
      </c>
    </row>
    <row r="16" spans="1:24" ht="22.05" customHeight="1" thickTop="1" thickBot="1" x14ac:dyDescent="0.3">
      <c r="L16" s="17">
        <f t="shared" si="0"/>
        <v>7</v>
      </c>
      <c r="M16" s="15">
        <f t="shared" si="6"/>
        <v>110</v>
      </c>
      <c r="N16" s="15">
        <v>25</v>
      </c>
      <c r="O16" s="15">
        <f t="shared" si="1"/>
        <v>85</v>
      </c>
      <c r="P16" s="15">
        <v>2.4</v>
      </c>
      <c r="Q16" s="15">
        <f t="shared" si="2"/>
        <v>2.3229365789919423E-2</v>
      </c>
      <c r="R16" s="15">
        <f t="shared" si="3"/>
        <v>2.3505622944934079E-2</v>
      </c>
      <c r="S16" s="15">
        <f t="shared" si="4"/>
        <v>105.81883218358287</v>
      </c>
      <c r="T16" s="21" t="str">
        <f t="shared" si="5"/>
        <v>构造配筋 #8@200</v>
      </c>
    </row>
    <row r="17" spans="12:20" ht="22.05" customHeight="1" thickTop="1" thickBot="1" x14ac:dyDescent="0.3">
      <c r="L17" s="17">
        <f t="shared" si="0"/>
        <v>8</v>
      </c>
      <c r="M17" s="15">
        <f t="shared" si="6"/>
        <v>110</v>
      </c>
      <c r="N17" s="15">
        <v>25</v>
      </c>
      <c r="O17" s="15">
        <f t="shared" si="1"/>
        <v>85</v>
      </c>
      <c r="P17" s="15">
        <v>2.4</v>
      </c>
      <c r="Q17" s="15">
        <f t="shared" si="2"/>
        <v>2.3229365789919423E-2</v>
      </c>
      <c r="R17" s="15">
        <f t="shared" si="3"/>
        <v>2.3505622944934079E-2</v>
      </c>
      <c r="S17" s="15">
        <f t="shared" si="4"/>
        <v>105.81883218358287</v>
      </c>
      <c r="T17" s="21" t="str">
        <f t="shared" si="5"/>
        <v>构造配筋 #8@200</v>
      </c>
    </row>
    <row r="18" spans="12:20" ht="22.05" customHeight="1" thickTop="1" thickBot="1" x14ac:dyDescent="0.3">
      <c r="L18" s="17">
        <f t="shared" si="0"/>
        <v>9</v>
      </c>
      <c r="M18" s="15">
        <f t="shared" si="6"/>
        <v>110</v>
      </c>
      <c r="N18" s="15">
        <v>25</v>
      </c>
      <c r="O18" s="15">
        <f t="shared" si="1"/>
        <v>85</v>
      </c>
      <c r="P18" s="15">
        <v>2.4</v>
      </c>
      <c r="Q18" s="15">
        <f t="shared" si="2"/>
        <v>2.3229365789919423E-2</v>
      </c>
      <c r="R18" s="15">
        <f t="shared" si="3"/>
        <v>2.3505622944934079E-2</v>
      </c>
      <c r="S18" s="15">
        <f t="shared" si="4"/>
        <v>105.81883218358287</v>
      </c>
      <c r="T18" s="21" t="str">
        <f t="shared" si="5"/>
        <v>构造配筋 #8@200</v>
      </c>
    </row>
    <row r="19" spans="12:20" ht="22.05" customHeight="1" thickTop="1" thickBot="1" x14ac:dyDescent="0.3">
      <c r="L19" s="17">
        <f t="shared" si="0"/>
        <v>10</v>
      </c>
      <c r="M19" s="15">
        <f t="shared" si="6"/>
        <v>110</v>
      </c>
      <c r="N19" s="15">
        <v>25</v>
      </c>
      <c r="O19" s="15">
        <f t="shared" si="1"/>
        <v>85</v>
      </c>
      <c r="P19" s="15">
        <v>2.2999999999999998</v>
      </c>
      <c r="Q19" s="15">
        <f t="shared" si="2"/>
        <v>2.226147554867278E-2</v>
      </c>
      <c r="R19" s="15">
        <f t="shared" si="3"/>
        <v>2.2514936736803937E-2</v>
      </c>
      <c r="S19" s="15">
        <f t="shared" si="4"/>
        <v>101.3589096429081</v>
      </c>
      <c r="T19" s="21" t="str">
        <f t="shared" si="5"/>
        <v>构造配筋 #8@200</v>
      </c>
    </row>
    <row r="20" spans="12:20" ht="22.05" customHeight="1" thickTop="1" thickBot="1" x14ac:dyDescent="0.3">
      <c r="L20" s="17">
        <f t="shared" si="0"/>
        <v>11</v>
      </c>
      <c r="M20" s="15">
        <f t="shared" si="6"/>
        <v>110</v>
      </c>
      <c r="N20" s="15">
        <v>25</v>
      </c>
      <c r="O20" s="15">
        <f t="shared" si="1"/>
        <v>85</v>
      </c>
      <c r="P20" s="15">
        <v>2.8</v>
      </c>
      <c r="Q20" s="15">
        <f t="shared" si="2"/>
        <v>2.7100926754905993E-2</v>
      </c>
      <c r="R20" s="15">
        <f t="shared" si="3"/>
        <v>2.7478459626632201E-2</v>
      </c>
      <c r="S20" s="15">
        <f t="shared" si="4"/>
        <v>123.70395435619052</v>
      </c>
      <c r="T20" s="21" t="str">
        <f t="shared" si="5"/>
        <v>构造配筋 #8@200</v>
      </c>
    </row>
    <row r="21" spans="12:20" ht="22.05" customHeight="1" thickTop="1" thickBot="1" x14ac:dyDescent="0.3">
      <c r="L21" s="17">
        <f t="shared" si="0"/>
        <v>12</v>
      </c>
      <c r="M21" s="15">
        <f t="shared" si="6"/>
        <v>110</v>
      </c>
      <c r="N21" s="15">
        <v>25</v>
      </c>
      <c r="O21" s="15">
        <f t="shared" si="1"/>
        <v>85</v>
      </c>
      <c r="P21" s="15">
        <v>0.8</v>
      </c>
      <c r="Q21" s="15">
        <f t="shared" si="2"/>
        <v>7.7431219299731414E-3</v>
      </c>
      <c r="R21" s="15">
        <f t="shared" si="3"/>
        <v>7.7733342929884319E-3</v>
      </c>
      <c r="S21" s="15">
        <f t="shared" si="4"/>
        <v>34.994399381953478</v>
      </c>
      <c r="T21" s="21" t="str">
        <f t="shared" si="5"/>
        <v>构造配筋 #8@200</v>
      </c>
    </row>
    <row r="22" spans="12:20" ht="22.05" customHeight="1" thickTop="1" thickBot="1" x14ac:dyDescent="0.3">
      <c r="L22" s="17">
        <f t="shared" si="0"/>
        <v>13</v>
      </c>
      <c r="M22" s="15">
        <f t="shared" si="6"/>
        <v>110</v>
      </c>
      <c r="N22" s="15">
        <v>25</v>
      </c>
      <c r="O22" s="15">
        <f t="shared" si="1"/>
        <v>85</v>
      </c>
      <c r="P22" s="15">
        <v>4.0999999999999996</v>
      </c>
      <c r="Q22" s="15">
        <f t="shared" si="2"/>
        <v>3.9683499891112341E-2</v>
      </c>
      <c r="R22" s="15">
        <f t="shared" si="3"/>
        <v>4.0503777903333704E-2</v>
      </c>
      <c r="S22" s="15">
        <f t="shared" si="4"/>
        <v>182.34200756111898</v>
      </c>
      <c r="T22" s="21" t="str">
        <f t="shared" si="5"/>
        <v>构造配筋 #8@200</v>
      </c>
    </row>
    <row r="23" spans="12:20" ht="22.05" customHeight="1" thickTop="1" thickBot="1" x14ac:dyDescent="0.3">
      <c r="L23" s="17">
        <f t="shared" si="0"/>
        <v>14</v>
      </c>
      <c r="M23" s="15">
        <f t="shared" si="6"/>
        <v>110</v>
      </c>
      <c r="N23" s="15">
        <v>25</v>
      </c>
      <c r="O23" s="15">
        <f t="shared" si="1"/>
        <v>85</v>
      </c>
      <c r="P23" s="15">
        <v>0.2</v>
      </c>
      <c r="Q23" s="15">
        <f t="shared" si="2"/>
        <v>1.9357804824932854E-3</v>
      </c>
      <c r="R23" s="15">
        <f t="shared" si="3"/>
        <v>1.9376577412544282E-3</v>
      </c>
      <c r="S23" s="15">
        <f t="shared" si="4"/>
        <v>8.7230480907213241</v>
      </c>
      <c r="T23" s="21" t="str">
        <f t="shared" si="5"/>
        <v>构造配筋 #8@200</v>
      </c>
    </row>
    <row r="24" spans="12:20" ht="22.05" customHeight="1" thickTop="1" thickBot="1" x14ac:dyDescent="0.3">
      <c r="L24" s="17">
        <f t="shared" si="0"/>
        <v>15</v>
      </c>
      <c r="M24" s="15">
        <f t="shared" si="6"/>
        <v>110</v>
      </c>
      <c r="N24" s="15">
        <v>25</v>
      </c>
      <c r="O24" s="15">
        <f t="shared" si="1"/>
        <v>85</v>
      </c>
      <c r="P24" s="15">
        <v>5.8</v>
      </c>
      <c r="Q24" s="15">
        <f t="shared" si="2"/>
        <v>5.6137633992305272E-2</v>
      </c>
      <c r="R24" s="15">
        <f t="shared" si="3"/>
        <v>5.7808548109573699E-2</v>
      </c>
      <c r="S24" s="15">
        <f t="shared" si="4"/>
        <v>260.24551935995123</v>
      </c>
      <c r="T24" s="21" t="str">
        <f t="shared" si="5"/>
        <v>#8@180   279mm</v>
      </c>
    </row>
    <row r="25" spans="12:20" ht="22.05" customHeight="1" thickTop="1" thickBot="1" x14ac:dyDescent="0.3">
      <c r="L25" s="17" t="s">
        <v>6</v>
      </c>
      <c r="M25" s="15">
        <f t="shared" si="6"/>
        <v>110</v>
      </c>
      <c r="N25" s="15">
        <v>25</v>
      </c>
      <c r="O25" s="15">
        <f t="shared" si="1"/>
        <v>85</v>
      </c>
      <c r="P25" s="15">
        <v>-5.7</v>
      </c>
      <c r="Q25" s="15">
        <f t="shared" si="2"/>
        <v>5.5169743751058632E-2</v>
      </c>
      <c r="R25" s="15">
        <f t="shared" si="3"/>
        <v>5.6781831972113284E-2</v>
      </c>
      <c r="S25" s="15">
        <f t="shared" si="4"/>
        <v>255.6233954151989</v>
      </c>
      <c r="T25" s="21" t="str">
        <f t="shared" si="5"/>
        <v>#8@180   279mm</v>
      </c>
    </row>
    <row r="26" spans="12:20" ht="22.05" customHeight="1" thickTop="1" thickBot="1" x14ac:dyDescent="0.3">
      <c r="L26" s="17" t="str">
        <f>IF(CODE(L25)&lt;CODE("A"), L25+1, CHAR(CODE(L25) + 1))</f>
        <v>B</v>
      </c>
      <c r="M26" s="15">
        <f t="shared" si="6"/>
        <v>110</v>
      </c>
      <c r="N26" s="15">
        <v>25</v>
      </c>
      <c r="O26" s="15">
        <f t="shared" si="1"/>
        <v>85</v>
      </c>
      <c r="P26" s="15">
        <v>-7</v>
      </c>
      <c r="Q26" s="15">
        <f t="shared" si="2"/>
        <v>6.7752316887264991E-2</v>
      </c>
      <c r="R26" s="15">
        <f t="shared" si="3"/>
        <v>7.021757049002586E-2</v>
      </c>
      <c r="S26" s="15">
        <f t="shared" si="4"/>
        <v>316.10909974306094</v>
      </c>
      <c r="T26" s="21" t="str">
        <f t="shared" si="5"/>
        <v>#8@140   359mm</v>
      </c>
    </row>
    <row r="27" spans="12:20" ht="22.05" customHeight="1" thickTop="1" thickBot="1" x14ac:dyDescent="0.3">
      <c r="L27" s="17" t="str">
        <f t="shared" ref="L27:L40" si="7">IF(CODE(L26)&lt;CODE("A"), L26+1, CHAR(CODE(L26) + 1))</f>
        <v>C</v>
      </c>
      <c r="M27" s="15">
        <f t="shared" si="6"/>
        <v>110</v>
      </c>
      <c r="N27" s="15">
        <v>25</v>
      </c>
      <c r="O27" s="15">
        <f t="shared" si="1"/>
        <v>85</v>
      </c>
      <c r="P27" s="15">
        <v>-4.7</v>
      </c>
      <c r="Q27" s="15">
        <f t="shared" si="2"/>
        <v>4.5490841338592207E-2</v>
      </c>
      <c r="R27" s="15">
        <f t="shared" si="3"/>
        <v>4.6575478958708727E-2</v>
      </c>
      <c r="S27" s="15">
        <f t="shared" si="4"/>
        <v>209.67590620114984</v>
      </c>
      <c r="T27" s="21" t="str">
        <f t="shared" si="5"/>
        <v>构造配筋 #8@200</v>
      </c>
    </row>
    <row r="28" spans="12:20" ht="22.05" customHeight="1" thickTop="1" thickBot="1" x14ac:dyDescent="0.3">
      <c r="L28" s="17" t="str">
        <f t="shared" si="7"/>
        <v>D</v>
      </c>
      <c r="M28" s="15">
        <f t="shared" si="6"/>
        <v>110</v>
      </c>
      <c r="N28" s="15">
        <v>25</v>
      </c>
      <c r="O28" s="15">
        <f t="shared" si="1"/>
        <v>85</v>
      </c>
      <c r="P28" s="15">
        <v>-5.7</v>
      </c>
      <c r="Q28" s="15">
        <f t="shared" si="2"/>
        <v>5.5169743751058632E-2</v>
      </c>
      <c r="R28" s="15">
        <f t="shared" si="3"/>
        <v>5.6781831972113284E-2</v>
      </c>
      <c r="S28" s="15">
        <f t="shared" si="4"/>
        <v>255.6233954151989</v>
      </c>
      <c r="T28" s="21" t="str">
        <f t="shared" si="5"/>
        <v>#8@180   279mm</v>
      </c>
    </row>
    <row r="29" spans="12:20" ht="22.05" customHeight="1" thickTop="1" thickBot="1" x14ac:dyDescent="0.3">
      <c r="L29" s="17" t="str">
        <f t="shared" si="7"/>
        <v>E</v>
      </c>
      <c r="M29" s="15">
        <f t="shared" si="6"/>
        <v>110</v>
      </c>
      <c r="N29" s="15">
        <v>25</v>
      </c>
      <c r="O29" s="15">
        <f t="shared" ref="O29:O40" si="8">M29-N29</f>
        <v>85</v>
      </c>
      <c r="P29" s="15">
        <v>-5</v>
      </c>
      <c r="Q29" s="15">
        <f t="shared" si="2"/>
        <v>4.8394512062332133E-2</v>
      </c>
      <c r="R29" s="15">
        <f t="shared" si="3"/>
        <v>4.9625875838711808E-2</v>
      </c>
      <c r="S29" s="15">
        <f t="shared" ref="S29:S40" si="9">R29*1*O$8*1000*O29/S$8</f>
        <v>223.40834104427486</v>
      </c>
      <c r="T29" s="21" t="str">
        <f t="shared" si="5"/>
        <v>构造配筋 #8@200</v>
      </c>
    </row>
    <row r="30" spans="12:20" ht="22.05" customHeight="1" thickTop="1" thickBot="1" x14ac:dyDescent="0.3">
      <c r="L30" s="17" t="str">
        <f t="shared" si="7"/>
        <v>F</v>
      </c>
      <c r="M30" s="15">
        <f t="shared" si="6"/>
        <v>110</v>
      </c>
      <c r="N30" s="15">
        <v>25</v>
      </c>
      <c r="O30" s="15">
        <f t="shared" si="8"/>
        <v>85</v>
      </c>
      <c r="P30" s="15">
        <v>-4.5999999999999996</v>
      </c>
      <c r="Q30" s="15">
        <f t="shared" si="2"/>
        <v>4.452295109734556E-2</v>
      </c>
      <c r="R30" s="15">
        <f t="shared" si="3"/>
        <v>4.5560846462536997E-2</v>
      </c>
      <c r="S30" s="15">
        <f t="shared" si="9"/>
        <v>205.10818101931008</v>
      </c>
      <c r="T30" s="21" t="str">
        <f t="shared" si="5"/>
        <v>构造配筋 #8@200</v>
      </c>
    </row>
    <row r="31" spans="12:20" ht="22.05" customHeight="1" thickTop="1" thickBot="1" x14ac:dyDescent="0.3">
      <c r="L31" s="17" t="str">
        <f t="shared" si="7"/>
        <v>G</v>
      </c>
      <c r="M31" s="15">
        <f t="shared" si="6"/>
        <v>110</v>
      </c>
      <c r="N31" s="15">
        <v>25</v>
      </c>
      <c r="O31" s="15">
        <f t="shared" si="8"/>
        <v>85</v>
      </c>
      <c r="P31" s="15">
        <v>-4.8</v>
      </c>
      <c r="Q31" s="15">
        <f t="shared" si="2"/>
        <v>4.6458731579838847E-2</v>
      </c>
      <c r="R31" s="15">
        <f t="shared" si="3"/>
        <v>4.7591192375709745E-2</v>
      </c>
      <c r="S31" s="15">
        <f t="shared" si="9"/>
        <v>214.24849752842667</v>
      </c>
      <c r="T31" s="21" t="str">
        <f t="shared" si="5"/>
        <v>构造配筋 #8@200</v>
      </c>
    </row>
    <row r="32" spans="12:20" ht="22.05" customHeight="1" thickTop="1" thickBot="1" x14ac:dyDescent="0.3">
      <c r="L32" s="17" t="str">
        <f t="shared" si="7"/>
        <v>H</v>
      </c>
      <c r="M32" s="15">
        <f t="shared" si="6"/>
        <v>110</v>
      </c>
      <c r="N32" s="15">
        <v>25</v>
      </c>
      <c r="O32" s="15">
        <f t="shared" si="8"/>
        <v>85</v>
      </c>
      <c r="P32" s="15">
        <v>-4.8</v>
      </c>
      <c r="Q32" s="15">
        <f t="shared" si="2"/>
        <v>4.6458731579838847E-2</v>
      </c>
      <c r="R32" s="15">
        <f t="shared" si="3"/>
        <v>4.7591192375709745E-2</v>
      </c>
      <c r="S32" s="15">
        <f t="shared" si="9"/>
        <v>214.24849752842667</v>
      </c>
      <c r="T32" s="21" t="str">
        <f t="shared" si="5"/>
        <v>构造配筋 #8@200</v>
      </c>
    </row>
    <row r="33" spans="12:20" ht="22.05" customHeight="1" thickTop="1" thickBot="1" x14ac:dyDescent="0.3">
      <c r="L33" s="17" t="str">
        <f t="shared" si="7"/>
        <v>I</v>
      </c>
      <c r="M33" s="15">
        <f t="shared" si="6"/>
        <v>110</v>
      </c>
      <c r="N33" s="15">
        <v>25</v>
      </c>
      <c r="O33" s="15">
        <f t="shared" si="8"/>
        <v>85</v>
      </c>
      <c r="P33" s="15">
        <v>-4.8</v>
      </c>
      <c r="Q33" s="15">
        <f t="shared" si="2"/>
        <v>4.6458731579838847E-2</v>
      </c>
      <c r="R33" s="15">
        <f t="shared" si="3"/>
        <v>4.7591192375709745E-2</v>
      </c>
      <c r="S33" s="15">
        <f t="shared" si="9"/>
        <v>214.24849752842667</v>
      </c>
      <c r="T33" s="21" t="str">
        <f t="shared" si="5"/>
        <v>构造配筋 #8@200</v>
      </c>
    </row>
    <row r="34" spans="12:20" ht="22.05" customHeight="1" thickTop="1" thickBot="1" x14ac:dyDescent="0.3">
      <c r="L34" s="17" t="str">
        <f t="shared" si="7"/>
        <v>J</v>
      </c>
      <c r="M34" s="15">
        <f t="shared" si="6"/>
        <v>110</v>
      </c>
      <c r="N34" s="15">
        <v>25</v>
      </c>
      <c r="O34" s="15">
        <f t="shared" si="8"/>
        <v>85</v>
      </c>
      <c r="P34" s="15">
        <v>-4.5999999999999996</v>
      </c>
      <c r="Q34" s="15">
        <f t="shared" si="2"/>
        <v>4.452295109734556E-2</v>
      </c>
      <c r="R34" s="15">
        <f t="shared" si="3"/>
        <v>4.5560846462536997E-2</v>
      </c>
      <c r="S34" s="15">
        <f t="shared" si="9"/>
        <v>205.10818101931008</v>
      </c>
      <c r="T34" s="21" t="str">
        <f t="shared" si="5"/>
        <v>构造配筋 #8@200</v>
      </c>
    </row>
    <row r="35" spans="12:20" ht="22.05" customHeight="1" thickTop="1" thickBot="1" x14ac:dyDescent="0.3">
      <c r="L35" s="17" t="str">
        <f t="shared" si="7"/>
        <v>K</v>
      </c>
      <c r="M35" s="15">
        <f t="shared" si="6"/>
        <v>110</v>
      </c>
      <c r="N35" s="15">
        <v>25</v>
      </c>
      <c r="O35" s="15">
        <f t="shared" si="8"/>
        <v>85</v>
      </c>
      <c r="P35" s="15">
        <v>-5</v>
      </c>
      <c r="Q35" s="15">
        <f t="shared" si="2"/>
        <v>4.8394512062332133E-2</v>
      </c>
      <c r="R35" s="15">
        <f t="shared" si="3"/>
        <v>4.9625875838711808E-2</v>
      </c>
      <c r="S35" s="15">
        <f t="shared" si="9"/>
        <v>223.40834104427486</v>
      </c>
      <c r="T35" s="21" t="str">
        <f t="shared" si="5"/>
        <v>构造配筋 #8@200</v>
      </c>
    </row>
    <row r="36" spans="12:20" ht="22.05" customHeight="1" thickTop="1" thickBot="1" x14ac:dyDescent="0.3">
      <c r="L36" s="17" t="str">
        <f t="shared" si="7"/>
        <v>L</v>
      </c>
      <c r="M36" s="15">
        <f t="shared" si="6"/>
        <v>110</v>
      </c>
      <c r="N36" s="15">
        <v>25</v>
      </c>
      <c r="O36" s="15">
        <f t="shared" si="8"/>
        <v>85</v>
      </c>
      <c r="P36" s="15">
        <v>-3.6</v>
      </c>
      <c r="Q36" s="15">
        <f t="shared" si="2"/>
        <v>3.4844048684879135E-2</v>
      </c>
      <c r="R36" s="15">
        <f t="shared" si="3"/>
        <v>3.5473223476796489E-2</v>
      </c>
      <c r="S36" s="15">
        <f t="shared" si="9"/>
        <v>159.69519680017089</v>
      </c>
      <c r="T36" s="21" t="str">
        <f t="shared" si="5"/>
        <v>构造配筋 #8@200</v>
      </c>
    </row>
    <row r="37" spans="12:20" ht="22.05" customHeight="1" thickTop="1" thickBot="1" x14ac:dyDescent="0.3">
      <c r="L37" s="17" t="str">
        <f t="shared" si="7"/>
        <v>M</v>
      </c>
      <c r="M37" s="15">
        <f t="shared" si="6"/>
        <v>110</v>
      </c>
      <c r="N37" s="15">
        <v>25</v>
      </c>
      <c r="O37" s="15">
        <f t="shared" si="8"/>
        <v>85</v>
      </c>
      <c r="P37" s="15">
        <v>-5.2</v>
      </c>
      <c r="Q37" s="15">
        <f t="shared" si="2"/>
        <v>5.033029254482542E-2</v>
      </c>
      <c r="R37" s="15">
        <f t="shared" si="3"/>
        <v>5.1664924770601361E-2</v>
      </c>
      <c r="S37" s="15">
        <f t="shared" si="9"/>
        <v>232.58783725431837</v>
      </c>
      <c r="T37" s="21" t="str">
        <f t="shared" si="5"/>
        <v>构造配筋 #8@200</v>
      </c>
    </row>
    <row r="38" spans="12:20" ht="22.05" customHeight="1" thickTop="1" thickBot="1" x14ac:dyDescent="0.3">
      <c r="L38" s="17" t="str">
        <f t="shared" si="7"/>
        <v>N</v>
      </c>
      <c r="M38" s="15">
        <f t="shared" si="6"/>
        <v>110</v>
      </c>
      <c r="N38" s="15">
        <v>25</v>
      </c>
      <c r="O38" s="15">
        <f t="shared" si="8"/>
        <v>85</v>
      </c>
      <c r="P38" s="15">
        <v>-4.5999999999999996</v>
      </c>
      <c r="Q38" s="15">
        <f t="shared" si="2"/>
        <v>4.452295109734556E-2</v>
      </c>
      <c r="R38" s="15">
        <f t="shared" si="3"/>
        <v>4.5560846462536997E-2</v>
      </c>
      <c r="S38" s="15">
        <f t="shared" si="9"/>
        <v>205.10818101931008</v>
      </c>
      <c r="T38" s="21" t="str">
        <f t="shared" si="5"/>
        <v>构造配筋 #8@200</v>
      </c>
    </row>
    <row r="39" spans="12:20" ht="22.05" customHeight="1" thickTop="1" thickBot="1" x14ac:dyDescent="0.3">
      <c r="L39" s="17" t="str">
        <f t="shared" si="7"/>
        <v>O</v>
      </c>
      <c r="M39" s="15">
        <f t="shared" si="6"/>
        <v>110</v>
      </c>
      <c r="N39" s="15">
        <v>25</v>
      </c>
      <c r="O39" s="15">
        <f t="shared" si="8"/>
        <v>85</v>
      </c>
      <c r="P39" s="15">
        <v>-6.2</v>
      </c>
      <c r="Q39" s="15">
        <f t="shared" si="2"/>
        <v>6.0009194957291845E-2</v>
      </c>
      <c r="R39" s="15">
        <f t="shared" si="3"/>
        <v>6.1926649943930934E-2</v>
      </c>
      <c r="S39" s="15">
        <f t="shared" si="9"/>
        <v>278.78460372906693</v>
      </c>
      <c r="T39" s="21" t="str">
        <f t="shared" si="5"/>
        <v>#8@180   279mm</v>
      </c>
    </row>
    <row r="40" spans="12:20" ht="22.05" customHeight="1" thickTop="1" thickBot="1" x14ac:dyDescent="0.3">
      <c r="L40" s="17" t="str">
        <f t="shared" si="7"/>
        <v>P</v>
      </c>
      <c r="M40" s="15">
        <f t="shared" si="6"/>
        <v>110</v>
      </c>
      <c r="N40" s="15">
        <v>25</v>
      </c>
      <c r="O40" s="15">
        <f t="shared" si="8"/>
        <v>85</v>
      </c>
      <c r="P40" s="15">
        <v>-6.2</v>
      </c>
      <c r="Q40" s="15">
        <f t="shared" si="2"/>
        <v>6.0009194957291845E-2</v>
      </c>
      <c r="R40" s="15">
        <f t="shared" si="3"/>
        <v>6.1926649943930934E-2</v>
      </c>
      <c r="S40" s="15">
        <f t="shared" si="9"/>
        <v>278.78460372906693</v>
      </c>
      <c r="T40" s="21" t="str">
        <f t="shared" si="5"/>
        <v>#8@180   279mm</v>
      </c>
    </row>
    <row r="41" spans="12:20" ht="14.4" thickTop="1" x14ac:dyDescent="0.25"/>
  </sheetData>
  <mergeCells count="8">
    <mergeCell ref="L6:T6"/>
    <mergeCell ref="L8:N8"/>
    <mergeCell ref="Q8:R8"/>
    <mergeCell ref="O8:P8"/>
    <mergeCell ref="S8:T8"/>
    <mergeCell ref="V7:W7"/>
    <mergeCell ref="L7:N7"/>
    <mergeCell ref="O7:P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36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2019-04-09T08:05:18Z</dcterms:modified>
</cp:coreProperties>
</file>